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Projects\Unwichtig\TimeTrackingTables\"/>
    </mc:Choice>
  </mc:AlternateContent>
  <xr:revisionPtr revIDLastSave="0" documentId="13_ncr:1_{B0EA9F87-CDE0-42B0-97AA-EC39EBEBFE0F}" xr6:coauthVersionLast="47" xr6:coauthVersionMax="47" xr10:uidLastSave="{00000000-0000-0000-0000-000000000000}"/>
  <bookViews>
    <workbookView xWindow="-108" yWindow="-108" windowWidth="23256" windowHeight="12576" activeTab="1" xr2:uid="{329C01F0-71A1-4467-A7BB-47388FD377F3}"/>
  </bookViews>
  <sheets>
    <sheet name="General" sheetId="2" r:id="rId1"/>
    <sheet name="General (2)" sheetId="10" r:id="rId2"/>
    <sheet name="P1" sheetId="3" r:id="rId3"/>
    <sheet name="P2" sheetId="5" r:id="rId4"/>
    <sheet name="P3" sheetId="6" r:id="rId5"/>
    <sheet name="P4" sheetId="7" r:id="rId6"/>
    <sheet name="P5" sheetId="8" r:id="rId7"/>
  </sheets>
  <definedNames>
    <definedName name="EAV_ActualCost" localSheetId="0">OFFSET(General!$Q$33,,,COUNTIF(General!$Q$33:$Q$132,"&lt;&gt; "))</definedName>
    <definedName name="EAV_ActualCost" localSheetId="1">OFFSET('General (2)'!$Q$38,,,COUNTIF('General (2)'!$Q$38:$Q$137,"&lt;&gt; "))</definedName>
    <definedName name="EAV_ActualCostPlus" localSheetId="0">OFFSET(General!$R$33,,,COUNTIF(General!$R$33:$R$132,"&lt;&gt; "))</definedName>
    <definedName name="EAV_ActualCostPlus" localSheetId="1">OFFSET('General (2)'!$R$38,,,COUNTIF('General (2)'!$R$38:$R$137,"&lt;&gt; "))</definedName>
    <definedName name="EAV_Earned" localSheetId="0">OFFSET(General!$P$33,,,COUNTIF(General!$P$33:$P$132,"&lt;&gt; "))</definedName>
    <definedName name="EAV_Earned" localSheetId="1">OFFSET('General (2)'!$P$38,,,COUNTIF('General (2)'!$P$38:$P$137,"&lt;&gt; "))</definedName>
    <definedName name="EAV_Planned" localSheetId="0">OFFSET(General!$O$33,,,COUNTIF(General!$O$33:$O$132,"&lt;&gt; "))</definedName>
    <definedName name="EAV_Planned" localSheetId="1">OFFSET('General (2)'!$O$38,,,COUNTIF('General (2)'!$O$38:$O$137,"&lt;&gt; 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4" i="10" l="1" a="1"/>
  <c r="AG4" i="10" s="1"/>
  <c r="AA6" i="10"/>
  <c r="AA7" i="10"/>
  <c r="AA8" i="10"/>
  <c r="AA5" i="10"/>
  <c r="W5" i="10"/>
  <c r="W6" i="10"/>
  <c r="W7" i="10"/>
  <c r="W8" i="10"/>
  <c r="AT4" i="10" a="1"/>
  <c r="AT4" i="10" s="1"/>
  <c r="A38" i="10" a="1"/>
  <c r="A38" i="10" s="1"/>
  <c r="M40" i="10"/>
  <c r="Q40" i="10" s="1" a="1"/>
  <c r="Q40" i="10" s="1"/>
  <c r="R137" i="10"/>
  <c r="Q137" i="10" a="1"/>
  <c r="Q137" i="10" s="1"/>
  <c r="P137" i="10" a="1"/>
  <c r="P137" i="10" s="1"/>
  <c r="O137" i="10"/>
  <c r="L137" i="10"/>
  <c r="K137" i="10"/>
  <c r="J137" i="10" a="1"/>
  <c r="J137" i="10" s="1"/>
  <c r="I137" i="10"/>
  <c r="H137" i="10" a="1"/>
  <c r="H137" i="10" s="1"/>
  <c r="G137" i="10"/>
  <c r="F137" i="10" a="1"/>
  <c r="F137" i="10" s="1"/>
  <c r="E137" i="10"/>
  <c r="D137" i="10" a="1"/>
  <c r="D137" i="10" s="1"/>
  <c r="C137" i="10"/>
  <c r="B137" i="10" a="1"/>
  <c r="B137" i="10" s="1"/>
  <c r="R136" i="10"/>
  <c r="Q136" i="10" a="1"/>
  <c r="Q136" i="10" s="1"/>
  <c r="P136" i="10" a="1"/>
  <c r="P136" i="10" s="1"/>
  <c r="O136" i="10"/>
  <c r="L136" i="10"/>
  <c r="K136" i="10"/>
  <c r="J136" i="10" a="1"/>
  <c r="J136" i="10" s="1"/>
  <c r="I136" i="10"/>
  <c r="H136" i="10" a="1"/>
  <c r="H136" i="10" s="1"/>
  <c r="G136" i="10"/>
  <c r="F136" i="10" a="1"/>
  <c r="F136" i="10" s="1"/>
  <c r="E136" i="10"/>
  <c r="D136" i="10" a="1"/>
  <c r="D136" i="10" s="1"/>
  <c r="C136" i="10"/>
  <c r="B136" i="10" a="1"/>
  <c r="B136" i="10" s="1"/>
  <c r="R135" i="10"/>
  <c r="Q135" i="10" a="1"/>
  <c r="Q135" i="10" s="1"/>
  <c r="P135" i="10" a="1"/>
  <c r="P135" i="10" s="1"/>
  <c r="O135" i="10"/>
  <c r="L135" i="10"/>
  <c r="K135" i="10"/>
  <c r="J135" i="10" a="1"/>
  <c r="J135" i="10" s="1"/>
  <c r="I135" i="10"/>
  <c r="H135" i="10" a="1"/>
  <c r="H135" i="10" s="1"/>
  <c r="G135" i="10"/>
  <c r="F135" i="10" a="1"/>
  <c r="F135" i="10" s="1"/>
  <c r="E135" i="10"/>
  <c r="D135" i="10" a="1"/>
  <c r="D135" i="10" s="1"/>
  <c r="C135" i="10"/>
  <c r="B135" i="10" a="1"/>
  <c r="B135" i="10" s="1"/>
  <c r="R134" i="10"/>
  <c r="Q134" i="10" a="1"/>
  <c r="Q134" i="10" s="1"/>
  <c r="P134" i="10" a="1"/>
  <c r="P134" i="10" s="1"/>
  <c r="O134" i="10"/>
  <c r="L134" i="10"/>
  <c r="K134" i="10"/>
  <c r="J134" i="10" a="1"/>
  <c r="J134" i="10" s="1"/>
  <c r="I134" i="10"/>
  <c r="H134" i="10" a="1"/>
  <c r="H134" i="10" s="1"/>
  <c r="G134" i="10"/>
  <c r="F134" i="10" a="1"/>
  <c r="F134" i="10" s="1"/>
  <c r="E134" i="10"/>
  <c r="D134" i="10" a="1"/>
  <c r="D134" i="10" s="1"/>
  <c r="C134" i="10"/>
  <c r="B134" i="10" a="1"/>
  <c r="B134" i="10" s="1"/>
  <c r="R133" i="10"/>
  <c r="Q133" i="10" a="1"/>
  <c r="Q133" i="10" s="1"/>
  <c r="P133" i="10" a="1"/>
  <c r="P133" i="10" s="1"/>
  <c r="O133" i="10"/>
  <c r="L133" i="10"/>
  <c r="K133" i="10"/>
  <c r="J133" i="10" a="1"/>
  <c r="J133" i="10" s="1"/>
  <c r="I133" i="10"/>
  <c r="H133" i="10" a="1"/>
  <c r="H133" i="10" s="1"/>
  <c r="G133" i="10"/>
  <c r="F133" i="10" a="1"/>
  <c r="F133" i="10" s="1"/>
  <c r="E133" i="10"/>
  <c r="D133" i="10" a="1"/>
  <c r="D133" i="10" s="1"/>
  <c r="C133" i="10"/>
  <c r="B133" i="10" a="1"/>
  <c r="B133" i="10" s="1"/>
  <c r="R132" i="10"/>
  <c r="Q132" i="10" a="1"/>
  <c r="Q132" i="10" s="1"/>
  <c r="P132" i="10" a="1"/>
  <c r="P132" i="10" s="1"/>
  <c r="O132" i="10"/>
  <c r="L132" i="10"/>
  <c r="K132" i="10"/>
  <c r="J132" i="10" a="1"/>
  <c r="J132" i="10" s="1"/>
  <c r="I132" i="10"/>
  <c r="H132" i="10" a="1"/>
  <c r="H132" i="10" s="1"/>
  <c r="G132" i="10"/>
  <c r="F132" i="10" a="1"/>
  <c r="F132" i="10" s="1"/>
  <c r="E132" i="10"/>
  <c r="D132" i="10" a="1"/>
  <c r="D132" i="10" s="1"/>
  <c r="C132" i="10"/>
  <c r="B132" i="10" a="1"/>
  <c r="B132" i="10" s="1"/>
  <c r="R131" i="10"/>
  <c r="Q131" i="10" a="1"/>
  <c r="Q131" i="10" s="1"/>
  <c r="P131" i="10" a="1"/>
  <c r="P131" i="10" s="1"/>
  <c r="O131" i="10"/>
  <c r="L131" i="10"/>
  <c r="K131" i="10"/>
  <c r="J131" i="10" a="1"/>
  <c r="J131" i="10" s="1"/>
  <c r="I131" i="10"/>
  <c r="H131" i="10" a="1"/>
  <c r="H131" i="10" s="1"/>
  <c r="G131" i="10"/>
  <c r="F131" i="10" a="1"/>
  <c r="F131" i="10" s="1"/>
  <c r="E131" i="10"/>
  <c r="D131" i="10" a="1"/>
  <c r="D131" i="10" s="1"/>
  <c r="C131" i="10"/>
  <c r="B131" i="10" a="1"/>
  <c r="B131" i="10" s="1"/>
  <c r="R130" i="10"/>
  <c r="Q130" i="10" a="1"/>
  <c r="Q130" i="10" s="1"/>
  <c r="P130" i="10" a="1"/>
  <c r="P130" i="10" s="1"/>
  <c r="O130" i="10"/>
  <c r="L130" i="10"/>
  <c r="K130" i="10"/>
  <c r="J130" i="10" a="1"/>
  <c r="J130" i="10" s="1"/>
  <c r="I130" i="10"/>
  <c r="H130" i="10" a="1"/>
  <c r="H130" i="10" s="1"/>
  <c r="G130" i="10"/>
  <c r="F130" i="10" a="1"/>
  <c r="F130" i="10" s="1"/>
  <c r="E130" i="10"/>
  <c r="D130" i="10" a="1"/>
  <c r="D130" i="10" s="1"/>
  <c r="C130" i="10"/>
  <c r="B130" i="10" a="1"/>
  <c r="B130" i="10" s="1"/>
  <c r="R129" i="10"/>
  <c r="Q129" i="10" a="1"/>
  <c r="Q129" i="10" s="1"/>
  <c r="P129" i="10" a="1"/>
  <c r="P129" i="10" s="1"/>
  <c r="O129" i="10"/>
  <c r="L129" i="10"/>
  <c r="K129" i="10"/>
  <c r="J129" i="10" a="1"/>
  <c r="J129" i="10" s="1"/>
  <c r="I129" i="10"/>
  <c r="H129" i="10" a="1"/>
  <c r="H129" i="10" s="1"/>
  <c r="G129" i="10"/>
  <c r="F129" i="10" a="1"/>
  <c r="F129" i="10" s="1"/>
  <c r="E129" i="10"/>
  <c r="D129" i="10" a="1"/>
  <c r="D129" i="10" s="1"/>
  <c r="C129" i="10"/>
  <c r="B129" i="10" a="1"/>
  <c r="B129" i="10" s="1"/>
  <c r="R128" i="10"/>
  <c r="Q128" i="10" a="1"/>
  <c r="Q128" i="10" s="1"/>
  <c r="P128" i="10" a="1"/>
  <c r="P128" i="10" s="1"/>
  <c r="O128" i="10"/>
  <c r="L128" i="10"/>
  <c r="K128" i="10"/>
  <c r="J128" i="10" a="1"/>
  <c r="J128" i="10" s="1"/>
  <c r="I128" i="10"/>
  <c r="H128" i="10" a="1"/>
  <c r="H128" i="10" s="1"/>
  <c r="G128" i="10"/>
  <c r="F128" i="10" a="1"/>
  <c r="F128" i="10" s="1"/>
  <c r="E128" i="10"/>
  <c r="D128" i="10" a="1"/>
  <c r="D128" i="10" s="1"/>
  <c r="C128" i="10"/>
  <c r="B128" i="10" a="1"/>
  <c r="B128" i="10" s="1"/>
  <c r="R127" i="10"/>
  <c r="Q127" i="10" a="1"/>
  <c r="Q127" i="10" s="1"/>
  <c r="P127" i="10" a="1"/>
  <c r="P127" i="10" s="1"/>
  <c r="O127" i="10"/>
  <c r="L127" i="10"/>
  <c r="K127" i="10"/>
  <c r="J127" i="10" a="1"/>
  <c r="J127" i="10" s="1"/>
  <c r="I127" i="10"/>
  <c r="H127" i="10" a="1"/>
  <c r="H127" i="10" s="1"/>
  <c r="G127" i="10"/>
  <c r="F127" i="10" a="1"/>
  <c r="F127" i="10" s="1"/>
  <c r="E127" i="10"/>
  <c r="D127" i="10" a="1"/>
  <c r="D127" i="10" s="1"/>
  <c r="C127" i="10"/>
  <c r="B127" i="10" a="1"/>
  <c r="B127" i="10" s="1"/>
  <c r="R126" i="10"/>
  <c r="Q126" i="10" a="1"/>
  <c r="Q126" i="10" s="1"/>
  <c r="P126" i="10" a="1"/>
  <c r="P126" i="10" s="1"/>
  <c r="O126" i="10"/>
  <c r="L126" i="10"/>
  <c r="K126" i="10"/>
  <c r="J126" i="10" a="1"/>
  <c r="J126" i="10" s="1"/>
  <c r="I126" i="10"/>
  <c r="H126" i="10" a="1"/>
  <c r="H126" i="10" s="1"/>
  <c r="G126" i="10"/>
  <c r="F126" i="10" a="1"/>
  <c r="F126" i="10" s="1"/>
  <c r="E126" i="10"/>
  <c r="D126" i="10" a="1"/>
  <c r="D126" i="10" s="1"/>
  <c r="C126" i="10"/>
  <c r="B126" i="10" a="1"/>
  <c r="B126" i="10" s="1"/>
  <c r="R125" i="10"/>
  <c r="Q125" i="10" a="1"/>
  <c r="Q125" i="10" s="1"/>
  <c r="P125" i="10" a="1"/>
  <c r="P125" i="10" s="1"/>
  <c r="O125" i="10"/>
  <c r="L125" i="10"/>
  <c r="K125" i="10"/>
  <c r="J125" i="10" a="1"/>
  <c r="J125" i="10" s="1"/>
  <c r="I125" i="10"/>
  <c r="H125" i="10" a="1"/>
  <c r="H125" i="10" s="1"/>
  <c r="G125" i="10"/>
  <c r="F125" i="10" a="1"/>
  <c r="F125" i="10" s="1"/>
  <c r="E125" i="10"/>
  <c r="D125" i="10" a="1"/>
  <c r="D125" i="10" s="1"/>
  <c r="C125" i="10"/>
  <c r="B125" i="10" a="1"/>
  <c r="B125" i="10" s="1"/>
  <c r="R124" i="10"/>
  <c r="Q124" i="10" a="1"/>
  <c r="Q124" i="10" s="1"/>
  <c r="P124" i="10" a="1"/>
  <c r="P124" i="10" s="1"/>
  <c r="O124" i="10"/>
  <c r="L124" i="10"/>
  <c r="K124" i="10"/>
  <c r="J124" i="10" a="1"/>
  <c r="J124" i="10" s="1"/>
  <c r="I124" i="10"/>
  <c r="H124" i="10" a="1"/>
  <c r="H124" i="10" s="1"/>
  <c r="G124" i="10"/>
  <c r="F124" i="10" a="1"/>
  <c r="F124" i="10" s="1"/>
  <c r="E124" i="10"/>
  <c r="D124" i="10" a="1"/>
  <c r="D124" i="10" s="1"/>
  <c r="C124" i="10"/>
  <c r="B124" i="10" a="1"/>
  <c r="B124" i="10" s="1"/>
  <c r="R123" i="10"/>
  <c r="Q123" i="10" a="1"/>
  <c r="Q123" i="10" s="1"/>
  <c r="P123" i="10" a="1"/>
  <c r="P123" i="10" s="1"/>
  <c r="O123" i="10"/>
  <c r="L123" i="10"/>
  <c r="K123" i="10"/>
  <c r="J123" i="10" a="1"/>
  <c r="J123" i="10" s="1"/>
  <c r="I123" i="10"/>
  <c r="H123" i="10" a="1"/>
  <c r="H123" i="10" s="1"/>
  <c r="G123" i="10"/>
  <c r="F123" i="10" a="1"/>
  <c r="F123" i="10" s="1"/>
  <c r="E123" i="10"/>
  <c r="D123" i="10" a="1"/>
  <c r="D123" i="10" s="1"/>
  <c r="C123" i="10"/>
  <c r="B123" i="10" a="1"/>
  <c r="B123" i="10" s="1"/>
  <c r="R122" i="10"/>
  <c r="Q122" i="10" a="1"/>
  <c r="Q122" i="10" s="1"/>
  <c r="P122" i="10" a="1"/>
  <c r="P122" i="10" s="1"/>
  <c r="O122" i="10"/>
  <c r="L122" i="10"/>
  <c r="K122" i="10"/>
  <c r="J122" i="10" a="1"/>
  <c r="J122" i="10" s="1"/>
  <c r="I122" i="10"/>
  <c r="H122" i="10" a="1"/>
  <c r="H122" i="10" s="1"/>
  <c r="G122" i="10"/>
  <c r="F122" i="10" a="1"/>
  <c r="F122" i="10" s="1"/>
  <c r="E122" i="10"/>
  <c r="D122" i="10" a="1"/>
  <c r="D122" i="10" s="1"/>
  <c r="C122" i="10"/>
  <c r="B122" i="10" a="1"/>
  <c r="B122" i="10" s="1"/>
  <c r="R121" i="10"/>
  <c r="Q121" i="10" a="1"/>
  <c r="Q121" i="10" s="1"/>
  <c r="P121" i="10" a="1"/>
  <c r="P121" i="10" s="1"/>
  <c r="O121" i="10"/>
  <c r="L121" i="10"/>
  <c r="K121" i="10"/>
  <c r="J121" i="10" a="1"/>
  <c r="J121" i="10" s="1"/>
  <c r="I121" i="10"/>
  <c r="H121" i="10" a="1"/>
  <c r="H121" i="10" s="1"/>
  <c r="G121" i="10"/>
  <c r="F121" i="10" a="1"/>
  <c r="F121" i="10" s="1"/>
  <c r="E121" i="10"/>
  <c r="D121" i="10" a="1"/>
  <c r="D121" i="10" s="1"/>
  <c r="C121" i="10"/>
  <c r="B121" i="10" a="1"/>
  <c r="B121" i="10" s="1"/>
  <c r="R120" i="10"/>
  <c r="Q120" i="10" a="1"/>
  <c r="Q120" i="10" s="1"/>
  <c r="P120" i="10" a="1"/>
  <c r="P120" i="10" s="1"/>
  <c r="O120" i="10"/>
  <c r="L120" i="10"/>
  <c r="K120" i="10"/>
  <c r="J120" i="10" a="1"/>
  <c r="J120" i="10" s="1"/>
  <c r="I120" i="10"/>
  <c r="H120" i="10" a="1"/>
  <c r="H120" i="10" s="1"/>
  <c r="G120" i="10"/>
  <c r="F120" i="10" a="1"/>
  <c r="F120" i="10" s="1"/>
  <c r="E120" i="10"/>
  <c r="D120" i="10" a="1"/>
  <c r="D120" i="10" s="1"/>
  <c r="C120" i="10"/>
  <c r="B120" i="10" a="1"/>
  <c r="B120" i="10" s="1"/>
  <c r="R119" i="10"/>
  <c r="Q119" i="10" a="1"/>
  <c r="Q119" i="10" s="1"/>
  <c r="P119" i="10" a="1"/>
  <c r="P119" i="10" s="1"/>
  <c r="O119" i="10"/>
  <c r="L119" i="10"/>
  <c r="K119" i="10"/>
  <c r="J119" i="10" a="1"/>
  <c r="J119" i="10" s="1"/>
  <c r="I119" i="10"/>
  <c r="H119" i="10" a="1"/>
  <c r="H119" i="10" s="1"/>
  <c r="G119" i="10"/>
  <c r="F119" i="10" a="1"/>
  <c r="F119" i="10" s="1"/>
  <c r="E119" i="10"/>
  <c r="D119" i="10" a="1"/>
  <c r="D119" i="10" s="1"/>
  <c r="C119" i="10"/>
  <c r="B119" i="10" a="1"/>
  <c r="B119" i="10" s="1"/>
  <c r="R118" i="10"/>
  <c r="Q118" i="10" a="1"/>
  <c r="Q118" i="10" s="1"/>
  <c r="P118" i="10" a="1"/>
  <c r="P118" i="10" s="1"/>
  <c r="O118" i="10"/>
  <c r="L118" i="10"/>
  <c r="K118" i="10"/>
  <c r="J118" i="10" a="1"/>
  <c r="J118" i="10" s="1"/>
  <c r="I118" i="10"/>
  <c r="H118" i="10" a="1"/>
  <c r="H118" i="10" s="1"/>
  <c r="G118" i="10"/>
  <c r="F118" i="10" a="1"/>
  <c r="F118" i="10" s="1"/>
  <c r="E118" i="10"/>
  <c r="D118" i="10" a="1"/>
  <c r="D118" i="10" s="1"/>
  <c r="C118" i="10"/>
  <c r="B118" i="10" a="1"/>
  <c r="B118" i="10" s="1"/>
  <c r="R117" i="10"/>
  <c r="Q117" i="10" a="1"/>
  <c r="Q117" i="10" s="1"/>
  <c r="P117" i="10" a="1"/>
  <c r="P117" i="10" s="1"/>
  <c r="O117" i="10"/>
  <c r="L117" i="10"/>
  <c r="K117" i="10"/>
  <c r="J117" i="10" a="1"/>
  <c r="J117" i="10" s="1"/>
  <c r="I117" i="10"/>
  <c r="H117" i="10" a="1"/>
  <c r="H117" i="10" s="1"/>
  <c r="G117" i="10"/>
  <c r="F117" i="10" a="1"/>
  <c r="F117" i="10" s="1"/>
  <c r="E117" i="10"/>
  <c r="D117" i="10" a="1"/>
  <c r="D117" i="10" s="1"/>
  <c r="C117" i="10"/>
  <c r="B117" i="10" a="1"/>
  <c r="B117" i="10" s="1"/>
  <c r="R116" i="10"/>
  <c r="Q116" i="10" a="1"/>
  <c r="Q116" i="10" s="1"/>
  <c r="P116" i="10" a="1"/>
  <c r="P116" i="10" s="1"/>
  <c r="O116" i="10"/>
  <c r="L116" i="10"/>
  <c r="K116" i="10"/>
  <c r="J116" i="10" a="1"/>
  <c r="J116" i="10" s="1"/>
  <c r="I116" i="10"/>
  <c r="H116" i="10" a="1"/>
  <c r="H116" i="10" s="1"/>
  <c r="G116" i="10"/>
  <c r="F116" i="10" a="1"/>
  <c r="F116" i="10" s="1"/>
  <c r="E116" i="10"/>
  <c r="D116" i="10" a="1"/>
  <c r="D116" i="10" s="1"/>
  <c r="C116" i="10"/>
  <c r="B116" i="10" a="1"/>
  <c r="B116" i="10" s="1"/>
  <c r="R115" i="10"/>
  <c r="Q115" i="10" a="1"/>
  <c r="Q115" i="10" s="1"/>
  <c r="P115" i="10" a="1"/>
  <c r="P115" i="10" s="1"/>
  <c r="O115" i="10"/>
  <c r="L115" i="10"/>
  <c r="K115" i="10"/>
  <c r="J115" i="10" a="1"/>
  <c r="J115" i="10" s="1"/>
  <c r="I115" i="10"/>
  <c r="H115" i="10" a="1"/>
  <c r="H115" i="10" s="1"/>
  <c r="G115" i="10"/>
  <c r="F115" i="10" a="1"/>
  <c r="F115" i="10" s="1"/>
  <c r="E115" i="10"/>
  <c r="D115" i="10" a="1"/>
  <c r="D115" i="10" s="1"/>
  <c r="C115" i="10"/>
  <c r="B115" i="10" a="1"/>
  <c r="B115" i="10" s="1"/>
  <c r="R114" i="10"/>
  <c r="Q114" i="10" a="1"/>
  <c r="Q114" i="10" s="1"/>
  <c r="P114" i="10" a="1"/>
  <c r="P114" i="10" s="1"/>
  <c r="O114" i="10"/>
  <c r="L114" i="10"/>
  <c r="K114" i="10"/>
  <c r="J114" i="10" a="1"/>
  <c r="J114" i="10" s="1"/>
  <c r="I114" i="10"/>
  <c r="H114" i="10" a="1"/>
  <c r="H114" i="10" s="1"/>
  <c r="G114" i="10"/>
  <c r="F114" i="10" a="1"/>
  <c r="F114" i="10" s="1"/>
  <c r="E114" i="10"/>
  <c r="D114" i="10" a="1"/>
  <c r="D114" i="10" s="1"/>
  <c r="C114" i="10"/>
  <c r="B114" i="10" a="1"/>
  <c r="B114" i="10" s="1"/>
  <c r="R113" i="10"/>
  <c r="Q113" i="10" a="1"/>
  <c r="Q113" i="10" s="1"/>
  <c r="P113" i="10" a="1"/>
  <c r="P113" i="10" s="1"/>
  <c r="O113" i="10"/>
  <c r="L113" i="10"/>
  <c r="K113" i="10"/>
  <c r="J113" i="10" a="1"/>
  <c r="J113" i="10" s="1"/>
  <c r="I113" i="10"/>
  <c r="H113" i="10" a="1"/>
  <c r="H113" i="10" s="1"/>
  <c r="G113" i="10"/>
  <c r="F113" i="10" a="1"/>
  <c r="F113" i="10" s="1"/>
  <c r="E113" i="10"/>
  <c r="D113" i="10" a="1"/>
  <c r="D113" i="10" s="1"/>
  <c r="C113" i="10"/>
  <c r="B113" i="10" a="1"/>
  <c r="B113" i="10" s="1"/>
  <c r="R112" i="10"/>
  <c r="Q112" i="10" a="1"/>
  <c r="Q112" i="10" s="1"/>
  <c r="P112" i="10" a="1"/>
  <c r="P112" i="10" s="1"/>
  <c r="O112" i="10"/>
  <c r="L112" i="10"/>
  <c r="K112" i="10"/>
  <c r="J112" i="10" a="1"/>
  <c r="J112" i="10" s="1"/>
  <c r="I112" i="10"/>
  <c r="H112" i="10" a="1"/>
  <c r="H112" i="10" s="1"/>
  <c r="G112" i="10"/>
  <c r="F112" i="10" a="1"/>
  <c r="F112" i="10" s="1"/>
  <c r="E112" i="10"/>
  <c r="D112" i="10" a="1"/>
  <c r="D112" i="10" s="1"/>
  <c r="C112" i="10"/>
  <c r="B112" i="10" a="1"/>
  <c r="B112" i="10" s="1"/>
  <c r="R111" i="10"/>
  <c r="Q111" i="10" a="1"/>
  <c r="Q111" i="10" s="1"/>
  <c r="P111" i="10" a="1"/>
  <c r="P111" i="10" s="1"/>
  <c r="O111" i="10"/>
  <c r="L111" i="10"/>
  <c r="K111" i="10"/>
  <c r="J111" i="10" a="1"/>
  <c r="J111" i="10" s="1"/>
  <c r="I111" i="10"/>
  <c r="H111" i="10" a="1"/>
  <c r="H111" i="10" s="1"/>
  <c r="G111" i="10"/>
  <c r="F111" i="10" a="1"/>
  <c r="F111" i="10" s="1"/>
  <c r="E111" i="10"/>
  <c r="D111" i="10" a="1"/>
  <c r="D111" i="10" s="1"/>
  <c r="C111" i="10"/>
  <c r="B111" i="10" a="1"/>
  <c r="B111" i="10" s="1"/>
  <c r="R110" i="10"/>
  <c r="Q110" i="10" a="1"/>
  <c r="Q110" i="10" s="1"/>
  <c r="P110" i="10" a="1"/>
  <c r="P110" i="10" s="1"/>
  <c r="O110" i="10"/>
  <c r="L110" i="10"/>
  <c r="K110" i="10"/>
  <c r="J110" i="10" a="1"/>
  <c r="J110" i="10" s="1"/>
  <c r="I110" i="10"/>
  <c r="H110" i="10" a="1"/>
  <c r="H110" i="10" s="1"/>
  <c r="G110" i="10"/>
  <c r="F110" i="10" a="1"/>
  <c r="F110" i="10" s="1"/>
  <c r="E110" i="10"/>
  <c r="D110" i="10" a="1"/>
  <c r="D110" i="10" s="1"/>
  <c r="C110" i="10"/>
  <c r="B110" i="10" a="1"/>
  <c r="B110" i="10" s="1"/>
  <c r="R109" i="10"/>
  <c r="Q109" i="10" a="1"/>
  <c r="Q109" i="10" s="1"/>
  <c r="P109" i="10" a="1"/>
  <c r="P109" i="10" s="1"/>
  <c r="O109" i="10"/>
  <c r="L109" i="10"/>
  <c r="K109" i="10"/>
  <c r="J109" i="10" a="1"/>
  <c r="J109" i="10" s="1"/>
  <c r="I109" i="10"/>
  <c r="H109" i="10" a="1"/>
  <c r="H109" i="10" s="1"/>
  <c r="G109" i="10"/>
  <c r="F109" i="10" a="1"/>
  <c r="F109" i="10" s="1"/>
  <c r="E109" i="10"/>
  <c r="D109" i="10" a="1"/>
  <c r="D109" i="10" s="1"/>
  <c r="C109" i="10"/>
  <c r="B109" i="10" a="1"/>
  <c r="B109" i="10" s="1"/>
  <c r="R108" i="10"/>
  <c r="Q108" i="10" a="1"/>
  <c r="Q108" i="10" s="1"/>
  <c r="P108" i="10" a="1"/>
  <c r="P108" i="10" s="1"/>
  <c r="O108" i="10"/>
  <c r="L108" i="10"/>
  <c r="K108" i="10"/>
  <c r="J108" i="10" a="1"/>
  <c r="J108" i="10" s="1"/>
  <c r="I108" i="10"/>
  <c r="H108" i="10" a="1"/>
  <c r="H108" i="10" s="1"/>
  <c r="G108" i="10"/>
  <c r="F108" i="10" a="1"/>
  <c r="F108" i="10" s="1"/>
  <c r="E108" i="10"/>
  <c r="D108" i="10" a="1"/>
  <c r="D108" i="10" s="1"/>
  <c r="C108" i="10"/>
  <c r="B108" i="10" a="1"/>
  <c r="B108" i="10" s="1"/>
  <c r="R107" i="10"/>
  <c r="Q107" i="10" a="1"/>
  <c r="Q107" i="10" s="1"/>
  <c r="P107" i="10" a="1"/>
  <c r="P107" i="10" s="1"/>
  <c r="O107" i="10"/>
  <c r="L107" i="10"/>
  <c r="K107" i="10"/>
  <c r="J107" i="10" a="1"/>
  <c r="J107" i="10" s="1"/>
  <c r="I107" i="10"/>
  <c r="H107" i="10" a="1"/>
  <c r="H107" i="10" s="1"/>
  <c r="G107" i="10"/>
  <c r="F107" i="10" a="1"/>
  <c r="F107" i="10" s="1"/>
  <c r="E107" i="10"/>
  <c r="D107" i="10" a="1"/>
  <c r="D107" i="10" s="1"/>
  <c r="C107" i="10"/>
  <c r="B107" i="10" a="1"/>
  <c r="B107" i="10" s="1"/>
  <c r="R106" i="10"/>
  <c r="Q106" i="10" a="1"/>
  <c r="Q106" i="10" s="1"/>
  <c r="P106" i="10" a="1"/>
  <c r="P106" i="10" s="1"/>
  <c r="O106" i="10"/>
  <c r="L106" i="10"/>
  <c r="K106" i="10"/>
  <c r="J106" i="10" a="1"/>
  <c r="J106" i="10" s="1"/>
  <c r="I106" i="10"/>
  <c r="H106" i="10" a="1"/>
  <c r="H106" i="10" s="1"/>
  <c r="G106" i="10"/>
  <c r="F106" i="10" a="1"/>
  <c r="F106" i="10" s="1"/>
  <c r="E106" i="10"/>
  <c r="D106" i="10" a="1"/>
  <c r="D106" i="10" s="1"/>
  <c r="C106" i="10"/>
  <c r="B106" i="10" a="1"/>
  <c r="B106" i="10" s="1"/>
  <c r="R105" i="10"/>
  <c r="Q105" i="10" a="1"/>
  <c r="Q105" i="10" s="1"/>
  <c r="P105" i="10" a="1"/>
  <c r="P105" i="10" s="1"/>
  <c r="O105" i="10"/>
  <c r="L105" i="10"/>
  <c r="K105" i="10"/>
  <c r="J105" i="10" a="1"/>
  <c r="J105" i="10" s="1"/>
  <c r="I105" i="10"/>
  <c r="H105" i="10" a="1"/>
  <c r="H105" i="10" s="1"/>
  <c r="G105" i="10"/>
  <c r="F105" i="10" a="1"/>
  <c r="F105" i="10" s="1"/>
  <c r="E105" i="10"/>
  <c r="D105" i="10" a="1"/>
  <c r="D105" i="10" s="1"/>
  <c r="C105" i="10"/>
  <c r="B105" i="10" a="1"/>
  <c r="B105" i="10" s="1"/>
  <c r="R104" i="10"/>
  <c r="Q104" i="10" a="1"/>
  <c r="Q104" i="10" s="1"/>
  <c r="P104" i="10" a="1"/>
  <c r="P104" i="10" s="1"/>
  <c r="O104" i="10"/>
  <c r="L104" i="10"/>
  <c r="K104" i="10"/>
  <c r="J104" i="10" a="1"/>
  <c r="J104" i="10" s="1"/>
  <c r="I104" i="10"/>
  <c r="H104" i="10" a="1"/>
  <c r="H104" i="10" s="1"/>
  <c r="G104" i="10"/>
  <c r="F104" i="10" a="1"/>
  <c r="F104" i="10" s="1"/>
  <c r="E104" i="10"/>
  <c r="D104" i="10" a="1"/>
  <c r="D104" i="10" s="1"/>
  <c r="C104" i="10"/>
  <c r="B104" i="10" a="1"/>
  <c r="B104" i="10" s="1"/>
  <c r="R103" i="10"/>
  <c r="Q103" i="10" a="1"/>
  <c r="Q103" i="10" s="1"/>
  <c r="P103" i="10" a="1"/>
  <c r="P103" i="10" s="1"/>
  <c r="O103" i="10"/>
  <c r="L103" i="10"/>
  <c r="K103" i="10"/>
  <c r="J103" i="10" a="1"/>
  <c r="J103" i="10" s="1"/>
  <c r="I103" i="10"/>
  <c r="H103" i="10" a="1"/>
  <c r="H103" i="10" s="1"/>
  <c r="G103" i="10"/>
  <c r="F103" i="10" a="1"/>
  <c r="F103" i="10" s="1"/>
  <c r="E103" i="10"/>
  <c r="D103" i="10" a="1"/>
  <c r="D103" i="10" s="1"/>
  <c r="C103" i="10"/>
  <c r="B103" i="10" a="1"/>
  <c r="B103" i="10" s="1"/>
  <c r="R102" i="10"/>
  <c r="Q102" i="10" a="1"/>
  <c r="Q102" i="10" s="1"/>
  <c r="P102" i="10" a="1"/>
  <c r="P102" i="10" s="1"/>
  <c r="O102" i="10"/>
  <c r="L102" i="10"/>
  <c r="K102" i="10"/>
  <c r="J102" i="10" a="1"/>
  <c r="J102" i="10" s="1"/>
  <c r="I102" i="10"/>
  <c r="H102" i="10" a="1"/>
  <c r="H102" i="10" s="1"/>
  <c r="G102" i="10"/>
  <c r="F102" i="10" a="1"/>
  <c r="F102" i="10" s="1"/>
  <c r="E102" i="10"/>
  <c r="D102" i="10" a="1"/>
  <c r="D102" i="10" s="1"/>
  <c r="C102" i="10"/>
  <c r="B102" i="10" a="1"/>
  <c r="B102" i="10" s="1"/>
  <c r="R101" i="10"/>
  <c r="Q101" i="10" a="1"/>
  <c r="Q101" i="10" s="1"/>
  <c r="P101" i="10" a="1"/>
  <c r="P101" i="10" s="1"/>
  <c r="O101" i="10"/>
  <c r="L101" i="10"/>
  <c r="K101" i="10"/>
  <c r="J101" i="10" a="1"/>
  <c r="J101" i="10" s="1"/>
  <c r="I101" i="10"/>
  <c r="H101" i="10" a="1"/>
  <c r="H101" i="10" s="1"/>
  <c r="G101" i="10"/>
  <c r="F101" i="10" a="1"/>
  <c r="F101" i="10" s="1"/>
  <c r="E101" i="10"/>
  <c r="D101" i="10" a="1"/>
  <c r="D101" i="10" s="1"/>
  <c r="C101" i="10"/>
  <c r="B101" i="10" a="1"/>
  <c r="B101" i="10" s="1"/>
  <c r="R100" i="10"/>
  <c r="Q100" i="10" a="1"/>
  <c r="Q100" i="10" s="1"/>
  <c r="P100" i="10" a="1"/>
  <c r="P100" i="10" s="1"/>
  <c r="O100" i="10"/>
  <c r="L100" i="10"/>
  <c r="K100" i="10"/>
  <c r="J100" i="10" a="1"/>
  <c r="J100" i="10" s="1"/>
  <c r="I100" i="10"/>
  <c r="H100" i="10" a="1"/>
  <c r="H100" i="10" s="1"/>
  <c r="G100" i="10"/>
  <c r="F100" i="10" a="1"/>
  <c r="F100" i="10" s="1"/>
  <c r="E100" i="10"/>
  <c r="D100" i="10" a="1"/>
  <c r="D100" i="10" s="1"/>
  <c r="C100" i="10"/>
  <c r="B100" i="10" a="1"/>
  <c r="B100" i="10" s="1"/>
  <c r="R99" i="10"/>
  <c r="Q99" i="10" a="1"/>
  <c r="Q99" i="10" s="1"/>
  <c r="P99" i="10" a="1"/>
  <c r="P99" i="10" s="1"/>
  <c r="O99" i="10"/>
  <c r="L99" i="10"/>
  <c r="K99" i="10"/>
  <c r="J99" i="10" a="1"/>
  <c r="J99" i="10" s="1"/>
  <c r="I99" i="10"/>
  <c r="H99" i="10" a="1"/>
  <c r="H99" i="10" s="1"/>
  <c r="G99" i="10"/>
  <c r="F99" i="10" a="1"/>
  <c r="F99" i="10" s="1"/>
  <c r="E99" i="10"/>
  <c r="D99" i="10" a="1"/>
  <c r="D99" i="10" s="1"/>
  <c r="C99" i="10"/>
  <c r="B99" i="10" a="1"/>
  <c r="B99" i="10" s="1"/>
  <c r="R98" i="10"/>
  <c r="Q98" i="10" a="1"/>
  <c r="Q98" i="10" s="1"/>
  <c r="P98" i="10" a="1"/>
  <c r="P98" i="10" s="1"/>
  <c r="O98" i="10"/>
  <c r="L98" i="10"/>
  <c r="K98" i="10"/>
  <c r="J98" i="10" a="1"/>
  <c r="J98" i="10" s="1"/>
  <c r="I98" i="10"/>
  <c r="H98" i="10" a="1"/>
  <c r="H98" i="10" s="1"/>
  <c r="G98" i="10"/>
  <c r="F98" i="10" a="1"/>
  <c r="F98" i="10" s="1"/>
  <c r="E98" i="10"/>
  <c r="D98" i="10" a="1"/>
  <c r="D98" i="10" s="1"/>
  <c r="C98" i="10"/>
  <c r="B98" i="10" a="1"/>
  <c r="B98" i="10" s="1"/>
  <c r="R97" i="10"/>
  <c r="Q97" i="10" a="1"/>
  <c r="Q97" i="10" s="1"/>
  <c r="P97" i="10" a="1"/>
  <c r="P97" i="10" s="1"/>
  <c r="O97" i="10"/>
  <c r="L97" i="10"/>
  <c r="K97" i="10"/>
  <c r="J97" i="10" a="1"/>
  <c r="J97" i="10" s="1"/>
  <c r="I97" i="10"/>
  <c r="H97" i="10" a="1"/>
  <c r="H97" i="10" s="1"/>
  <c r="G97" i="10"/>
  <c r="F97" i="10" a="1"/>
  <c r="F97" i="10" s="1"/>
  <c r="E97" i="10"/>
  <c r="D97" i="10" a="1"/>
  <c r="D97" i="10" s="1"/>
  <c r="C97" i="10"/>
  <c r="B97" i="10" a="1"/>
  <c r="B97" i="10" s="1"/>
  <c r="R96" i="10"/>
  <c r="Q96" i="10" a="1"/>
  <c r="Q96" i="10" s="1"/>
  <c r="P96" i="10" a="1"/>
  <c r="P96" i="10" s="1"/>
  <c r="O96" i="10"/>
  <c r="L96" i="10"/>
  <c r="K96" i="10"/>
  <c r="J96" i="10" a="1"/>
  <c r="J96" i="10" s="1"/>
  <c r="I96" i="10"/>
  <c r="H96" i="10" a="1"/>
  <c r="H96" i="10" s="1"/>
  <c r="G96" i="10"/>
  <c r="F96" i="10" a="1"/>
  <c r="F96" i="10" s="1"/>
  <c r="E96" i="10"/>
  <c r="D96" i="10" a="1"/>
  <c r="D96" i="10" s="1"/>
  <c r="C96" i="10"/>
  <c r="B96" i="10" a="1"/>
  <c r="B96" i="10" s="1"/>
  <c r="R95" i="10"/>
  <c r="Q95" i="10" a="1"/>
  <c r="Q95" i="10" s="1"/>
  <c r="P95" i="10" a="1"/>
  <c r="P95" i="10" s="1"/>
  <c r="O95" i="10"/>
  <c r="L95" i="10"/>
  <c r="K95" i="10"/>
  <c r="J95" i="10" a="1"/>
  <c r="J95" i="10" s="1"/>
  <c r="I95" i="10"/>
  <c r="H95" i="10" a="1"/>
  <c r="H95" i="10" s="1"/>
  <c r="G95" i="10"/>
  <c r="F95" i="10" a="1"/>
  <c r="F95" i="10" s="1"/>
  <c r="E95" i="10"/>
  <c r="D95" i="10" a="1"/>
  <c r="D95" i="10" s="1"/>
  <c r="C95" i="10"/>
  <c r="B95" i="10" a="1"/>
  <c r="B95" i="10" s="1"/>
  <c r="R94" i="10"/>
  <c r="Q94" i="10" a="1"/>
  <c r="Q94" i="10" s="1"/>
  <c r="P94" i="10" a="1"/>
  <c r="P94" i="10" s="1"/>
  <c r="O94" i="10"/>
  <c r="L94" i="10"/>
  <c r="K94" i="10"/>
  <c r="J94" i="10" a="1"/>
  <c r="J94" i="10" s="1"/>
  <c r="I94" i="10"/>
  <c r="H94" i="10" a="1"/>
  <c r="H94" i="10" s="1"/>
  <c r="G94" i="10"/>
  <c r="F94" i="10" a="1"/>
  <c r="F94" i="10" s="1"/>
  <c r="E94" i="10"/>
  <c r="D94" i="10" a="1"/>
  <c r="D94" i="10" s="1"/>
  <c r="C94" i="10"/>
  <c r="B94" i="10" a="1"/>
  <c r="B94" i="10" s="1"/>
  <c r="R93" i="10"/>
  <c r="Q93" i="10" a="1"/>
  <c r="Q93" i="10" s="1"/>
  <c r="P93" i="10" a="1"/>
  <c r="P93" i="10" s="1"/>
  <c r="O93" i="10"/>
  <c r="L93" i="10"/>
  <c r="K93" i="10"/>
  <c r="J93" i="10" a="1"/>
  <c r="J93" i="10" s="1"/>
  <c r="I93" i="10"/>
  <c r="H93" i="10" a="1"/>
  <c r="H93" i="10" s="1"/>
  <c r="G93" i="10"/>
  <c r="F93" i="10" a="1"/>
  <c r="F93" i="10" s="1"/>
  <c r="E93" i="10"/>
  <c r="D93" i="10" a="1"/>
  <c r="D93" i="10" s="1"/>
  <c r="C93" i="10"/>
  <c r="B93" i="10" a="1"/>
  <c r="B93" i="10" s="1"/>
  <c r="R92" i="10"/>
  <c r="Q92" i="10" a="1"/>
  <c r="Q92" i="10" s="1"/>
  <c r="P92" i="10" a="1"/>
  <c r="P92" i="10" s="1"/>
  <c r="O92" i="10"/>
  <c r="L92" i="10"/>
  <c r="K92" i="10"/>
  <c r="J92" i="10" a="1"/>
  <c r="J92" i="10" s="1"/>
  <c r="I92" i="10"/>
  <c r="H92" i="10" a="1"/>
  <c r="H92" i="10" s="1"/>
  <c r="G92" i="10"/>
  <c r="F92" i="10" a="1"/>
  <c r="F92" i="10" s="1"/>
  <c r="E92" i="10"/>
  <c r="D92" i="10" a="1"/>
  <c r="D92" i="10" s="1"/>
  <c r="C92" i="10"/>
  <c r="B92" i="10" a="1"/>
  <c r="B92" i="10" s="1"/>
  <c r="R91" i="10"/>
  <c r="Q91" i="10" a="1"/>
  <c r="Q91" i="10" s="1"/>
  <c r="P91" i="10" a="1"/>
  <c r="P91" i="10" s="1"/>
  <c r="O91" i="10"/>
  <c r="L91" i="10"/>
  <c r="K91" i="10"/>
  <c r="J91" i="10" a="1"/>
  <c r="J91" i="10" s="1"/>
  <c r="I91" i="10"/>
  <c r="H91" i="10" a="1"/>
  <c r="H91" i="10" s="1"/>
  <c r="G91" i="10"/>
  <c r="F91" i="10" a="1"/>
  <c r="F91" i="10" s="1"/>
  <c r="E91" i="10"/>
  <c r="D91" i="10" a="1"/>
  <c r="D91" i="10" s="1"/>
  <c r="C91" i="10"/>
  <c r="B91" i="10" a="1"/>
  <c r="B91" i="10" s="1"/>
  <c r="R90" i="10"/>
  <c r="Q90" i="10" a="1"/>
  <c r="Q90" i="10" s="1"/>
  <c r="P90" i="10" a="1"/>
  <c r="P90" i="10" s="1"/>
  <c r="O90" i="10"/>
  <c r="L90" i="10"/>
  <c r="K90" i="10"/>
  <c r="J90" i="10" a="1"/>
  <c r="J90" i="10" s="1"/>
  <c r="I90" i="10"/>
  <c r="H90" i="10" a="1"/>
  <c r="H90" i="10" s="1"/>
  <c r="G90" i="10"/>
  <c r="F90" i="10" a="1"/>
  <c r="F90" i="10" s="1"/>
  <c r="E90" i="10"/>
  <c r="D90" i="10" a="1"/>
  <c r="D90" i="10" s="1"/>
  <c r="C90" i="10"/>
  <c r="B90" i="10" a="1"/>
  <c r="B90" i="10" s="1"/>
  <c r="R89" i="10"/>
  <c r="Q89" i="10" a="1"/>
  <c r="Q89" i="10" s="1"/>
  <c r="P89" i="10" a="1"/>
  <c r="P89" i="10" s="1"/>
  <c r="O89" i="10"/>
  <c r="L89" i="10"/>
  <c r="K89" i="10"/>
  <c r="J89" i="10" a="1"/>
  <c r="J89" i="10" s="1"/>
  <c r="I89" i="10"/>
  <c r="H89" i="10" a="1"/>
  <c r="H89" i="10" s="1"/>
  <c r="G89" i="10"/>
  <c r="F89" i="10" a="1"/>
  <c r="F89" i="10" s="1"/>
  <c r="E89" i="10"/>
  <c r="D89" i="10" a="1"/>
  <c r="D89" i="10" s="1"/>
  <c r="C89" i="10"/>
  <c r="B89" i="10" a="1"/>
  <c r="B89" i="10" s="1"/>
  <c r="R88" i="10"/>
  <c r="Q88" i="10" a="1"/>
  <c r="Q88" i="10" s="1"/>
  <c r="P88" i="10" a="1"/>
  <c r="P88" i="10" s="1"/>
  <c r="O88" i="10"/>
  <c r="L88" i="10"/>
  <c r="K88" i="10"/>
  <c r="J88" i="10" a="1"/>
  <c r="J88" i="10" s="1"/>
  <c r="I88" i="10"/>
  <c r="H88" i="10" a="1"/>
  <c r="H88" i="10" s="1"/>
  <c r="G88" i="10"/>
  <c r="F88" i="10" a="1"/>
  <c r="F88" i="10" s="1"/>
  <c r="E88" i="10"/>
  <c r="D88" i="10" a="1"/>
  <c r="D88" i="10" s="1"/>
  <c r="C88" i="10"/>
  <c r="B88" i="10" a="1"/>
  <c r="B88" i="10" s="1"/>
  <c r="R87" i="10"/>
  <c r="Q87" i="10" a="1"/>
  <c r="Q87" i="10" s="1"/>
  <c r="P87" i="10" a="1"/>
  <c r="P87" i="10" s="1"/>
  <c r="O87" i="10"/>
  <c r="L87" i="10"/>
  <c r="K87" i="10"/>
  <c r="J87" i="10" a="1"/>
  <c r="J87" i="10" s="1"/>
  <c r="I87" i="10"/>
  <c r="H87" i="10" a="1"/>
  <c r="H87" i="10" s="1"/>
  <c r="G87" i="10"/>
  <c r="F87" i="10" a="1"/>
  <c r="F87" i="10" s="1"/>
  <c r="E87" i="10"/>
  <c r="D87" i="10" a="1"/>
  <c r="D87" i="10" s="1"/>
  <c r="C87" i="10"/>
  <c r="B87" i="10" a="1"/>
  <c r="B87" i="10" s="1"/>
  <c r="R86" i="10"/>
  <c r="Q86" i="10" a="1"/>
  <c r="Q86" i="10" s="1"/>
  <c r="P86" i="10" a="1"/>
  <c r="P86" i="10" s="1"/>
  <c r="O86" i="10"/>
  <c r="L86" i="10"/>
  <c r="K86" i="10"/>
  <c r="J86" i="10" a="1"/>
  <c r="J86" i="10" s="1"/>
  <c r="I86" i="10"/>
  <c r="H86" i="10" a="1"/>
  <c r="H86" i="10" s="1"/>
  <c r="G86" i="10"/>
  <c r="F86" i="10" a="1"/>
  <c r="F86" i="10" s="1"/>
  <c r="E86" i="10"/>
  <c r="D86" i="10" a="1"/>
  <c r="D86" i="10" s="1"/>
  <c r="C86" i="10"/>
  <c r="B86" i="10" a="1"/>
  <c r="B86" i="10" s="1"/>
  <c r="R85" i="10"/>
  <c r="Q85" i="10" a="1"/>
  <c r="Q85" i="10" s="1"/>
  <c r="P85" i="10" a="1"/>
  <c r="P85" i="10" s="1"/>
  <c r="O85" i="10"/>
  <c r="L85" i="10"/>
  <c r="K85" i="10"/>
  <c r="J85" i="10" a="1"/>
  <c r="J85" i="10" s="1"/>
  <c r="I85" i="10"/>
  <c r="H85" i="10" a="1"/>
  <c r="H85" i="10" s="1"/>
  <c r="G85" i="10"/>
  <c r="F85" i="10" a="1"/>
  <c r="F85" i="10" s="1"/>
  <c r="E85" i="10"/>
  <c r="D85" i="10" a="1"/>
  <c r="D85" i="10" s="1"/>
  <c r="C85" i="10"/>
  <c r="B85" i="10" a="1"/>
  <c r="B85" i="10" s="1"/>
  <c r="R84" i="10"/>
  <c r="Q84" i="10" a="1"/>
  <c r="Q84" i="10" s="1"/>
  <c r="P84" i="10" a="1"/>
  <c r="P84" i="10" s="1"/>
  <c r="O84" i="10"/>
  <c r="L84" i="10"/>
  <c r="K84" i="10"/>
  <c r="J84" i="10" a="1"/>
  <c r="J84" i="10" s="1"/>
  <c r="I84" i="10"/>
  <c r="H84" i="10" a="1"/>
  <c r="H84" i="10" s="1"/>
  <c r="G84" i="10"/>
  <c r="F84" i="10" a="1"/>
  <c r="F84" i="10" s="1"/>
  <c r="E84" i="10"/>
  <c r="D84" i="10" a="1"/>
  <c r="D84" i="10" s="1"/>
  <c r="C84" i="10"/>
  <c r="B84" i="10" a="1"/>
  <c r="B84" i="10" s="1"/>
  <c r="R83" i="10"/>
  <c r="Q83" i="10" a="1"/>
  <c r="Q83" i="10" s="1"/>
  <c r="P83" i="10" a="1"/>
  <c r="P83" i="10" s="1"/>
  <c r="O83" i="10"/>
  <c r="L83" i="10"/>
  <c r="K83" i="10"/>
  <c r="J83" i="10" a="1"/>
  <c r="J83" i="10" s="1"/>
  <c r="I83" i="10"/>
  <c r="H83" i="10" a="1"/>
  <c r="H83" i="10" s="1"/>
  <c r="G83" i="10"/>
  <c r="F83" i="10" a="1"/>
  <c r="F83" i="10" s="1"/>
  <c r="E83" i="10"/>
  <c r="D83" i="10" a="1"/>
  <c r="D83" i="10" s="1"/>
  <c r="C83" i="10"/>
  <c r="B83" i="10" a="1"/>
  <c r="B83" i="10" s="1"/>
  <c r="R82" i="10"/>
  <c r="Q82" i="10" a="1"/>
  <c r="Q82" i="10" s="1"/>
  <c r="P82" i="10" a="1"/>
  <c r="P82" i="10" s="1"/>
  <c r="O82" i="10"/>
  <c r="L82" i="10"/>
  <c r="K82" i="10"/>
  <c r="J82" i="10" a="1"/>
  <c r="J82" i="10" s="1"/>
  <c r="I82" i="10"/>
  <c r="H82" i="10" a="1"/>
  <c r="H82" i="10" s="1"/>
  <c r="G82" i="10"/>
  <c r="F82" i="10" a="1"/>
  <c r="F82" i="10" s="1"/>
  <c r="E82" i="10"/>
  <c r="D82" i="10" a="1"/>
  <c r="D82" i="10" s="1"/>
  <c r="C82" i="10"/>
  <c r="B82" i="10" a="1"/>
  <c r="B82" i="10" s="1"/>
  <c r="R81" i="10"/>
  <c r="Q81" i="10" a="1"/>
  <c r="Q81" i="10" s="1"/>
  <c r="P81" i="10" a="1"/>
  <c r="P81" i="10" s="1"/>
  <c r="O81" i="10"/>
  <c r="L81" i="10"/>
  <c r="K81" i="10"/>
  <c r="J81" i="10" a="1"/>
  <c r="J81" i="10" s="1"/>
  <c r="I81" i="10"/>
  <c r="H81" i="10" a="1"/>
  <c r="H81" i="10" s="1"/>
  <c r="G81" i="10"/>
  <c r="F81" i="10" a="1"/>
  <c r="F81" i="10" s="1"/>
  <c r="E81" i="10"/>
  <c r="D81" i="10" a="1"/>
  <c r="D81" i="10" s="1"/>
  <c r="C81" i="10"/>
  <c r="B81" i="10" a="1"/>
  <c r="B81" i="10" s="1"/>
  <c r="R80" i="10"/>
  <c r="Q80" i="10" a="1"/>
  <c r="Q80" i="10" s="1"/>
  <c r="P80" i="10" a="1"/>
  <c r="P80" i="10" s="1"/>
  <c r="O80" i="10"/>
  <c r="L80" i="10"/>
  <c r="K80" i="10"/>
  <c r="J80" i="10" a="1"/>
  <c r="J80" i="10" s="1"/>
  <c r="I80" i="10"/>
  <c r="H80" i="10" a="1"/>
  <c r="H80" i="10" s="1"/>
  <c r="G80" i="10"/>
  <c r="F80" i="10" a="1"/>
  <c r="F80" i="10" s="1"/>
  <c r="E80" i="10"/>
  <c r="D80" i="10" a="1"/>
  <c r="D80" i="10" s="1"/>
  <c r="C80" i="10"/>
  <c r="B80" i="10" a="1"/>
  <c r="B80" i="10" s="1"/>
  <c r="R79" i="10"/>
  <c r="Q79" i="10" a="1"/>
  <c r="Q79" i="10" s="1"/>
  <c r="P79" i="10" a="1"/>
  <c r="P79" i="10" s="1"/>
  <c r="O79" i="10"/>
  <c r="L79" i="10"/>
  <c r="K79" i="10"/>
  <c r="J79" i="10" a="1"/>
  <c r="J79" i="10" s="1"/>
  <c r="I79" i="10"/>
  <c r="H79" i="10" a="1"/>
  <c r="H79" i="10" s="1"/>
  <c r="G79" i="10"/>
  <c r="F79" i="10" a="1"/>
  <c r="F79" i="10" s="1"/>
  <c r="E79" i="10"/>
  <c r="D79" i="10" a="1"/>
  <c r="D79" i="10" s="1"/>
  <c r="C79" i="10"/>
  <c r="B79" i="10" a="1"/>
  <c r="B79" i="10" s="1"/>
  <c r="R78" i="10"/>
  <c r="Q78" i="10" a="1"/>
  <c r="Q78" i="10" s="1"/>
  <c r="P78" i="10" a="1"/>
  <c r="P78" i="10" s="1"/>
  <c r="O78" i="10"/>
  <c r="L78" i="10"/>
  <c r="K78" i="10"/>
  <c r="J78" i="10" a="1"/>
  <c r="J78" i="10" s="1"/>
  <c r="I78" i="10"/>
  <c r="H78" i="10" a="1"/>
  <c r="H78" i="10" s="1"/>
  <c r="G78" i="10"/>
  <c r="F78" i="10" a="1"/>
  <c r="F78" i="10" s="1"/>
  <c r="E78" i="10"/>
  <c r="D78" i="10" a="1"/>
  <c r="D78" i="10" s="1"/>
  <c r="C78" i="10"/>
  <c r="B78" i="10" a="1"/>
  <c r="B78" i="10" s="1"/>
  <c r="R77" i="10"/>
  <c r="Q77" i="10" a="1"/>
  <c r="Q77" i="10" s="1"/>
  <c r="P77" i="10" a="1"/>
  <c r="P77" i="10" s="1"/>
  <c r="O77" i="10"/>
  <c r="L77" i="10"/>
  <c r="K77" i="10"/>
  <c r="J77" i="10" a="1"/>
  <c r="J77" i="10" s="1"/>
  <c r="I77" i="10"/>
  <c r="H77" i="10" a="1"/>
  <c r="H77" i="10" s="1"/>
  <c r="G77" i="10"/>
  <c r="F77" i="10" a="1"/>
  <c r="F77" i="10" s="1"/>
  <c r="E77" i="10"/>
  <c r="D77" i="10" a="1"/>
  <c r="D77" i="10" s="1"/>
  <c r="C77" i="10"/>
  <c r="B77" i="10" a="1"/>
  <c r="B77" i="10" s="1"/>
  <c r="R76" i="10"/>
  <c r="Q76" i="10" a="1"/>
  <c r="Q76" i="10" s="1"/>
  <c r="P76" i="10" a="1"/>
  <c r="P76" i="10" s="1"/>
  <c r="O76" i="10"/>
  <c r="L76" i="10"/>
  <c r="K76" i="10"/>
  <c r="J76" i="10" a="1"/>
  <c r="J76" i="10" s="1"/>
  <c r="I76" i="10"/>
  <c r="H76" i="10" a="1"/>
  <c r="H76" i="10" s="1"/>
  <c r="G76" i="10"/>
  <c r="F76" i="10" a="1"/>
  <c r="F76" i="10" s="1"/>
  <c r="E76" i="10"/>
  <c r="D76" i="10" a="1"/>
  <c r="D76" i="10" s="1"/>
  <c r="C76" i="10"/>
  <c r="B76" i="10" a="1"/>
  <c r="B76" i="10" s="1"/>
  <c r="R75" i="10"/>
  <c r="Q75" i="10" a="1"/>
  <c r="Q75" i="10" s="1"/>
  <c r="P75" i="10" a="1"/>
  <c r="P75" i="10" s="1"/>
  <c r="O75" i="10"/>
  <c r="L75" i="10"/>
  <c r="K75" i="10"/>
  <c r="J75" i="10" a="1"/>
  <c r="J75" i="10" s="1"/>
  <c r="I75" i="10"/>
  <c r="H75" i="10" a="1"/>
  <c r="H75" i="10" s="1"/>
  <c r="G75" i="10"/>
  <c r="F75" i="10" a="1"/>
  <c r="F75" i="10" s="1"/>
  <c r="E75" i="10"/>
  <c r="D75" i="10" a="1"/>
  <c r="D75" i="10" s="1"/>
  <c r="C75" i="10"/>
  <c r="B75" i="10" a="1"/>
  <c r="B75" i="10" s="1"/>
  <c r="R74" i="10"/>
  <c r="Q74" i="10" a="1"/>
  <c r="Q74" i="10" s="1"/>
  <c r="P74" i="10" a="1"/>
  <c r="P74" i="10" s="1"/>
  <c r="O74" i="10"/>
  <c r="L74" i="10"/>
  <c r="K74" i="10"/>
  <c r="J74" i="10" a="1"/>
  <c r="J74" i="10" s="1"/>
  <c r="I74" i="10"/>
  <c r="H74" i="10" a="1"/>
  <c r="H74" i="10" s="1"/>
  <c r="G74" i="10"/>
  <c r="F74" i="10" a="1"/>
  <c r="F74" i="10" s="1"/>
  <c r="E74" i="10"/>
  <c r="D74" i="10" a="1"/>
  <c r="D74" i="10" s="1"/>
  <c r="C74" i="10"/>
  <c r="B74" i="10" a="1"/>
  <c r="B74" i="10" s="1"/>
  <c r="R73" i="10"/>
  <c r="Q73" i="10" a="1"/>
  <c r="Q73" i="10" s="1"/>
  <c r="P73" i="10" a="1"/>
  <c r="P73" i="10" s="1"/>
  <c r="O73" i="10"/>
  <c r="L73" i="10"/>
  <c r="K73" i="10"/>
  <c r="J73" i="10" a="1"/>
  <c r="J73" i="10" s="1"/>
  <c r="I73" i="10"/>
  <c r="H73" i="10" a="1"/>
  <c r="H73" i="10" s="1"/>
  <c r="G73" i="10"/>
  <c r="F73" i="10" a="1"/>
  <c r="F73" i="10" s="1"/>
  <c r="E73" i="10"/>
  <c r="D73" i="10" a="1"/>
  <c r="D73" i="10" s="1"/>
  <c r="C73" i="10"/>
  <c r="B73" i="10" a="1"/>
  <c r="B73" i="10" s="1"/>
  <c r="R72" i="10"/>
  <c r="Q72" i="10" a="1"/>
  <c r="Q72" i="10" s="1"/>
  <c r="P72" i="10" a="1"/>
  <c r="P72" i="10" s="1"/>
  <c r="O72" i="10"/>
  <c r="L72" i="10"/>
  <c r="K72" i="10"/>
  <c r="J72" i="10" a="1"/>
  <c r="J72" i="10" s="1"/>
  <c r="I72" i="10"/>
  <c r="H72" i="10" a="1"/>
  <c r="H72" i="10" s="1"/>
  <c r="G72" i="10"/>
  <c r="F72" i="10" a="1"/>
  <c r="F72" i="10" s="1"/>
  <c r="E72" i="10"/>
  <c r="D72" i="10" a="1"/>
  <c r="D72" i="10" s="1"/>
  <c r="C72" i="10"/>
  <c r="B72" i="10" a="1"/>
  <c r="B72" i="10" s="1"/>
  <c r="R71" i="10"/>
  <c r="Q71" i="10" a="1"/>
  <c r="Q71" i="10" s="1"/>
  <c r="P71" i="10" a="1"/>
  <c r="P71" i="10" s="1"/>
  <c r="O71" i="10"/>
  <c r="L71" i="10"/>
  <c r="K71" i="10"/>
  <c r="J71" i="10" a="1"/>
  <c r="J71" i="10" s="1"/>
  <c r="I71" i="10"/>
  <c r="H71" i="10" a="1"/>
  <c r="H71" i="10" s="1"/>
  <c r="G71" i="10"/>
  <c r="F71" i="10" a="1"/>
  <c r="F71" i="10" s="1"/>
  <c r="E71" i="10"/>
  <c r="D71" i="10" a="1"/>
  <c r="D71" i="10" s="1"/>
  <c r="C71" i="10"/>
  <c r="B71" i="10" a="1"/>
  <c r="B71" i="10" s="1"/>
  <c r="R70" i="10"/>
  <c r="Q70" i="10" a="1"/>
  <c r="Q70" i="10" s="1"/>
  <c r="P70" i="10" a="1"/>
  <c r="P70" i="10" s="1"/>
  <c r="O70" i="10"/>
  <c r="L70" i="10"/>
  <c r="K70" i="10"/>
  <c r="J70" i="10" a="1"/>
  <c r="J70" i="10" s="1"/>
  <c r="I70" i="10"/>
  <c r="H70" i="10" a="1"/>
  <c r="H70" i="10" s="1"/>
  <c r="G70" i="10"/>
  <c r="F70" i="10" a="1"/>
  <c r="F70" i="10" s="1"/>
  <c r="E70" i="10"/>
  <c r="D70" i="10" a="1"/>
  <c r="D70" i="10" s="1"/>
  <c r="C70" i="10"/>
  <c r="B70" i="10" a="1"/>
  <c r="B70" i="10" s="1"/>
  <c r="R69" i="10"/>
  <c r="Q69" i="10" a="1"/>
  <c r="Q69" i="10" s="1"/>
  <c r="P69" i="10" a="1"/>
  <c r="P69" i="10" s="1"/>
  <c r="O69" i="10"/>
  <c r="L69" i="10"/>
  <c r="K69" i="10"/>
  <c r="J69" i="10" a="1"/>
  <c r="J69" i="10" s="1"/>
  <c r="I69" i="10"/>
  <c r="H69" i="10" a="1"/>
  <c r="H69" i="10" s="1"/>
  <c r="G69" i="10"/>
  <c r="F69" i="10" a="1"/>
  <c r="F69" i="10" s="1"/>
  <c r="E69" i="10"/>
  <c r="D69" i="10" a="1"/>
  <c r="D69" i="10" s="1"/>
  <c r="C69" i="10"/>
  <c r="B69" i="10" a="1"/>
  <c r="B69" i="10" s="1"/>
  <c r="R68" i="10"/>
  <c r="Q68" i="10" a="1"/>
  <c r="Q68" i="10" s="1"/>
  <c r="P68" i="10" a="1"/>
  <c r="P68" i="10" s="1"/>
  <c r="O68" i="10"/>
  <c r="L68" i="10"/>
  <c r="K68" i="10"/>
  <c r="J68" i="10" a="1"/>
  <c r="J68" i="10" s="1"/>
  <c r="I68" i="10"/>
  <c r="H68" i="10" a="1"/>
  <c r="H68" i="10" s="1"/>
  <c r="G68" i="10"/>
  <c r="F68" i="10" a="1"/>
  <c r="F68" i="10" s="1"/>
  <c r="E68" i="10"/>
  <c r="D68" i="10" a="1"/>
  <c r="D68" i="10" s="1"/>
  <c r="C68" i="10"/>
  <c r="B68" i="10" a="1"/>
  <c r="B68" i="10" s="1"/>
  <c r="R67" i="10"/>
  <c r="Q67" i="10" a="1"/>
  <c r="Q67" i="10" s="1"/>
  <c r="P67" i="10" a="1"/>
  <c r="P67" i="10" s="1"/>
  <c r="O67" i="10"/>
  <c r="L67" i="10"/>
  <c r="K67" i="10"/>
  <c r="J67" i="10" a="1"/>
  <c r="J67" i="10" s="1"/>
  <c r="I67" i="10"/>
  <c r="H67" i="10" a="1"/>
  <c r="H67" i="10" s="1"/>
  <c r="G67" i="10"/>
  <c r="F67" i="10" a="1"/>
  <c r="F67" i="10" s="1"/>
  <c r="E67" i="10"/>
  <c r="D67" i="10" a="1"/>
  <c r="D67" i="10" s="1"/>
  <c r="C67" i="10"/>
  <c r="B67" i="10" a="1"/>
  <c r="B67" i="10" s="1"/>
  <c r="R66" i="10"/>
  <c r="Q66" i="10" a="1"/>
  <c r="Q66" i="10" s="1"/>
  <c r="P66" i="10" a="1"/>
  <c r="P66" i="10" s="1"/>
  <c r="O66" i="10"/>
  <c r="L66" i="10"/>
  <c r="K66" i="10"/>
  <c r="J66" i="10" a="1"/>
  <c r="J66" i="10" s="1"/>
  <c r="I66" i="10"/>
  <c r="H66" i="10" a="1"/>
  <c r="H66" i="10" s="1"/>
  <c r="G66" i="10"/>
  <c r="F66" i="10" a="1"/>
  <c r="F66" i="10" s="1"/>
  <c r="E66" i="10"/>
  <c r="D66" i="10" a="1"/>
  <c r="D66" i="10" s="1"/>
  <c r="C66" i="10"/>
  <c r="B66" i="10" a="1"/>
  <c r="B66" i="10" s="1"/>
  <c r="R65" i="10"/>
  <c r="Q65" i="10" a="1"/>
  <c r="Q65" i="10" s="1"/>
  <c r="P65" i="10" a="1"/>
  <c r="P65" i="10" s="1"/>
  <c r="O65" i="10"/>
  <c r="L65" i="10"/>
  <c r="K65" i="10"/>
  <c r="J65" i="10" a="1"/>
  <c r="J65" i="10" s="1"/>
  <c r="I65" i="10"/>
  <c r="H65" i="10" a="1"/>
  <c r="H65" i="10" s="1"/>
  <c r="G65" i="10"/>
  <c r="F65" i="10" a="1"/>
  <c r="F65" i="10" s="1"/>
  <c r="E65" i="10"/>
  <c r="D65" i="10" a="1"/>
  <c r="D65" i="10" s="1"/>
  <c r="C65" i="10"/>
  <c r="B65" i="10" a="1"/>
  <c r="B65" i="10" s="1"/>
  <c r="R64" i="10"/>
  <c r="Q64" i="10" a="1"/>
  <c r="Q64" i="10" s="1"/>
  <c r="P64" i="10" a="1"/>
  <c r="P64" i="10" s="1"/>
  <c r="O64" i="10"/>
  <c r="L64" i="10"/>
  <c r="K64" i="10"/>
  <c r="J64" i="10" a="1"/>
  <c r="J64" i="10" s="1"/>
  <c r="I64" i="10"/>
  <c r="H64" i="10" a="1"/>
  <c r="H64" i="10" s="1"/>
  <c r="G64" i="10"/>
  <c r="F64" i="10" a="1"/>
  <c r="F64" i="10" s="1"/>
  <c r="E64" i="10"/>
  <c r="D64" i="10" a="1"/>
  <c r="D64" i="10" s="1"/>
  <c r="C64" i="10"/>
  <c r="B64" i="10" a="1"/>
  <c r="B64" i="10" s="1"/>
  <c r="R63" i="10"/>
  <c r="Q63" i="10" a="1"/>
  <c r="Q63" i="10" s="1"/>
  <c r="P63" i="10" a="1"/>
  <c r="P63" i="10" s="1"/>
  <c r="O63" i="10"/>
  <c r="L63" i="10"/>
  <c r="K63" i="10"/>
  <c r="J63" i="10" a="1"/>
  <c r="J63" i="10" s="1"/>
  <c r="I63" i="10"/>
  <c r="H63" i="10" a="1"/>
  <c r="H63" i="10" s="1"/>
  <c r="G63" i="10"/>
  <c r="F63" i="10" a="1"/>
  <c r="F63" i="10" s="1"/>
  <c r="E63" i="10"/>
  <c r="D63" i="10" a="1"/>
  <c r="D63" i="10" s="1"/>
  <c r="C63" i="10"/>
  <c r="B63" i="10" a="1"/>
  <c r="B63" i="10" s="1"/>
  <c r="R62" i="10"/>
  <c r="Q62" i="10" a="1"/>
  <c r="Q62" i="10" s="1"/>
  <c r="P62" i="10" a="1"/>
  <c r="P62" i="10" s="1"/>
  <c r="O62" i="10"/>
  <c r="L62" i="10"/>
  <c r="K62" i="10"/>
  <c r="J62" i="10" a="1"/>
  <c r="J62" i="10" s="1"/>
  <c r="I62" i="10"/>
  <c r="H62" i="10" a="1"/>
  <c r="H62" i="10" s="1"/>
  <c r="G62" i="10"/>
  <c r="F62" i="10" a="1"/>
  <c r="F62" i="10" s="1"/>
  <c r="E62" i="10"/>
  <c r="D62" i="10" a="1"/>
  <c r="D62" i="10" s="1"/>
  <c r="C62" i="10"/>
  <c r="B62" i="10" a="1"/>
  <c r="B62" i="10" s="1"/>
  <c r="R61" i="10"/>
  <c r="Q61" i="10" a="1"/>
  <c r="Q61" i="10" s="1"/>
  <c r="P61" i="10" a="1"/>
  <c r="P61" i="10" s="1"/>
  <c r="O61" i="10"/>
  <c r="L61" i="10"/>
  <c r="K61" i="10"/>
  <c r="J61" i="10" a="1"/>
  <c r="J61" i="10" s="1"/>
  <c r="I61" i="10"/>
  <c r="H61" i="10" a="1"/>
  <c r="H61" i="10" s="1"/>
  <c r="G61" i="10"/>
  <c r="F61" i="10" a="1"/>
  <c r="F61" i="10" s="1"/>
  <c r="E61" i="10"/>
  <c r="D61" i="10" a="1"/>
  <c r="D61" i="10" s="1"/>
  <c r="C61" i="10"/>
  <c r="B61" i="10" a="1"/>
  <c r="B61" i="10" s="1"/>
  <c r="R60" i="10"/>
  <c r="Q60" i="10" a="1"/>
  <c r="Q60" i="10" s="1"/>
  <c r="P60" i="10" a="1"/>
  <c r="P60" i="10" s="1"/>
  <c r="O60" i="10"/>
  <c r="L60" i="10"/>
  <c r="K60" i="10"/>
  <c r="J60" i="10" a="1"/>
  <c r="J60" i="10" s="1"/>
  <c r="I60" i="10"/>
  <c r="H60" i="10" a="1"/>
  <c r="H60" i="10" s="1"/>
  <c r="G60" i="10"/>
  <c r="F60" i="10" a="1"/>
  <c r="F60" i="10" s="1"/>
  <c r="E60" i="10"/>
  <c r="D60" i="10" a="1"/>
  <c r="D60" i="10" s="1"/>
  <c r="C60" i="10"/>
  <c r="B60" i="10" a="1"/>
  <c r="B60" i="10" s="1"/>
  <c r="R59" i="10"/>
  <c r="Q59" i="10" a="1"/>
  <c r="Q59" i="10" s="1"/>
  <c r="P59" i="10" a="1"/>
  <c r="P59" i="10" s="1"/>
  <c r="O59" i="10"/>
  <c r="L59" i="10"/>
  <c r="K59" i="10"/>
  <c r="J59" i="10" a="1"/>
  <c r="J59" i="10" s="1"/>
  <c r="I59" i="10"/>
  <c r="H59" i="10" a="1"/>
  <c r="H59" i="10" s="1"/>
  <c r="G59" i="10"/>
  <c r="F59" i="10" a="1"/>
  <c r="F59" i="10" s="1"/>
  <c r="E59" i="10"/>
  <c r="D59" i="10" a="1"/>
  <c r="D59" i="10" s="1"/>
  <c r="C59" i="10"/>
  <c r="B59" i="10" a="1"/>
  <c r="B59" i="10" s="1"/>
  <c r="R58" i="10"/>
  <c r="Q58" i="10" a="1"/>
  <c r="Q58" i="10" s="1"/>
  <c r="P58" i="10" a="1"/>
  <c r="P58" i="10" s="1"/>
  <c r="O58" i="10"/>
  <c r="L58" i="10"/>
  <c r="K58" i="10"/>
  <c r="J58" i="10" a="1"/>
  <c r="J58" i="10" s="1"/>
  <c r="I58" i="10"/>
  <c r="H58" i="10" a="1"/>
  <c r="H58" i="10" s="1"/>
  <c r="G58" i="10"/>
  <c r="F58" i="10" a="1"/>
  <c r="F58" i="10" s="1"/>
  <c r="E58" i="10"/>
  <c r="D58" i="10" a="1"/>
  <c r="D58" i="10" s="1"/>
  <c r="C58" i="10"/>
  <c r="B58" i="10" a="1"/>
  <c r="B58" i="10" s="1"/>
  <c r="R57" i="10"/>
  <c r="Q57" i="10" a="1"/>
  <c r="Q57" i="10" s="1"/>
  <c r="P57" i="10" a="1"/>
  <c r="P57" i="10" s="1"/>
  <c r="O57" i="10"/>
  <c r="L57" i="10"/>
  <c r="K57" i="10"/>
  <c r="J57" i="10" a="1"/>
  <c r="J57" i="10" s="1"/>
  <c r="I57" i="10"/>
  <c r="H57" i="10" a="1"/>
  <c r="H57" i="10" s="1"/>
  <c r="G57" i="10"/>
  <c r="F57" i="10" a="1"/>
  <c r="F57" i="10" s="1"/>
  <c r="E57" i="10"/>
  <c r="D57" i="10" a="1"/>
  <c r="D57" i="10" s="1"/>
  <c r="C57" i="10"/>
  <c r="B57" i="10" a="1"/>
  <c r="B57" i="10" s="1"/>
  <c r="R56" i="10"/>
  <c r="Q56" i="10" a="1"/>
  <c r="Q56" i="10" s="1"/>
  <c r="P56" i="10" a="1"/>
  <c r="P56" i="10" s="1"/>
  <c r="O56" i="10"/>
  <c r="L56" i="10"/>
  <c r="K56" i="10"/>
  <c r="J56" i="10" a="1"/>
  <c r="J56" i="10" s="1"/>
  <c r="I56" i="10"/>
  <c r="H56" i="10" a="1"/>
  <c r="H56" i="10" s="1"/>
  <c r="G56" i="10"/>
  <c r="F56" i="10" a="1"/>
  <c r="F56" i="10" s="1"/>
  <c r="E56" i="10"/>
  <c r="D56" i="10" a="1"/>
  <c r="D56" i="10" s="1"/>
  <c r="C56" i="10"/>
  <c r="B56" i="10" a="1"/>
  <c r="B56" i="10" s="1"/>
  <c r="R55" i="10"/>
  <c r="Q55" i="10" a="1"/>
  <c r="Q55" i="10" s="1"/>
  <c r="P55" i="10" a="1"/>
  <c r="P55" i="10" s="1"/>
  <c r="O55" i="10"/>
  <c r="L55" i="10"/>
  <c r="K55" i="10"/>
  <c r="J55" i="10" a="1"/>
  <c r="J55" i="10" s="1"/>
  <c r="I55" i="10"/>
  <c r="H55" i="10" a="1"/>
  <c r="H55" i="10" s="1"/>
  <c r="G55" i="10"/>
  <c r="F55" i="10" a="1"/>
  <c r="F55" i="10" s="1"/>
  <c r="E55" i="10"/>
  <c r="D55" i="10" a="1"/>
  <c r="D55" i="10" s="1"/>
  <c r="C55" i="10"/>
  <c r="B55" i="10" a="1"/>
  <c r="B55" i="10" s="1"/>
  <c r="R54" i="10"/>
  <c r="Q54" i="10" a="1"/>
  <c r="Q54" i="10" s="1"/>
  <c r="P54" i="10" a="1"/>
  <c r="P54" i="10" s="1"/>
  <c r="O54" i="10"/>
  <c r="L54" i="10"/>
  <c r="K54" i="10"/>
  <c r="J54" i="10" a="1"/>
  <c r="J54" i="10" s="1"/>
  <c r="I54" i="10"/>
  <c r="H54" i="10" a="1"/>
  <c r="H54" i="10" s="1"/>
  <c r="G54" i="10"/>
  <c r="F54" i="10" a="1"/>
  <c r="F54" i="10" s="1"/>
  <c r="E54" i="10"/>
  <c r="D54" i="10" a="1"/>
  <c r="D54" i="10" s="1"/>
  <c r="C54" i="10"/>
  <c r="B54" i="10" a="1"/>
  <c r="B54" i="10" s="1"/>
  <c r="R53" i="10"/>
  <c r="Q53" i="10" a="1"/>
  <c r="Q53" i="10" s="1"/>
  <c r="P53" i="10" a="1"/>
  <c r="P53" i="10" s="1"/>
  <c r="O53" i="10"/>
  <c r="L53" i="10"/>
  <c r="K53" i="10"/>
  <c r="J53" i="10" a="1"/>
  <c r="J53" i="10" s="1"/>
  <c r="I53" i="10"/>
  <c r="H53" i="10" a="1"/>
  <c r="H53" i="10" s="1"/>
  <c r="G53" i="10"/>
  <c r="F53" i="10" a="1"/>
  <c r="F53" i="10" s="1"/>
  <c r="E53" i="10"/>
  <c r="D53" i="10" a="1"/>
  <c r="D53" i="10" s="1"/>
  <c r="C53" i="10"/>
  <c r="B53" i="10" a="1"/>
  <c r="B53" i="10" s="1"/>
  <c r="R52" i="10"/>
  <c r="Q52" i="10" a="1"/>
  <c r="Q52" i="10" s="1"/>
  <c r="P52" i="10" a="1"/>
  <c r="P52" i="10" s="1"/>
  <c r="O52" i="10"/>
  <c r="L52" i="10"/>
  <c r="K52" i="10"/>
  <c r="J52" i="10" a="1"/>
  <c r="J52" i="10" s="1"/>
  <c r="I52" i="10"/>
  <c r="H52" i="10" a="1"/>
  <c r="H52" i="10" s="1"/>
  <c r="G52" i="10"/>
  <c r="F52" i="10" a="1"/>
  <c r="F52" i="10" s="1"/>
  <c r="E52" i="10"/>
  <c r="D52" i="10" a="1"/>
  <c r="D52" i="10" s="1"/>
  <c r="C52" i="10"/>
  <c r="B52" i="10" a="1"/>
  <c r="B52" i="10" s="1"/>
  <c r="R51" i="10"/>
  <c r="Q51" i="10" a="1"/>
  <c r="Q51" i="10" s="1"/>
  <c r="P51" i="10" a="1"/>
  <c r="P51" i="10" s="1"/>
  <c r="O51" i="10"/>
  <c r="L51" i="10"/>
  <c r="K51" i="10"/>
  <c r="J51" i="10" a="1"/>
  <c r="J51" i="10" s="1"/>
  <c r="I51" i="10"/>
  <c r="H51" i="10" a="1"/>
  <c r="H51" i="10" s="1"/>
  <c r="G51" i="10"/>
  <c r="F51" i="10" a="1"/>
  <c r="F51" i="10" s="1"/>
  <c r="E51" i="10"/>
  <c r="D51" i="10" a="1"/>
  <c r="D51" i="10" s="1"/>
  <c r="C51" i="10"/>
  <c r="B51" i="10" a="1"/>
  <c r="B51" i="10" s="1"/>
  <c r="R50" i="10"/>
  <c r="Q50" i="10" a="1"/>
  <c r="Q50" i="10" s="1"/>
  <c r="P50" i="10" a="1"/>
  <c r="P50" i="10" s="1"/>
  <c r="O50" i="10"/>
  <c r="L50" i="10"/>
  <c r="K50" i="10"/>
  <c r="J50" i="10" a="1"/>
  <c r="J50" i="10" s="1"/>
  <c r="I50" i="10"/>
  <c r="H50" i="10" a="1"/>
  <c r="H50" i="10" s="1"/>
  <c r="G50" i="10"/>
  <c r="F50" i="10" a="1"/>
  <c r="F50" i="10" s="1"/>
  <c r="E50" i="10"/>
  <c r="D50" i="10" a="1"/>
  <c r="D50" i="10" s="1"/>
  <c r="C50" i="10"/>
  <c r="B50" i="10" a="1"/>
  <c r="B50" i="10" s="1"/>
  <c r="R49" i="10"/>
  <c r="Q49" i="10" a="1"/>
  <c r="Q49" i="10" s="1"/>
  <c r="P49" i="10" a="1"/>
  <c r="P49" i="10" s="1"/>
  <c r="O49" i="10"/>
  <c r="L49" i="10"/>
  <c r="K49" i="10"/>
  <c r="J49" i="10" a="1"/>
  <c r="J49" i="10" s="1"/>
  <c r="I49" i="10"/>
  <c r="H49" i="10" a="1"/>
  <c r="H49" i="10" s="1"/>
  <c r="G49" i="10"/>
  <c r="F49" i="10" a="1"/>
  <c r="F49" i="10" s="1"/>
  <c r="E49" i="10"/>
  <c r="D49" i="10" a="1"/>
  <c r="D49" i="10" s="1"/>
  <c r="C49" i="10"/>
  <c r="B49" i="10" a="1"/>
  <c r="B49" i="10" s="1"/>
  <c r="R48" i="10"/>
  <c r="Q48" i="10" a="1"/>
  <c r="Q48" i="10" s="1"/>
  <c r="P48" i="10" a="1"/>
  <c r="P48" i="10" s="1"/>
  <c r="O48" i="10"/>
  <c r="L48" i="10"/>
  <c r="K48" i="10"/>
  <c r="J48" i="10" a="1"/>
  <c r="J48" i="10" s="1"/>
  <c r="I48" i="10"/>
  <c r="H48" i="10" a="1"/>
  <c r="H48" i="10" s="1"/>
  <c r="G48" i="10"/>
  <c r="F48" i="10" a="1"/>
  <c r="F48" i="10" s="1"/>
  <c r="E48" i="10"/>
  <c r="D48" i="10" a="1"/>
  <c r="D48" i="10" s="1"/>
  <c r="C48" i="10"/>
  <c r="B48" i="10" a="1"/>
  <c r="B48" i="10" s="1"/>
  <c r="R47" i="10"/>
  <c r="Q47" i="10" a="1"/>
  <c r="Q47" i="10" s="1"/>
  <c r="P47" i="10" a="1"/>
  <c r="P47" i="10" s="1"/>
  <c r="O47" i="10"/>
  <c r="L47" i="10"/>
  <c r="K47" i="10"/>
  <c r="J47" i="10" a="1"/>
  <c r="J47" i="10" s="1"/>
  <c r="I47" i="10"/>
  <c r="H47" i="10" a="1"/>
  <c r="H47" i="10" s="1"/>
  <c r="G47" i="10"/>
  <c r="F47" i="10" a="1"/>
  <c r="F47" i="10" s="1"/>
  <c r="E47" i="10"/>
  <c r="D47" i="10" a="1"/>
  <c r="D47" i="10" s="1"/>
  <c r="C47" i="10"/>
  <c r="B47" i="10" a="1"/>
  <c r="B47" i="10" s="1"/>
  <c r="R46" i="10"/>
  <c r="Q46" i="10" a="1"/>
  <c r="Q46" i="10" s="1"/>
  <c r="P46" i="10" a="1"/>
  <c r="P46" i="10" s="1"/>
  <c r="O46" i="10"/>
  <c r="L46" i="10"/>
  <c r="K46" i="10"/>
  <c r="J46" i="10" a="1"/>
  <c r="J46" i="10" s="1"/>
  <c r="I46" i="10"/>
  <c r="H46" i="10" a="1"/>
  <c r="H46" i="10" s="1"/>
  <c r="G46" i="10"/>
  <c r="F46" i="10" a="1"/>
  <c r="F46" i="10" s="1"/>
  <c r="E46" i="10"/>
  <c r="D46" i="10" a="1"/>
  <c r="D46" i="10" s="1"/>
  <c r="C46" i="10"/>
  <c r="B46" i="10" a="1"/>
  <c r="B46" i="10" s="1"/>
  <c r="R45" i="10"/>
  <c r="Q45" i="10" a="1"/>
  <c r="Q45" i="10" s="1"/>
  <c r="P45" i="10" a="1"/>
  <c r="P45" i="10" s="1"/>
  <c r="O45" i="10"/>
  <c r="L45" i="10"/>
  <c r="K45" i="10"/>
  <c r="J45" i="10" a="1"/>
  <c r="J45" i="10" s="1"/>
  <c r="I45" i="10"/>
  <c r="H45" i="10" a="1"/>
  <c r="H45" i="10" s="1"/>
  <c r="G45" i="10"/>
  <c r="F45" i="10" a="1"/>
  <c r="F45" i="10" s="1"/>
  <c r="E45" i="10"/>
  <c r="D45" i="10" a="1"/>
  <c r="D45" i="10" s="1"/>
  <c r="C45" i="10"/>
  <c r="B45" i="10" a="1"/>
  <c r="B45" i="10" s="1"/>
  <c r="R44" i="10"/>
  <c r="Q44" i="10" a="1"/>
  <c r="Q44" i="10" s="1"/>
  <c r="P44" i="10" a="1"/>
  <c r="P44" i="10" s="1"/>
  <c r="O44" i="10"/>
  <c r="L44" i="10"/>
  <c r="K44" i="10"/>
  <c r="J44" i="10" a="1"/>
  <c r="J44" i="10" s="1"/>
  <c r="I44" i="10"/>
  <c r="H44" i="10" a="1"/>
  <c r="H44" i="10" s="1"/>
  <c r="G44" i="10"/>
  <c r="F44" i="10" a="1"/>
  <c r="F44" i="10" s="1"/>
  <c r="E44" i="10"/>
  <c r="D44" i="10" a="1"/>
  <c r="D44" i="10" s="1"/>
  <c r="C44" i="10"/>
  <c r="B44" i="10" a="1"/>
  <c r="B44" i="10" s="1"/>
  <c r="R43" i="10"/>
  <c r="Q43" i="10" a="1"/>
  <c r="Q43" i="10" s="1"/>
  <c r="P43" i="10" a="1"/>
  <c r="P43" i="10" s="1"/>
  <c r="O43" i="10"/>
  <c r="L43" i="10"/>
  <c r="K43" i="10"/>
  <c r="J43" i="10" a="1"/>
  <c r="J43" i="10" s="1"/>
  <c r="I43" i="10"/>
  <c r="H43" i="10" a="1"/>
  <c r="H43" i="10" s="1"/>
  <c r="G43" i="10"/>
  <c r="F43" i="10" a="1"/>
  <c r="F43" i="10" s="1"/>
  <c r="E43" i="10"/>
  <c r="D43" i="10" a="1"/>
  <c r="D43" i="10" s="1"/>
  <c r="C43" i="10"/>
  <c r="B43" i="10" a="1"/>
  <c r="B43" i="10" s="1"/>
  <c r="R42" i="10"/>
  <c r="Q42" i="10" a="1"/>
  <c r="Q42" i="10" s="1"/>
  <c r="P42" i="10" a="1"/>
  <c r="P42" i="10" s="1"/>
  <c r="O42" i="10"/>
  <c r="L42" i="10"/>
  <c r="K42" i="10"/>
  <c r="J42" i="10" a="1"/>
  <c r="J42" i="10" s="1"/>
  <c r="I42" i="10"/>
  <c r="H42" i="10" a="1"/>
  <c r="H42" i="10" s="1"/>
  <c r="G42" i="10"/>
  <c r="F42" i="10" a="1"/>
  <c r="F42" i="10" s="1"/>
  <c r="E42" i="10"/>
  <c r="D42" i="10" a="1"/>
  <c r="D42" i="10" s="1"/>
  <c r="C42" i="10"/>
  <c r="B42" i="10" a="1"/>
  <c r="B42" i="10" s="1"/>
  <c r="R41" i="10"/>
  <c r="Q41" i="10" a="1"/>
  <c r="Q41" i="10" s="1"/>
  <c r="P41" i="10" a="1"/>
  <c r="P41" i="10" s="1"/>
  <c r="O41" i="10"/>
  <c r="L41" i="10"/>
  <c r="K41" i="10"/>
  <c r="J41" i="10" a="1"/>
  <c r="J41" i="10" s="1"/>
  <c r="I41" i="10"/>
  <c r="H41" i="10" a="1"/>
  <c r="H41" i="10" s="1"/>
  <c r="G41" i="10"/>
  <c r="F41" i="10" a="1"/>
  <c r="F41" i="10" s="1"/>
  <c r="E41" i="10"/>
  <c r="D41" i="10" a="1"/>
  <c r="D41" i="10" s="1"/>
  <c r="C41" i="10"/>
  <c r="B41" i="10" a="1"/>
  <c r="B41" i="10" s="1"/>
  <c r="J36" i="10"/>
  <c r="H36" i="10"/>
  <c r="F36" i="10"/>
  <c r="D36" i="10"/>
  <c r="B36" i="10"/>
  <c r="EZ30" i="10" a="1"/>
  <c r="EZ30" i="10" s="1"/>
  <c r="EY30" i="10" a="1"/>
  <c r="EY30" i="10" s="1"/>
  <c r="EX30" i="10" a="1"/>
  <c r="EX30" i="10" s="1"/>
  <c r="EW30" i="10" a="1"/>
  <c r="EW30" i="10" s="1"/>
  <c r="EV30" i="10" a="1"/>
  <c r="EV30" i="10" s="1"/>
  <c r="EU30" i="10" a="1"/>
  <c r="EU30" i="10" s="1"/>
  <c r="ET30" i="10" a="1"/>
  <c r="ET30" i="10" s="1"/>
  <c r="ES30" i="10" a="1"/>
  <c r="ES30" i="10" s="1"/>
  <c r="ER30" i="10" a="1"/>
  <c r="ER30" i="10" s="1"/>
  <c r="EQ30" i="10" a="1"/>
  <c r="EQ30" i="10" s="1"/>
  <c r="EP30" i="10" a="1"/>
  <c r="EP30" i="10" s="1"/>
  <c r="EO30" i="10" a="1"/>
  <c r="EO30" i="10" s="1"/>
  <c r="EN30" i="10" a="1"/>
  <c r="EN30" i="10" s="1"/>
  <c r="EM30" i="10" a="1"/>
  <c r="EM30" i="10" s="1"/>
  <c r="EL30" i="10" a="1"/>
  <c r="EL30" i="10" s="1"/>
  <c r="EK30" i="10" a="1"/>
  <c r="EK30" i="10" s="1"/>
  <c r="EJ30" i="10" a="1"/>
  <c r="EJ30" i="10" s="1"/>
  <c r="EI30" i="10" a="1"/>
  <c r="EI30" i="10" s="1"/>
  <c r="EH30" i="10" a="1"/>
  <c r="EH30" i="10" s="1"/>
  <c r="EG30" i="10" a="1"/>
  <c r="EG30" i="10" s="1"/>
  <c r="EF30" i="10" a="1"/>
  <c r="EF30" i="10" s="1"/>
  <c r="EE30" i="10" a="1"/>
  <c r="EE30" i="10" s="1"/>
  <c r="ED30" i="10" a="1"/>
  <c r="ED30" i="10" s="1"/>
  <c r="EC30" i="10" a="1"/>
  <c r="EC30" i="10" s="1"/>
  <c r="EB30" i="10" a="1"/>
  <c r="EB30" i="10" s="1"/>
  <c r="EA30" i="10" a="1"/>
  <c r="EA30" i="10" s="1"/>
  <c r="DZ30" i="10" a="1"/>
  <c r="DZ30" i="10" s="1"/>
  <c r="DY30" i="10" a="1"/>
  <c r="DY30" i="10" s="1"/>
  <c r="DX30" i="10" a="1"/>
  <c r="DX30" i="10" s="1"/>
  <c r="DW30" i="10" a="1"/>
  <c r="DW30" i="10" s="1"/>
  <c r="DV30" i="10" a="1"/>
  <c r="DV30" i="10" s="1"/>
  <c r="DU30" i="10" a="1"/>
  <c r="DU30" i="10" s="1"/>
  <c r="DT30" i="10" a="1"/>
  <c r="DT30" i="10" s="1"/>
  <c r="DS30" i="10" a="1"/>
  <c r="DS30" i="10" s="1"/>
  <c r="DR30" i="10" a="1"/>
  <c r="DR30" i="10" s="1"/>
  <c r="DQ30" i="10" a="1"/>
  <c r="DQ30" i="10" s="1"/>
  <c r="DP30" i="10" a="1"/>
  <c r="DP30" i="10" s="1"/>
  <c r="DO30" i="10" a="1"/>
  <c r="DO30" i="10" s="1"/>
  <c r="DN30" i="10" a="1"/>
  <c r="DN30" i="10" s="1"/>
  <c r="DM30" i="10" a="1"/>
  <c r="DM30" i="10" s="1"/>
  <c r="DL30" i="10" a="1"/>
  <c r="DL30" i="10" s="1"/>
  <c r="DK30" i="10" a="1"/>
  <c r="DK30" i="10" s="1"/>
  <c r="DJ30" i="10" a="1"/>
  <c r="DJ30" i="10" s="1"/>
  <c r="DI30" i="10" a="1"/>
  <c r="DI30" i="10" s="1"/>
  <c r="DH30" i="10" a="1"/>
  <c r="DH30" i="10" s="1"/>
  <c r="DG30" i="10" a="1"/>
  <c r="DG30" i="10" s="1"/>
  <c r="DF30" i="10" a="1"/>
  <c r="DF30" i="10" s="1"/>
  <c r="DE30" i="10" a="1"/>
  <c r="DE30" i="10" s="1"/>
  <c r="DD30" i="10" a="1"/>
  <c r="DD30" i="10" s="1"/>
  <c r="DC30" i="10" a="1"/>
  <c r="DC30" i="10" s="1"/>
  <c r="DB30" i="10" a="1"/>
  <c r="DB30" i="10" s="1"/>
  <c r="DA30" i="10" a="1"/>
  <c r="DA30" i="10" s="1"/>
  <c r="CZ30" i="10" a="1"/>
  <c r="CZ30" i="10" s="1"/>
  <c r="CY30" i="10" a="1"/>
  <c r="CY30" i="10" s="1"/>
  <c r="CX30" i="10" a="1"/>
  <c r="CX30" i="10" s="1"/>
  <c r="CW30" i="10" a="1"/>
  <c r="CW30" i="10" s="1"/>
  <c r="CV30" i="10" a="1"/>
  <c r="CV30" i="10" s="1"/>
  <c r="CU30" i="10" a="1"/>
  <c r="CU30" i="10" s="1"/>
  <c r="CT30" i="10" a="1"/>
  <c r="CT30" i="10" s="1"/>
  <c r="CS30" i="10" a="1"/>
  <c r="CS30" i="10" s="1"/>
  <c r="CR30" i="10" a="1"/>
  <c r="CR30" i="10" s="1"/>
  <c r="CQ30" i="10" a="1"/>
  <c r="CQ30" i="10" s="1"/>
  <c r="CP30" i="10" a="1"/>
  <c r="CP30" i="10" s="1"/>
  <c r="CO30" i="10" a="1"/>
  <c r="CO30" i="10" s="1"/>
  <c r="CN30" i="10" a="1"/>
  <c r="CN30" i="10" s="1"/>
  <c r="CM30" i="10" a="1"/>
  <c r="CM30" i="10" s="1"/>
  <c r="CL30" i="10" a="1"/>
  <c r="CL30" i="10" s="1"/>
  <c r="CK30" i="10" a="1"/>
  <c r="CK30" i="10" s="1"/>
  <c r="CJ30" i="10" a="1"/>
  <c r="CJ30" i="10" s="1"/>
  <c r="CI30" i="10" a="1"/>
  <c r="CI30" i="10" s="1"/>
  <c r="CH30" i="10" a="1"/>
  <c r="CH30" i="10" s="1"/>
  <c r="CG30" i="10" a="1"/>
  <c r="CG30" i="10" s="1"/>
  <c r="CF30" i="10" a="1"/>
  <c r="CF30" i="10" s="1"/>
  <c r="CE30" i="10" a="1"/>
  <c r="CE30" i="10" s="1"/>
  <c r="CD30" i="10" a="1"/>
  <c r="CD30" i="10" s="1"/>
  <c r="CC30" i="10" a="1"/>
  <c r="CC30" i="10" s="1"/>
  <c r="CB30" i="10" a="1"/>
  <c r="CB30" i="10" s="1"/>
  <c r="CA30" i="10" a="1"/>
  <c r="CA30" i="10" s="1"/>
  <c r="BZ30" i="10" a="1"/>
  <c r="BZ30" i="10" s="1"/>
  <c r="BY30" i="10" a="1"/>
  <c r="BY30" i="10" s="1"/>
  <c r="BX30" i="10" a="1"/>
  <c r="BX30" i="10" s="1"/>
  <c r="BW30" i="10" a="1"/>
  <c r="BW30" i="10" s="1"/>
  <c r="BV30" i="10" a="1"/>
  <c r="BV30" i="10" s="1"/>
  <c r="BU30" i="10" a="1"/>
  <c r="BU30" i="10" s="1"/>
  <c r="BT30" i="10" a="1"/>
  <c r="BT30" i="10" s="1"/>
  <c r="BS30" i="10" a="1"/>
  <c r="BS30" i="10" s="1"/>
  <c r="BR30" i="10" a="1"/>
  <c r="BR30" i="10" s="1"/>
  <c r="BQ30" i="10" a="1"/>
  <c r="BQ30" i="10" s="1"/>
  <c r="BP30" i="10" a="1"/>
  <c r="BP30" i="10" s="1"/>
  <c r="BO30" i="10" a="1"/>
  <c r="BO30" i="10" s="1"/>
  <c r="BN30" i="10" a="1"/>
  <c r="BN30" i="10" s="1"/>
  <c r="BM30" i="10" a="1"/>
  <c r="BM30" i="10" s="1"/>
  <c r="BL30" i="10" a="1"/>
  <c r="BL30" i="10" s="1"/>
  <c r="BK30" i="10" a="1"/>
  <c r="BK30" i="10" s="1"/>
  <c r="BJ30" i="10" a="1"/>
  <c r="BJ30" i="10" s="1"/>
  <c r="BI30" i="10" a="1"/>
  <c r="BI30" i="10" s="1"/>
  <c r="BH30" i="10" a="1"/>
  <c r="BH30" i="10" s="1"/>
  <c r="BG30" i="10" a="1"/>
  <c r="BG30" i="10" s="1"/>
  <c r="AB12" i="10"/>
  <c r="AC8" i="10"/>
  <c r="AB8" i="10" a="1"/>
  <c r="AB8" i="10" s="1"/>
  <c r="AC7" i="10"/>
  <c r="AB7" i="10" a="1"/>
  <c r="AB7" i="10" s="1"/>
  <c r="AC6" i="10"/>
  <c r="AB6" i="10" a="1"/>
  <c r="AB6" i="10" s="1"/>
  <c r="EP5" i="10" a="1"/>
  <c r="EP5" i="10" s="1"/>
  <c r="EO5" i="10" a="1"/>
  <c r="EO5" i="10" s="1"/>
  <c r="EN5" i="10" a="1"/>
  <c r="EN5" i="10" s="1"/>
  <c r="EM5" i="10" a="1"/>
  <c r="EM5" i="10" s="1"/>
  <c r="EL5" i="10" a="1"/>
  <c r="EL5" i="10" s="1"/>
  <c r="EK5" i="10" a="1"/>
  <c r="EK5" i="10" s="1"/>
  <c r="EJ5" i="10" a="1"/>
  <c r="EJ5" i="10" s="1"/>
  <c r="EI5" i="10" a="1"/>
  <c r="EI5" i="10" s="1"/>
  <c r="EH5" i="10" a="1"/>
  <c r="EH5" i="10" s="1"/>
  <c r="EG5" i="10" a="1"/>
  <c r="EG5" i="10" s="1"/>
  <c r="EF5" i="10" a="1"/>
  <c r="EF5" i="10" s="1"/>
  <c r="EE5" i="10" a="1"/>
  <c r="EE5" i="10" s="1"/>
  <c r="ED5" i="10" a="1"/>
  <c r="ED5" i="10" s="1"/>
  <c r="EC5" i="10" a="1"/>
  <c r="EC5" i="10" s="1"/>
  <c r="EB5" i="10" a="1"/>
  <c r="EB5" i="10" s="1"/>
  <c r="EA5" i="10" a="1"/>
  <c r="EA5" i="10" s="1"/>
  <c r="DZ5" i="10" a="1"/>
  <c r="DZ5" i="10" s="1"/>
  <c r="DY5" i="10" a="1"/>
  <c r="DY5" i="10" s="1"/>
  <c r="DX5" i="10" a="1"/>
  <c r="DX5" i="10" s="1"/>
  <c r="DW5" i="10" a="1"/>
  <c r="DW5" i="10" s="1"/>
  <c r="DV5" i="10" a="1"/>
  <c r="DV5" i="10" s="1"/>
  <c r="DU5" i="10" a="1"/>
  <c r="DU5" i="10" s="1"/>
  <c r="DT5" i="10" a="1"/>
  <c r="DT5" i="10" s="1"/>
  <c r="DS5" i="10" a="1"/>
  <c r="DS5" i="10" s="1"/>
  <c r="DR5" i="10" a="1"/>
  <c r="DR5" i="10" s="1"/>
  <c r="DQ5" i="10" a="1"/>
  <c r="DQ5" i="10" s="1"/>
  <c r="DP5" i="10" a="1"/>
  <c r="DP5" i="10" s="1"/>
  <c r="DO5" i="10" a="1"/>
  <c r="DO5" i="10" s="1"/>
  <c r="DN5" i="10" a="1"/>
  <c r="DN5" i="10" s="1"/>
  <c r="DM5" i="10" a="1"/>
  <c r="DM5" i="10" s="1"/>
  <c r="DL5" i="10" a="1"/>
  <c r="DL5" i="10" s="1"/>
  <c r="DK5" i="10" a="1"/>
  <c r="DK5" i="10" s="1"/>
  <c r="DJ5" i="10" a="1"/>
  <c r="DJ5" i="10" s="1"/>
  <c r="DI5" i="10" a="1"/>
  <c r="DI5" i="10" s="1"/>
  <c r="DH5" i="10" a="1"/>
  <c r="DH5" i="10" s="1"/>
  <c r="DG5" i="10" a="1"/>
  <c r="DG5" i="10" s="1"/>
  <c r="DF5" i="10" a="1"/>
  <c r="DF5" i="10" s="1"/>
  <c r="DE5" i="10" a="1"/>
  <c r="DE5" i="10" s="1"/>
  <c r="DD5" i="10" a="1"/>
  <c r="DD5" i="10" s="1"/>
  <c r="DC5" i="10" a="1"/>
  <c r="DC5" i="10" s="1"/>
  <c r="DB5" i="10" a="1"/>
  <c r="DB5" i="10" s="1"/>
  <c r="DA5" i="10" a="1"/>
  <c r="DA5" i="10" s="1"/>
  <c r="CZ5" i="10" a="1"/>
  <c r="CZ5" i="10" s="1"/>
  <c r="CY5" i="10" a="1"/>
  <c r="CY5" i="10" s="1"/>
  <c r="CX5" i="10" a="1"/>
  <c r="CX5" i="10" s="1"/>
  <c r="CW5" i="10" a="1"/>
  <c r="CW5" i="10" s="1"/>
  <c r="CV5" i="10" a="1"/>
  <c r="CV5" i="10" s="1"/>
  <c r="CU5" i="10" a="1"/>
  <c r="CU5" i="10" s="1"/>
  <c r="CT5" i="10" a="1"/>
  <c r="CT5" i="10" s="1"/>
  <c r="CS5" i="10" a="1"/>
  <c r="CS5" i="10" s="1"/>
  <c r="CR5" i="10" a="1"/>
  <c r="CR5" i="10" s="1"/>
  <c r="CQ5" i="10" a="1"/>
  <c r="CQ5" i="10" s="1"/>
  <c r="CP5" i="10" a="1"/>
  <c r="CP5" i="10" s="1"/>
  <c r="CO5" i="10" a="1"/>
  <c r="CO5" i="10" s="1"/>
  <c r="CN5" i="10" a="1"/>
  <c r="CN5" i="10" s="1"/>
  <c r="CM5" i="10" a="1"/>
  <c r="CM5" i="10" s="1"/>
  <c r="CL5" i="10" a="1"/>
  <c r="CL5" i="10" s="1"/>
  <c r="CK5" i="10" a="1"/>
  <c r="CK5" i="10" s="1"/>
  <c r="CJ5" i="10" a="1"/>
  <c r="CJ5" i="10" s="1"/>
  <c r="CI5" i="10" a="1"/>
  <c r="CI5" i="10" s="1"/>
  <c r="CH5" i="10" a="1"/>
  <c r="CH5" i="10" s="1"/>
  <c r="CG5" i="10" a="1"/>
  <c r="CG5" i="10" s="1"/>
  <c r="CF5" i="10" a="1"/>
  <c r="CF5" i="10" s="1"/>
  <c r="CE5" i="10" a="1"/>
  <c r="CE5" i="10" s="1"/>
  <c r="CD5" i="10" a="1"/>
  <c r="CD5" i="10" s="1"/>
  <c r="CC5" i="10" a="1"/>
  <c r="CC5" i="10" s="1"/>
  <c r="CB5" i="10" a="1"/>
  <c r="CB5" i="10" s="1"/>
  <c r="CA5" i="10" a="1"/>
  <c r="CA5" i="10" s="1"/>
  <c r="BZ5" i="10" a="1"/>
  <c r="BZ5" i="10" s="1"/>
  <c r="BY5" i="10" a="1"/>
  <c r="BY5" i="10" s="1"/>
  <c r="BX5" i="10" a="1"/>
  <c r="BX5" i="10" s="1"/>
  <c r="BW5" i="10" a="1"/>
  <c r="BW5" i="10" s="1"/>
  <c r="BV5" i="10" a="1"/>
  <c r="BV5" i="10" s="1"/>
  <c r="BU5" i="10" a="1"/>
  <c r="BU5" i="10" s="1"/>
  <c r="BT5" i="10" a="1"/>
  <c r="BT5" i="10" s="1"/>
  <c r="BS5" i="10" a="1"/>
  <c r="BS5" i="10" s="1"/>
  <c r="BR5" i="10" a="1"/>
  <c r="BR5" i="10" s="1"/>
  <c r="BQ5" i="10" a="1"/>
  <c r="BQ5" i="10" s="1"/>
  <c r="BP5" i="10" a="1"/>
  <c r="BP5" i="10" s="1"/>
  <c r="BO5" i="10" a="1"/>
  <c r="BO5" i="10" s="1"/>
  <c r="BN5" i="10" a="1"/>
  <c r="BN5" i="10" s="1"/>
  <c r="BM5" i="10" a="1"/>
  <c r="BM5" i="10" s="1"/>
  <c r="BL5" i="10" a="1"/>
  <c r="BL5" i="10" s="1"/>
  <c r="BK5" i="10" a="1"/>
  <c r="BK5" i="10" s="1"/>
  <c r="BJ5" i="10" a="1"/>
  <c r="BJ5" i="10" s="1"/>
  <c r="BI5" i="10" a="1"/>
  <c r="BI5" i="10" s="1"/>
  <c r="BH5" i="10" a="1"/>
  <c r="BH5" i="10" s="1"/>
  <c r="BG5" i="10" a="1"/>
  <c r="BG5" i="10" s="1"/>
  <c r="BF5" i="10" a="1"/>
  <c r="BF5" i="10" s="1"/>
  <c r="BE5" i="10" a="1"/>
  <c r="BE5" i="10" s="1"/>
  <c r="BD5" i="10" a="1"/>
  <c r="BD5" i="10" s="1"/>
  <c r="BC5" i="10" a="1"/>
  <c r="BC5" i="10" s="1"/>
  <c r="BB5" i="10" a="1"/>
  <c r="BB5" i="10" s="1"/>
  <c r="BA5" i="10" a="1"/>
  <c r="BA5" i="10" s="1"/>
  <c r="AZ5" i="10" a="1"/>
  <c r="AZ5" i="10" s="1"/>
  <c r="AY5" i="10" a="1"/>
  <c r="AY5" i="10" s="1"/>
  <c r="AX5" i="10" a="1"/>
  <c r="AX5" i="10" s="1"/>
  <c r="AW5" i="10" a="1"/>
  <c r="AW5" i="10" s="1"/>
  <c r="AR5" i="10" a="1"/>
  <c r="AR5" i="10" s="1"/>
  <c r="AQ5" i="10" a="1"/>
  <c r="AQ5" i="10" s="1"/>
  <c r="AP5" i="10" a="1"/>
  <c r="AP5" i="10" s="1"/>
  <c r="AC5" i="10"/>
  <c r="AB5" i="10" a="1"/>
  <c r="AB5" i="10" s="1"/>
  <c r="F27" i="10" a="1"/>
  <c r="F25" i="10" a="1"/>
  <c r="F23" i="10" a="1"/>
  <c r="B27" i="10" a="1"/>
  <c r="H25" i="10" a="1"/>
  <c r="J27" i="10" a="1"/>
  <c r="J25" i="10" a="1"/>
  <c r="J23" i="10" a="1"/>
  <c r="H23" i="10" a="1"/>
  <c r="B25" i="10" a="1"/>
  <c r="D27" i="10" a="1"/>
  <c r="D25" i="10" a="1"/>
  <c r="D23" i="10" a="1"/>
  <c r="B23" i="10" a="1"/>
  <c r="H27" i="10" a="1"/>
  <c r="D40" i="10" a="1"/>
  <c r="H27" i="10" l="1"/>
  <c r="B23" i="10"/>
  <c r="D23" i="10"/>
  <c r="D25" i="10"/>
  <c r="D27" i="10"/>
  <c r="B25" i="10"/>
  <c r="H23" i="10"/>
  <c r="J23" i="10"/>
  <c r="J25" i="10"/>
  <c r="J27" i="10"/>
  <c r="H25" i="10"/>
  <c r="B27" i="10"/>
  <c r="F23" i="10"/>
  <c r="F25" i="10"/>
  <c r="F27" i="10"/>
  <c r="AL5" i="10" a="1"/>
  <c r="AL5" i="10" s="1"/>
  <c r="M39" i="10"/>
  <c r="M38" i="10"/>
  <c r="O40" i="10"/>
  <c r="AV5" i="10" a="1"/>
  <c r="AV5" i="10" s="1"/>
  <c r="AI5" i="10" a="1"/>
  <c r="AI5" i="10" s="1"/>
  <c r="AJ5" i="10" a="1"/>
  <c r="AJ5" i="10" s="1"/>
  <c r="AM5" i="10" a="1"/>
  <c r="AM5" i="10" s="1"/>
  <c r="AN5" i="10" a="1"/>
  <c r="AN5" i="10" s="1"/>
  <c r="D40" i="10"/>
  <c r="AK5" i="10" a="1"/>
  <c r="AK5" i="10" s="1"/>
  <c r="AO5" i="10" a="1"/>
  <c r="AO5" i="10" s="1"/>
  <c r="P40" i="10" a="1"/>
  <c r="P40" i="10" s="1"/>
  <c r="AG5" i="10" a="1"/>
  <c r="AG5" i="10" s="1"/>
  <c r="AH5" i="10" a="1"/>
  <c r="AH5" i="10" s="1"/>
  <c r="AU5" i="10" a="1"/>
  <c r="AU5" i="10" s="1"/>
  <c r="H21" i="10" a="1"/>
  <c r="D21" i="10" a="1"/>
  <c r="J21" i="10" a="1"/>
  <c r="B21" i="10" a="1"/>
  <c r="F21" i="10" a="1"/>
  <c r="B39" i="10" a="1"/>
  <c r="D39" i="10" a="1"/>
  <c r="F39" i="10" a="1"/>
  <c r="H39" i="10" a="1"/>
  <c r="J39" i="10" a="1"/>
  <c r="J19" i="10" a="1"/>
  <c r="H19" i="10" a="1"/>
  <c r="F19" i="10" a="1"/>
  <c r="D19" i="10" a="1"/>
  <c r="B19" i="10" a="1"/>
  <c r="J7" i="10" a="1"/>
  <c r="H7" i="10" a="1"/>
  <c r="F7" i="10" a="1"/>
  <c r="D7" i="10" a="1"/>
  <c r="B7" i="10" a="1"/>
  <c r="D15" i="10" a="1"/>
  <c r="H15" i="10" a="1"/>
  <c r="J15" i="10" a="1"/>
  <c r="F15" i="10" a="1"/>
  <c r="B15" i="10" a="1"/>
  <c r="F9" i="10" a="1"/>
  <c r="B9" i="10" a="1"/>
  <c r="D9" i="10" a="1"/>
  <c r="J9" i="10" a="1"/>
  <c r="H9" i="10" a="1"/>
  <c r="F11" i="10" a="1"/>
  <c r="B11" i="10" a="1"/>
  <c r="D11" i="10" a="1"/>
  <c r="J11" i="10" a="1"/>
  <c r="H11" i="10" a="1"/>
  <c r="J17" i="10" a="1"/>
  <c r="H17" i="10" a="1"/>
  <c r="F17" i="10" a="1"/>
  <c r="B17" i="10" a="1"/>
  <c r="D17" i="10" a="1"/>
  <c r="J40" i="10" a="1"/>
  <c r="J13" i="10" a="1"/>
  <c r="H13" i="10" a="1"/>
  <c r="D13" i="10" a="1"/>
  <c r="F13" i="10" a="1"/>
  <c r="B13" i="10" a="1"/>
  <c r="D5" i="10" a="1"/>
  <c r="B5" i="10" a="1"/>
  <c r="H5" i="10" a="1"/>
  <c r="J5" i="10" a="1"/>
  <c r="F5" i="10" a="1"/>
  <c r="H40" i="10" a="1"/>
  <c r="F40" i="10" a="1"/>
  <c r="B40" i="10" a="1"/>
  <c r="F21" i="10" l="1"/>
  <c r="B21" i="10"/>
  <c r="J21" i="10"/>
  <c r="D21" i="10"/>
  <c r="H21" i="10"/>
  <c r="L23" i="10"/>
  <c r="E23" i="10" s="1"/>
  <c r="L25" i="10"/>
  <c r="K25" i="10" s="1"/>
  <c r="L27" i="10"/>
  <c r="J39" i="10"/>
  <c r="H39" i="10"/>
  <c r="F39" i="10"/>
  <c r="D39" i="10"/>
  <c r="B39" i="10"/>
  <c r="Q39" i="10" a="1"/>
  <c r="Q39" i="10" s="1"/>
  <c r="O39" i="10"/>
  <c r="P39" i="10" a="1"/>
  <c r="P39" i="10" s="1"/>
  <c r="Q38" i="10" a="1"/>
  <c r="Q38" i="10" s="1"/>
  <c r="O38" i="10"/>
  <c r="P38" i="10" a="1"/>
  <c r="P38" i="10" s="1"/>
  <c r="B19" i="10"/>
  <c r="D19" i="10"/>
  <c r="F19" i="10"/>
  <c r="H19" i="10"/>
  <c r="J19" i="10"/>
  <c r="B7" i="10"/>
  <c r="D7" i="10"/>
  <c r="F7" i="10"/>
  <c r="H7" i="10"/>
  <c r="J7" i="10"/>
  <c r="AT5" i="10" a="1"/>
  <c r="AT5" i="10" s="1"/>
  <c r="B15" i="10"/>
  <c r="F15" i="10"/>
  <c r="J15" i="10"/>
  <c r="H15" i="10"/>
  <c r="D15" i="10"/>
  <c r="D17" i="10"/>
  <c r="B17" i="10"/>
  <c r="F17" i="10"/>
  <c r="H17" i="10"/>
  <c r="J17" i="10"/>
  <c r="H11" i="10"/>
  <c r="J11" i="10"/>
  <c r="D11" i="10"/>
  <c r="B11" i="10"/>
  <c r="F11" i="10"/>
  <c r="H9" i="10"/>
  <c r="J9" i="10"/>
  <c r="D9" i="10"/>
  <c r="B9" i="10"/>
  <c r="F9" i="10"/>
  <c r="B40" i="10"/>
  <c r="F40" i="10"/>
  <c r="H40" i="10"/>
  <c r="F5" i="10"/>
  <c r="J5" i="10"/>
  <c r="H5" i="10"/>
  <c r="B5" i="10"/>
  <c r="D5" i="10"/>
  <c r="B13" i="10"/>
  <c r="F13" i="10"/>
  <c r="D13" i="10"/>
  <c r="H13" i="10"/>
  <c r="J13" i="10"/>
  <c r="J40" i="10"/>
  <c r="B38" i="10" a="1"/>
  <c r="D38" i="10" a="1"/>
  <c r="F38" i="10" a="1"/>
  <c r="H38" i="10" a="1"/>
  <c r="J38" i="10" a="1"/>
  <c r="L21" i="10" l="1"/>
  <c r="K21" i="10" s="1"/>
  <c r="D29" i="10"/>
  <c r="H29" i="10"/>
  <c r="J29" i="10"/>
  <c r="F29" i="10"/>
  <c r="B29" i="10"/>
  <c r="G25" i="10"/>
  <c r="C25" i="10"/>
  <c r="I25" i="10"/>
  <c r="E25" i="10"/>
  <c r="G23" i="10"/>
  <c r="I23" i="10"/>
  <c r="K23" i="10"/>
  <c r="C23" i="10"/>
  <c r="K27" i="10"/>
  <c r="E27" i="10"/>
  <c r="G27" i="10"/>
  <c r="I27" i="10"/>
  <c r="C27" i="10"/>
  <c r="J38" i="10"/>
  <c r="H38" i="10"/>
  <c r="F38" i="10"/>
  <c r="D38" i="10"/>
  <c r="B38" i="10"/>
  <c r="L19" i="10"/>
  <c r="L7" i="10"/>
  <c r="L15" i="10"/>
  <c r="C15" i="10" s="1"/>
  <c r="L9" i="10"/>
  <c r="E9" i="10" s="1"/>
  <c r="L11" i="10"/>
  <c r="C11" i="10" s="1"/>
  <c r="L17" i="10"/>
  <c r="I17" i="10" s="1"/>
  <c r="L13" i="10"/>
  <c r="C13" i="10" s="1"/>
  <c r="L39" i="10"/>
  <c r="L40" i="10"/>
  <c r="L5" i="10"/>
  <c r="I21" i="10" l="1"/>
  <c r="G21" i="10"/>
  <c r="E21" i="10"/>
  <c r="C21" i="10"/>
  <c r="B32" i="10"/>
  <c r="L38" i="10"/>
  <c r="G38" i="10" s="1"/>
  <c r="C19" i="10"/>
  <c r="E19" i="10"/>
  <c r="G19" i="10"/>
  <c r="I19" i="10"/>
  <c r="K19" i="10"/>
  <c r="C7" i="10"/>
  <c r="E7" i="10"/>
  <c r="G7" i="10"/>
  <c r="I7" i="10"/>
  <c r="K7" i="10"/>
  <c r="G15" i="10"/>
  <c r="I15" i="10"/>
  <c r="E15" i="10"/>
  <c r="K15" i="10"/>
  <c r="G11" i="10"/>
  <c r="G9" i="10"/>
  <c r="C17" i="10"/>
  <c r="I11" i="10"/>
  <c r="K9" i="10"/>
  <c r="C9" i="10"/>
  <c r="E11" i="10"/>
  <c r="I9" i="10"/>
  <c r="K11" i="10"/>
  <c r="G17" i="10"/>
  <c r="E17" i="10"/>
  <c r="K17" i="10"/>
  <c r="E13" i="10"/>
  <c r="K13" i="10"/>
  <c r="G13" i="10"/>
  <c r="I13" i="10"/>
  <c r="K5" i="10"/>
  <c r="E5" i="10"/>
  <c r="I5" i="10"/>
  <c r="C5" i="10"/>
  <c r="G5" i="10"/>
  <c r="I39" i="10"/>
  <c r="K39" i="10"/>
  <c r="C39" i="10"/>
  <c r="G39" i="10"/>
  <c r="E39" i="10"/>
  <c r="I40" i="10"/>
  <c r="G40" i="10"/>
  <c r="E40" i="10"/>
  <c r="C40" i="10"/>
  <c r="K40" i="10"/>
  <c r="R40" i="10"/>
  <c r="C38" i="10" l="1"/>
  <c r="K38" i="10"/>
  <c r="E38" i="10"/>
  <c r="R38" i="10"/>
  <c r="I38" i="10"/>
  <c r="R39" i="10"/>
  <c r="AC5" i="2" l="1"/>
  <c r="AC6" i="2"/>
  <c r="AC7" i="2"/>
  <c r="AC8" i="2"/>
  <c r="AB5" i="2" a="1"/>
  <c r="AB5" i="2" s="1"/>
  <c r="AB6" i="2" a="1"/>
  <c r="AB6" i="2" s="1"/>
  <c r="AB7" i="2" a="1"/>
  <c r="AB7" i="2" s="1"/>
  <c r="AB8" i="2" a="1"/>
  <c r="AB8" i="2" s="1"/>
  <c r="A33" i="2" l="1" a="1"/>
  <c r="A33" i="2" s="1"/>
  <c r="B37" i="2" l="1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AR24" i="2" a="1"/>
  <c r="AR24" i="2" s="1"/>
  <c r="AS24" i="2" a="1"/>
  <c r="AS24" i="2" s="1"/>
  <c r="AT24" i="2" a="1"/>
  <c r="AT24" i="2" s="1"/>
  <c r="AU24" i="2" a="1"/>
  <c r="AU24" i="2" s="1"/>
  <c r="AV24" i="2" a="1"/>
  <c r="AV24" i="2" s="1"/>
  <c r="AW24" i="2" a="1"/>
  <c r="AW24" i="2" s="1"/>
  <c r="AX24" i="2" a="1"/>
  <c r="AX24" i="2" s="1"/>
  <c r="AY24" i="2" a="1"/>
  <c r="AY24" i="2" s="1"/>
  <c r="AZ24" i="2" a="1"/>
  <c r="AZ24" i="2" s="1"/>
  <c r="BA24" i="2" a="1"/>
  <c r="BA24" i="2" s="1"/>
  <c r="BB24" i="2" a="1"/>
  <c r="BB24" i="2" s="1"/>
  <c r="BC24" i="2" a="1"/>
  <c r="BC24" i="2" s="1"/>
  <c r="BD24" i="2" a="1"/>
  <c r="BD24" i="2" s="1"/>
  <c r="BE24" i="2" a="1"/>
  <c r="BE24" i="2" s="1"/>
  <c r="BF24" i="2" a="1"/>
  <c r="BF24" i="2" s="1"/>
  <c r="BG24" i="2" a="1"/>
  <c r="BG24" i="2" s="1"/>
  <c r="BH24" i="2" a="1"/>
  <c r="BH24" i="2" s="1"/>
  <c r="BI24" i="2" a="1"/>
  <c r="BI24" i="2" s="1"/>
  <c r="BJ24" i="2" a="1"/>
  <c r="BJ24" i="2" s="1"/>
  <c r="BK24" i="2" a="1"/>
  <c r="BK24" i="2" s="1"/>
  <c r="BL24" i="2" a="1"/>
  <c r="BL24" i="2" s="1"/>
  <c r="BM24" i="2" a="1"/>
  <c r="BM24" i="2" s="1"/>
  <c r="BN24" i="2" a="1"/>
  <c r="BN24" i="2" s="1"/>
  <c r="BO24" i="2" a="1"/>
  <c r="BO24" i="2" s="1"/>
  <c r="BP24" i="2" a="1"/>
  <c r="BP24" i="2" s="1"/>
  <c r="BQ24" i="2" a="1"/>
  <c r="BQ24" i="2" s="1"/>
  <c r="BR24" i="2" a="1"/>
  <c r="BR24" i="2" s="1"/>
  <c r="BS24" i="2" a="1"/>
  <c r="BS24" i="2" s="1"/>
  <c r="BT24" i="2" a="1"/>
  <c r="BT24" i="2" s="1"/>
  <c r="BU24" i="2" a="1"/>
  <c r="BU24" i="2" s="1"/>
  <c r="BV24" i="2" a="1"/>
  <c r="BV24" i="2" s="1"/>
  <c r="BW24" i="2" a="1"/>
  <c r="BW24" i="2" s="1"/>
  <c r="BX24" i="2" a="1"/>
  <c r="BX24" i="2" s="1"/>
  <c r="BY24" i="2" a="1"/>
  <c r="BY24" i="2" s="1"/>
  <c r="BZ24" i="2" a="1"/>
  <c r="BZ24" i="2" s="1"/>
  <c r="CA24" i="2" a="1"/>
  <c r="CA24" i="2" s="1"/>
  <c r="CB24" i="2" a="1"/>
  <c r="CB24" i="2" s="1"/>
  <c r="CC24" i="2" a="1"/>
  <c r="CC24" i="2" s="1"/>
  <c r="CD24" i="2" a="1"/>
  <c r="CD24" i="2" s="1"/>
  <c r="CE24" i="2" a="1"/>
  <c r="CE24" i="2" s="1"/>
  <c r="CF24" i="2" a="1"/>
  <c r="CF24" i="2" s="1"/>
  <c r="CG24" i="2" a="1"/>
  <c r="CG24" i="2" s="1"/>
  <c r="CH24" i="2" a="1"/>
  <c r="CH24" i="2" s="1"/>
  <c r="CI24" i="2" a="1"/>
  <c r="CI24" i="2" s="1"/>
  <c r="CJ24" i="2" a="1"/>
  <c r="CJ24" i="2" s="1"/>
  <c r="CK24" i="2" a="1"/>
  <c r="CK24" i="2" s="1"/>
  <c r="CL24" i="2" a="1"/>
  <c r="CL24" i="2" s="1"/>
  <c r="CM24" i="2" a="1"/>
  <c r="CM24" i="2" s="1"/>
  <c r="CN24" i="2" a="1"/>
  <c r="CN24" i="2" s="1"/>
  <c r="CO24" i="2" a="1"/>
  <c r="CO24" i="2" s="1"/>
  <c r="CP24" i="2" a="1"/>
  <c r="CP24" i="2" s="1"/>
  <c r="CQ24" i="2" a="1"/>
  <c r="CQ24" i="2" s="1"/>
  <c r="CR24" i="2" a="1"/>
  <c r="CR24" i="2" s="1"/>
  <c r="CS24" i="2" a="1"/>
  <c r="CS24" i="2" s="1"/>
  <c r="CT24" i="2" a="1"/>
  <c r="CT24" i="2" s="1"/>
  <c r="CU24" i="2" a="1"/>
  <c r="CU24" i="2" s="1"/>
  <c r="CV24" i="2" a="1"/>
  <c r="CV24" i="2" s="1"/>
  <c r="CW24" i="2" a="1"/>
  <c r="CW24" i="2" s="1"/>
  <c r="CX24" i="2" a="1"/>
  <c r="CX24" i="2" s="1"/>
  <c r="CY24" i="2" a="1"/>
  <c r="CY24" i="2" s="1"/>
  <c r="CZ24" i="2" a="1"/>
  <c r="CZ24" i="2" s="1"/>
  <c r="DA24" i="2" a="1"/>
  <c r="DA24" i="2" s="1"/>
  <c r="DB24" i="2" a="1"/>
  <c r="DB24" i="2" s="1"/>
  <c r="DC24" i="2" a="1"/>
  <c r="DC24" i="2" s="1"/>
  <c r="DD24" i="2" a="1"/>
  <c r="DD24" i="2" s="1"/>
  <c r="DE24" i="2" a="1"/>
  <c r="DE24" i="2" s="1"/>
  <c r="DF24" i="2" a="1"/>
  <c r="DF24" i="2" s="1"/>
  <c r="DG24" i="2" a="1"/>
  <c r="DG24" i="2" s="1"/>
  <c r="DH24" i="2" a="1"/>
  <c r="DH24" i="2" s="1"/>
  <c r="DI24" i="2" a="1"/>
  <c r="DI24" i="2" s="1"/>
  <c r="DJ24" i="2" a="1"/>
  <c r="DJ24" i="2" s="1"/>
  <c r="DK24" i="2" a="1"/>
  <c r="DK24" i="2" s="1"/>
  <c r="DL24" i="2" a="1"/>
  <c r="DL24" i="2" s="1"/>
  <c r="DM24" i="2" a="1"/>
  <c r="DM24" i="2" s="1"/>
  <c r="DN24" i="2" a="1"/>
  <c r="DN24" i="2" s="1"/>
  <c r="DO24" i="2" a="1"/>
  <c r="DO24" i="2" s="1"/>
  <c r="DP24" i="2" a="1"/>
  <c r="DP24" i="2" s="1"/>
  <c r="DQ24" i="2" a="1"/>
  <c r="DQ24" i="2" s="1"/>
  <c r="DR24" i="2" a="1"/>
  <c r="DR24" i="2" s="1"/>
  <c r="DS24" i="2" a="1"/>
  <c r="DS24" i="2" s="1"/>
  <c r="DT24" i="2" a="1"/>
  <c r="DT24" i="2" s="1"/>
  <c r="DU24" i="2" a="1"/>
  <c r="DU24" i="2" s="1"/>
  <c r="DV24" i="2" a="1"/>
  <c r="DV24" i="2" s="1"/>
  <c r="DW24" i="2" a="1"/>
  <c r="DW24" i="2" s="1"/>
  <c r="DX24" i="2" a="1"/>
  <c r="DX24" i="2" s="1"/>
  <c r="DY24" i="2" a="1"/>
  <c r="DY24" i="2" s="1"/>
  <c r="DZ24" i="2" a="1"/>
  <c r="DZ24" i="2" s="1"/>
  <c r="EA24" i="2" a="1"/>
  <c r="EA24" i="2" s="1"/>
  <c r="EB24" i="2" a="1"/>
  <c r="EB24" i="2" s="1"/>
  <c r="EC24" i="2" a="1"/>
  <c r="EC24" i="2" s="1"/>
  <c r="ED24" i="2" a="1"/>
  <c r="ED24" i="2" s="1"/>
  <c r="EE24" i="2" a="1"/>
  <c r="EE24" i="2" s="1"/>
  <c r="EF24" i="2" a="1"/>
  <c r="EF24" i="2" s="1"/>
  <c r="EG24" i="2" a="1"/>
  <c r="EG24" i="2" s="1"/>
  <c r="EH24" i="2" a="1"/>
  <c r="EH24" i="2" s="1"/>
  <c r="EI24" i="2" a="1"/>
  <c r="EI24" i="2" s="1"/>
  <c r="EJ24" i="2" a="1"/>
  <c r="EJ24" i="2" s="1"/>
  <c r="EK24" i="2" a="1"/>
  <c r="EK24" i="2" s="1"/>
  <c r="EL24" i="2" a="1"/>
  <c r="EL24" i="2" s="1"/>
  <c r="EM24" i="2" a="1"/>
  <c r="EM24" i="2" s="1"/>
  <c r="EN24" i="2" a="1"/>
  <c r="EN24" i="2" s="1"/>
  <c r="EO24" i="2" a="1"/>
  <c r="EO24" i="2" s="1"/>
  <c r="EP24" i="2" a="1"/>
  <c r="EP24" i="2" s="1"/>
  <c r="EQ24" i="2" a="1"/>
  <c r="EQ24" i="2" s="1"/>
  <c r="ER24" i="2" a="1"/>
  <c r="ER24" i="2" s="1"/>
  <c r="ES24" i="2" a="1"/>
  <c r="ES24" i="2" s="1"/>
  <c r="ET24" i="2" a="1"/>
  <c r="ET24" i="2" s="1"/>
  <c r="EU24" i="2" a="1"/>
  <c r="EU24" i="2" s="1"/>
  <c r="EV24" i="2" a="1"/>
  <c r="EV24" i="2" s="1"/>
  <c r="EW24" i="2" a="1"/>
  <c r="EW24" i="2" s="1"/>
  <c r="EX24" i="2" a="1"/>
  <c r="EX24" i="2" s="1"/>
  <c r="EY24" i="2" a="1"/>
  <c r="EY24" i="2" s="1"/>
  <c r="EZ24" i="2" a="1"/>
  <c r="EZ24" i="2" s="1"/>
  <c r="AG23" i="2" a="1"/>
  <c r="AG23" i="2" s="1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P44" i="2" a="1"/>
  <c r="P44" i="2" s="1"/>
  <c r="P45" i="2" a="1"/>
  <c r="P45" i="2" s="1"/>
  <c r="P46" i="2" a="1"/>
  <c r="P46" i="2" s="1"/>
  <c r="P47" i="2" a="1"/>
  <c r="P47" i="2" s="1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 s="1"/>
  <c r="P54" i="2" a="1"/>
  <c r="P54" i="2" s="1"/>
  <c r="P55" i="2" a="1"/>
  <c r="P55" i="2" s="1"/>
  <c r="P56" i="2" a="1"/>
  <c r="P56" i="2" s="1"/>
  <c r="P57" i="2" a="1"/>
  <c r="P57" i="2" s="1"/>
  <c r="P58" i="2" a="1"/>
  <c r="P58" i="2" s="1"/>
  <c r="P59" i="2" a="1"/>
  <c r="P59" i="2" s="1"/>
  <c r="P60" i="2" a="1"/>
  <c r="P60" i="2" s="1"/>
  <c r="P61" i="2" a="1"/>
  <c r="P61" i="2" s="1"/>
  <c r="P62" i="2" a="1"/>
  <c r="P62" i="2" s="1"/>
  <c r="P63" i="2" a="1"/>
  <c r="P63" i="2" s="1"/>
  <c r="P64" i="2" a="1"/>
  <c r="P64" i="2" s="1"/>
  <c r="P65" i="2" a="1"/>
  <c r="P65" i="2" s="1"/>
  <c r="P66" i="2" a="1"/>
  <c r="P66" i="2" s="1"/>
  <c r="P67" i="2" a="1"/>
  <c r="P67" i="2" s="1"/>
  <c r="P68" i="2" a="1"/>
  <c r="P68" i="2" s="1"/>
  <c r="P69" i="2" a="1"/>
  <c r="P69" i="2" s="1"/>
  <c r="P70" i="2" a="1"/>
  <c r="P70" i="2" s="1"/>
  <c r="P71" i="2" a="1"/>
  <c r="P71" i="2" s="1"/>
  <c r="P72" i="2" a="1"/>
  <c r="P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 s="1"/>
  <c r="P95" i="2" a="1"/>
  <c r="P95" i="2" s="1"/>
  <c r="P96" i="2" a="1"/>
  <c r="P96" i="2" s="1"/>
  <c r="P97" i="2" a="1"/>
  <c r="P97" i="2" s="1"/>
  <c r="P98" i="2" a="1"/>
  <c r="P98" i="2" s="1"/>
  <c r="P99" i="2" a="1"/>
  <c r="P99" i="2" s="1"/>
  <c r="P100" i="2" a="1"/>
  <c r="P100" i="2" s="1"/>
  <c r="P101" i="2" a="1"/>
  <c r="P101" i="2" s="1"/>
  <c r="P102" i="2" a="1"/>
  <c r="P102" i="2" s="1"/>
  <c r="P103" i="2" a="1"/>
  <c r="P103" i="2" s="1"/>
  <c r="P104" i="2" a="1"/>
  <c r="P104" i="2" s="1"/>
  <c r="P105" i="2" a="1"/>
  <c r="P105" i="2" s="1"/>
  <c r="P106" i="2" a="1"/>
  <c r="P106" i="2" s="1"/>
  <c r="P107" i="2" a="1"/>
  <c r="P107" i="2" s="1"/>
  <c r="P108" i="2" a="1"/>
  <c r="P108" i="2" s="1"/>
  <c r="P109" i="2" a="1"/>
  <c r="P109" i="2" s="1"/>
  <c r="P110" i="2" a="1"/>
  <c r="P110" i="2" s="1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 s="1"/>
  <c r="P117" i="2" a="1"/>
  <c r="P117" i="2" s="1"/>
  <c r="P118" i="2" a="1"/>
  <c r="P118" i="2" s="1"/>
  <c r="P119" i="2" a="1"/>
  <c r="P119" i="2" s="1"/>
  <c r="P120" i="2" a="1"/>
  <c r="P120" i="2" s="1"/>
  <c r="P121" i="2" a="1"/>
  <c r="P121" i="2" s="1"/>
  <c r="P122" i="2" a="1"/>
  <c r="P122" i="2" s="1"/>
  <c r="P123" i="2" a="1"/>
  <c r="P123" i="2" s="1"/>
  <c r="P124" i="2" a="1"/>
  <c r="P124" i="2" s="1"/>
  <c r="P125" i="2" a="1"/>
  <c r="P125" i="2" s="1"/>
  <c r="P126" i="2" a="1"/>
  <c r="P126" i="2" s="1"/>
  <c r="P127" i="2" a="1"/>
  <c r="P127" i="2" s="1"/>
  <c r="P128" i="2" a="1"/>
  <c r="P128" i="2" s="1"/>
  <c r="P129" i="2" a="1"/>
  <c r="P129" i="2" s="1"/>
  <c r="P130" i="2" a="1"/>
  <c r="P130" i="2" s="1"/>
  <c r="P131" i="2" a="1"/>
  <c r="P131" i="2" s="1"/>
  <c r="P132" i="2" a="1"/>
  <c r="P132" i="2" s="1"/>
  <c r="O34" i="2"/>
  <c r="Q34" i="2" a="1"/>
  <c r="Q34" i="2" s="1"/>
  <c r="O35" i="2"/>
  <c r="Q35" i="2" a="1"/>
  <c r="Q35" i="2" s="1"/>
  <c r="O36" i="2"/>
  <c r="Q36" i="2" a="1"/>
  <c r="Q36" i="2" s="1"/>
  <c r="O37" i="2"/>
  <c r="Q37" i="2" a="1"/>
  <c r="Q37" i="2" s="1"/>
  <c r="O38" i="2"/>
  <c r="Q38" i="2" a="1"/>
  <c r="Q38" i="2" s="1"/>
  <c r="O39" i="2"/>
  <c r="Q39" i="2" a="1"/>
  <c r="Q39" i="2" s="1"/>
  <c r="R39" i="2"/>
  <c r="O40" i="2"/>
  <c r="Q40" i="2" a="1"/>
  <c r="Q40" i="2" s="1"/>
  <c r="R40" i="2"/>
  <c r="O41" i="2"/>
  <c r="Q41" i="2" a="1"/>
  <c r="Q41" i="2" s="1"/>
  <c r="R41" i="2"/>
  <c r="O42" i="2"/>
  <c r="Q42" i="2" a="1"/>
  <c r="Q42" i="2" s="1"/>
  <c r="R42" i="2"/>
  <c r="O43" i="2"/>
  <c r="Q43" i="2" a="1"/>
  <c r="Q43" i="2" s="1"/>
  <c r="R43" i="2"/>
  <c r="O44" i="2"/>
  <c r="Q44" i="2" a="1"/>
  <c r="Q44" i="2" s="1"/>
  <c r="R44" i="2"/>
  <c r="O45" i="2"/>
  <c r="Q45" i="2" a="1"/>
  <c r="Q45" i="2" s="1"/>
  <c r="R45" i="2"/>
  <c r="O46" i="2"/>
  <c r="Q46" i="2" a="1"/>
  <c r="Q46" i="2" s="1"/>
  <c r="R46" i="2"/>
  <c r="O47" i="2"/>
  <c r="Q47" i="2" a="1"/>
  <c r="Q47" i="2" s="1"/>
  <c r="R47" i="2"/>
  <c r="O48" i="2"/>
  <c r="Q48" i="2" a="1"/>
  <c r="Q48" i="2" s="1"/>
  <c r="R48" i="2"/>
  <c r="O49" i="2"/>
  <c r="Q49" i="2" a="1"/>
  <c r="Q49" i="2" s="1"/>
  <c r="R49" i="2"/>
  <c r="O50" i="2"/>
  <c r="Q50" i="2" a="1"/>
  <c r="Q50" i="2" s="1"/>
  <c r="R50" i="2"/>
  <c r="O51" i="2"/>
  <c r="Q51" i="2" a="1"/>
  <c r="Q51" i="2" s="1"/>
  <c r="R51" i="2"/>
  <c r="O52" i="2"/>
  <c r="Q52" i="2" a="1"/>
  <c r="Q52" i="2" s="1"/>
  <c r="R52" i="2"/>
  <c r="O53" i="2"/>
  <c r="Q53" i="2" a="1"/>
  <c r="Q53" i="2" s="1"/>
  <c r="R53" i="2"/>
  <c r="O54" i="2"/>
  <c r="Q54" i="2" a="1"/>
  <c r="Q54" i="2" s="1"/>
  <c r="R54" i="2"/>
  <c r="O55" i="2"/>
  <c r="Q55" i="2" a="1"/>
  <c r="Q55" i="2" s="1"/>
  <c r="R55" i="2"/>
  <c r="O56" i="2"/>
  <c r="Q56" i="2" a="1"/>
  <c r="Q56" i="2" s="1"/>
  <c r="R56" i="2"/>
  <c r="O57" i="2"/>
  <c r="Q57" i="2" a="1"/>
  <c r="Q57" i="2" s="1"/>
  <c r="R57" i="2"/>
  <c r="O58" i="2"/>
  <c r="Q58" i="2" a="1"/>
  <c r="Q58" i="2" s="1"/>
  <c r="R58" i="2"/>
  <c r="O59" i="2"/>
  <c r="Q59" i="2" a="1"/>
  <c r="Q59" i="2" s="1"/>
  <c r="R59" i="2"/>
  <c r="O60" i="2"/>
  <c r="Q60" i="2" a="1"/>
  <c r="Q60" i="2" s="1"/>
  <c r="R60" i="2"/>
  <c r="O61" i="2"/>
  <c r="Q61" i="2" a="1"/>
  <c r="Q61" i="2" s="1"/>
  <c r="R61" i="2"/>
  <c r="O62" i="2"/>
  <c r="Q62" i="2" a="1"/>
  <c r="Q62" i="2" s="1"/>
  <c r="R62" i="2"/>
  <c r="O63" i="2"/>
  <c r="Q63" i="2" a="1"/>
  <c r="Q63" i="2" s="1"/>
  <c r="R63" i="2"/>
  <c r="O64" i="2"/>
  <c r="Q64" i="2" a="1"/>
  <c r="Q64" i="2" s="1"/>
  <c r="R64" i="2"/>
  <c r="O65" i="2"/>
  <c r="Q65" i="2" a="1"/>
  <c r="Q65" i="2" s="1"/>
  <c r="R65" i="2"/>
  <c r="O66" i="2"/>
  <c r="Q66" i="2" a="1"/>
  <c r="Q66" i="2" s="1"/>
  <c r="R66" i="2"/>
  <c r="O67" i="2"/>
  <c r="Q67" i="2" a="1"/>
  <c r="Q67" i="2" s="1"/>
  <c r="R67" i="2"/>
  <c r="O68" i="2"/>
  <c r="Q68" i="2" a="1"/>
  <c r="Q68" i="2" s="1"/>
  <c r="R68" i="2"/>
  <c r="O69" i="2"/>
  <c r="Q69" i="2" a="1"/>
  <c r="Q69" i="2" s="1"/>
  <c r="R69" i="2"/>
  <c r="O70" i="2"/>
  <c r="Q70" i="2" a="1"/>
  <c r="Q70" i="2" s="1"/>
  <c r="R70" i="2"/>
  <c r="O71" i="2"/>
  <c r="Q71" i="2" a="1"/>
  <c r="Q71" i="2" s="1"/>
  <c r="R71" i="2"/>
  <c r="O72" i="2"/>
  <c r="Q72" i="2" a="1"/>
  <c r="Q72" i="2" s="1"/>
  <c r="R72" i="2"/>
  <c r="O73" i="2"/>
  <c r="Q73" i="2" a="1"/>
  <c r="Q73" i="2" s="1"/>
  <c r="R73" i="2"/>
  <c r="O74" i="2"/>
  <c r="Q74" i="2" a="1"/>
  <c r="Q74" i="2" s="1"/>
  <c r="R74" i="2"/>
  <c r="O75" i="2"/>
  <c r="Q75" i="2" a="1"/>
  <c r="Q75" i="2" s="1"/>
  <c r="R75" i="2"/>
  <c r="O76" i="2"/>
  <c r="Q76" i="2" a="1"/>
  <c r="Q76" i="2" s="1"/>
  <c r="R76" i="2"/>
  <c r="O77" i="2"/>
  <c r="Q77" i="2" a="1"/>
  <c r="Q77" i="2" s="1"/>
  <c r="R77" i="2"/>
  <c r="O78" i="2"/>
  <c r="Q78" i="2" a="1"/>
  <c r="Q78" i="2" s="1"/>
  <c r="R78" i="2"/>
  <c r="O79" i="2"/>
  <c r="Q79" i="2" a="1"/>
  <c r="Q79" i="2" s="1"/>
  <c r="R79" i="2"/>
  <c r="O80" i="2"/>
  <c r="Q80" i="2" a="1"/>
  <c r="Q80" i="2" s="1"/>
  <c r="R80" i="2"/>
  <c r="O81" i="2"/>
  <c r="Q81" i="2" a="1"/>
  <c r="Q81" i="2" s="1"/>
  <c r="R81" i="2"/>
  <c r="O82" i="2"/>
  <c r="Q82" i="2" a="1"/>
  <c r="Q82" i="2" s="1"/>
  <c r="R82" i="2"/>
  <c r="O83" i="2"/>
  <c r="Q83" i="2" a="1"/>
  <c r="Q83" i="2" s="1"/>
  <c r="R83" i="2"/>
  <c r="O84" i="2"/>
  <c r="Q84" i="2" a="1"/>
  <c r="Q84" i="2" s="1"/>
  <c r="R84" i="2"/>
  <c r="O85" i="2"/>
  <c r="Q85" i="2" a="1"/>
  <c r="Q85" i="2" s="1"/>
  <c r="R85" i="2"/>
  <c r="O86" i="2"/>
  <c r="Q86" i="2" a="1"/>
  <c r="Q86" i="2" s="1"/>
  <c r="R86" i="2"/>
  <c r="O87" i="2"/>
  <c r="Q87" i="2" a="1"/>
  <c r="Q87" i="2" s="1"/>
  <c r="R87" i="2"/>
  <c r="O88" i="2"/>
  <c r="Q88" i="2" a="1"/>
  <c r="Q88" i="2" s="1"/>
  <c r="R88" i="2"/>
  <c r="O89" i="2"/>
  <c r="Q89" i="2" a="1"/>
  <c r="Q89" i="2" s="1"/>
  <c r="R89" i="2"/>
  <c r="O90" i="2"/>
  <c r="Q90" i="2" a="1"/>
  <c r="Q90" i="2" s="1"/>
  <c r="R90" i="2"/>
  <c r="O91" i="2"/>
  <c r="Q91" i="2" a="1"/>
  <c r="Q91" i="2" s="1"/>
  <c r="R91" i="2"/>
  <c r="O92" i="2"/>
  <c r="Q92" i="2" a="1"/>
  <c r="Q92" i="2" s="1"/>
  <c r="R92" i="2"/>
  <c r="O93" i="2"/>
  <c r="Q93" i="2" a="1"/>
  <c r="Q93" i="2" s="1"/>
  <c r="R93" i="2"/>
  <c r="O94" i="2"/>
  <c r="Q94" i="2" a="1"/>
  <c r="Q94" i="2" s="1"/>
  <c r="R94" i="2"/>
  <c r="O95" i="2"/>
  <c r="Q95" i="2" a="1"/>
  <c r="Q95" i="2" s="1"/>
  <c r="R95" i="2"/>
  <c r="O96" i="2"/>
  <c r="Q96" i="2" a="1"/>
  <c r="Q96" i="2" s="1"/>
  <c r="R96" i="2"/>
  <c r="O97" i="2"/>
  <c r="Q97" i="2" a="1"/>
  <c r="Q97" i="2" s="1"/>
  <c r="R97" i="2"/>
  <c r="O98" i="2"/>
  <c r="Q98" i="2" a="1"/>
  <c r="Q98" i="2" s="1"/>
  <c r="R98" i="2"/>
  <c r="O99" i="2"/>
  <c r="Q99" i="2" a="1"/>
  <c r="Q99" i="2" s="1"/>
  <c r="R99" i="2"/>
  <c r="O100" i="2"/>
  <c r="Q100" i="2" a="1"/>
  <c r="Q100" i="2" s="1"/>
  <c r="R100" i="2"/>
  <c r="O101" i="2"/>
  <c r="Q101" i="2" a="1"/>
  <c r="Q101" i="2" s="1"/>
  <c r="R101" i="2"/>
  <c r="O102" i="2"/>
  <c r="Q102" i="2" a="1"/>
  <c r="Q102" i="2" s="1"/>
  <c r="R102" i="2"/>
  <c r="O103" i="2"/>
  <c r="Q103" i="2" a="1"/>
  <c r="Q103" i="2" s="1"/>
  <c r="R103" i="2"/>
  <c r="O104" i="2"/>
  <c r="Q104" i="2" a="1"/>
  <c r="Q104" i="2" s="1"/>
  <c r="R104" i="2"/>
  <c r="O105" i="2"/>
  <c r="Q105" i="2" a="1"/>
  <c r="Q105" i="2" s="1"/>
  <c r="R105" i="2"/>
  <c r="O106" i="2"/>
  <c r="Q106" i="2" a="1"/>
  <c r="Q106" i="2" s="1"/>
  <c r="R106" i="2"/>
  <c r="O107" i="2"/>
  <c r="Q107" i="2" a="1"/>
  <c r="Q107" i="2" s="1"/>
  <c r="R107" i="2"/>
  <c r="O108" i="2"/>
  <c r="Q108" i="2" a="1"/>
  <c r="Q108" i="2" s="1"/>
  <c r="R108" i="2"/>
  <c r="O109" i="2"/>
  <c r="Q109" i="2" a="1"/>
  <c r="Q109" i="2" s="1"/>
  <c r="R109" i="2"/>
  <c r="O110" i="2"/>
  <c r="Q110" i="2" a="1"/>
  <c r="Q110" i="2" s="1"/>
  <c r="R110" i="2"/>
  <c r="O111" i="2"/>
  <c r="Q111" i="2" a="1"/>
  <c r="Q111" i="2" s="1"/>
  <c r="R111" i="2"/>
  <c r="O112" i="2"/>
  <c r="Q112" i="2" a="1"/>
  <c r="Q112" i="2" s="1"/>
  <c r="R112" i="2"/>
  <c r="O113" i="2"/>
  <c r="Q113" i="2" a="1"/>
  <c r="Q113" i="2" s="1"/>
  <c r="R113" i="2"/>
  <c r="O114" i="2"/>
  <c r="Q114" i="2" a="1"/>
  <c r="Q114" i="2" s="1"/>
  <c r="R114" i="2"/>
  <c r="O115" i="2"/>
  <c r="Q115" i="2" a="1"/>
  <c r="Q115" i="2" s="1"/>
  <c r="R115" i="2"/>
  <c r="O116" i="2"/>
  <c r="Q116" i="2" a="1"/>
  <c r="Q116" i="2" s="1"/>
  <c r="R116" i="2"/>
  <c r="O117" i="2"/>
  <c r="Q117" i="2" a="1"/>
  <c r="Q117" i="2" s="1"/>
  <c r="R117" i="2"/>
  <c r="O118" i="2"/>
  <c r="Q118" i="2" a="1"/>
  <c r="Q118" i="2" s="1"/>
  <c r="R118" i="2"/>
  <c r="O119" i="2"/>
  <c r="Q119" i="2" a="1"/>
  <c r="Q119" i="2" s="1"/>
  <c r="R119" i="2"/>
  <c r="O120" i="2"/>
  <c r="Q120" i="2" a="1"/>
  <c r="Q120" i="2" s="1"/>
  <c r="R120" i="2"/>
  <c r="O121" i="2"/>
  <c r="Q121" i="2" a="1"/>
  <c r="Q121" i="2" s="1"/>
  <c r="R121" i="2"/>
  <c r="O122" i="2"/>
  <c r="Q122" i="2" a="1"/>
  <c r="Q122" i="2" s="1"/>
  <c r="R122" i="2"/>
  <c r="O123" i="2"/>
  <c r="Q123" i="2" a="1"/>
  <c r="Q123" i="2" s="1"/>
  <c r="R123" i="2"/>
  <c r="O124" i="2"/>
  <c r="Q124" i="2" a="1"/>
  <c r="Q124" i="2" s="1"/>
  <c r="R124" i="2"/>
  <c r="O125" i="2"/>
  <c r="Q125" i="2" a="1"/>
  <c r="Q125" i="2" s="1"/>
  <c r="R125" i="2"/>
  <c r="O126" i="2"/>
  <c r="Q126" i="2" a="1"/>
  <c r="Q126" i="2" s="1"/>
  <c r="R126" i="2"/>
  <c r="O127" i="2"/>
  <c r="Q127" i="2" a="1"/>
  <c r="Q127" i="2" s="1"/>
  <c r="R127" i="2"/>
  <c r="O128" i="2"/>
  <c r="Q128" i="2" a="1"/>
  <c r="Q128" i="2" s="1"/>
  <c r="R128" i="2"/>
  <c r="O129" i="2"/>
  <c r="Q129" i="2" a="1"/>
  <c r="Q129" i="2" s="1"/>
  <c r="R129" i="2"/>
  <c r="O130" i="2"/>
  <c r="Q130" i="2" a="1"/>
  <c r="Q130" i="2" s="1"/>
  <c r="R130" i="2"/>
  <c r="O131" i="2"/>
  <c r="Q131" i="2" a="1"/>
  <c r="Q131" i="2" s="1"/>
  <c r="R131" i="2"/>
  <c r="O132" i="2"/>
  <c r="Q132" i="2" a="1"/>
  <c r="Q132" i="2" s="1"/>
  <c r="R132" i="2"/>
  <c r="Q33" i="2" a="1"/>
  <c r="Q33" i="2" s="1"/>
  <c r="O33" i="2"/>
  <c r="M31" i="2" a="1"/>
  <c r="M31" i="2" s="1"/>
  <c r="C37" i="2"/>
  <c r="E37" i="2"/>
  <c r="G37" i="2"/>
  <c r="I37" i="2"/>
  <c r="K37" i="2"/>
  <c r="C38" i="2"/>
  <c r="E38" i="2"/>
  <c r="G38" i="2"/>
  <c r="I38" i="2"/>
  <c r="K38" i="2"/>
  <c r="C39" i="2"/>
  <c r="E39" i="2"/>
  <c r="G39" i="2"/>
  <c r="I39" i="2"/>
  <c r="K39" i="2"/>
  <c r="C40" i="2"/>
  <c r="E40" i="2"/>
  <c r="G40" i="2"/>
  <c r="I40" i="2"/>
  <c r="K40" i="2"/>
  <c r="C41" i="2"/>
  <c r="E41" i="2"/>
  <c r="G41" i="2"/>
  <c r="I41" i="2"/>
  <c r="K41" i="2"/>
  <c r="C42" i="2"/>
  <c r="E42" i="2"/>
  <c r="G42" i="2"/>
  <c r="I42" i="2"/>
  <c r="K42" i="2"/>
  <c r="C43" i="2"/>
  <c r="E43" i="2"/>
  <c r="G43" i="2"/>
  <c r="I43" i="2"/>
  <c r="K43" i="2"/>
  <c r="C44" i="2"/>
  <c r="E44" i="2"/>
  <c r="G44" i="2"/>
  <c r="I44" i="2"/>
  <c r="K44" i="2"/>
  <c r="C45" i="2"/>
  <c r="E45" i="2"/>
  <c r="G45" i="2"/>
  <c r="I45" i="2"/>
  <c r="K45" i="2"/>
  <c r="C46" i="2"/>
  <c r="E46" i="2"/>
  <c r="G46" i="2"/>
  <c r="I46" i="2"/>
  <c r="K46" i="2"/>
  <c r="C47" i="2"/>
  <c r="E47" i="2"/>
  <c r="G47" i="2"/>
  <c r="I47" i="2"/>
  <c r="K47" i="2"/>
  <c r="C48" i="2"/>
  <c r="E48" i="2"/>
  <c r="G48" i="2"/>
  <c r="I48" i="2"/>
  <c r="K48" i="2"/>
  <c r="C49" i="2"/>
  <c r="E49" i="2"/>
  <c r="G49" i="2"/>
  <c r="I49" i="2"/>
  <c r="K49" i="2"/>
  <c r="C50" i="2"/>
  <c r="E50" i="2"/>
  <c r="G50" i="2"/>
  <c r="I50" i="2"/>
  <c r="K50" i="2"/>
  <c r="C51" i="2"/>
  <c r="E51" i="2"/>
  <c r="G51" i="2"/>
  <c r="I51" i="2"/>
  <c r="K51" i="2"/>
  <c r="C52" i="2"/>
  <c r="E52" i="2"/>
  <c r="G52" i="2"/>
  <c r="I52" i="2"/>
  <c r="K52" i="2"/>
  <c r="C53" i="2"/>
  <c r="E53" i="2"/>
  <c r="G53" i="2"/>
  <c r="I53" i="2"/>
  <c r="K53" i="2"/>
  <c r="C54" i="2"/>
  <c r="E54" i="2"/>
  <c r="G54" i="2"/>
  <c r="I54" i="2"/>
  <c r="K54" i="2"/>
  <c r="C55" i="2"/>
  <c r="E55" i="2"/>
  <c r="G55" i="2"/>
  <c r="I55" i="2"/>
  <c r="K55" i="2"/>
  <c r="C56" i="2"/>
  <c r="E56" i="2"/>
  <c r="G56" i="2"/>
  <c r="I56" i="2"/>
  <c r="K56" i="2"/>
  <c r="C57" i="2"/>
  <c r="E57" i="2"/>
  <c r="G57" i="2"/>
  <c r="I57" i="2"/>
  <c r="K57" i="2"/>
  <c r="C58" i="2"/>
  <c r="E58" i="2"/>
  <c r="G58" i="2"/>
  <c r="I58" i="2"/>
  <c r="K58" i="2"/>
  <c r="C59" i="2"/>
  <c r="E59" i="2"/>
  <c r="G59" i="2"/>
  <c r="I59" i="2"/>
  <c r="K59" i="2"/>
  <c r="C60" i="2"/>
  <c r="E60" i="2"/>
  <c r="G60" i="2"/>
  <c r="I60" i="2"/>
  <c r="K60" i="2"/>
  <c r="C61" i="2"/>
  <c r="E61" i="2"/>
  <c r="G61" i="2"/>
  <c r="I61" i="2"/>
  <c r="K61" i="2"/>
  <c r="C62" i="2"/>
  <c r="E62" i="2"/>
  <c r="G62" i="2"/>
  <c r="I62" i="2"/>
  <c r="K62" i="2"/>
  <c r="C63" i="2"/>
  <c r="E63" i="2"/>
  <c r="G63" i="2"/>
  <c r="I63" i="2"/>
  <c r="K63" i="2"/>
  <c r="C64" i="2"/>
  <c r="E64" i="2"/>
  <c r="G64" i="2"/>
  <c r="I64" i="2"/>
  <c r="K64" i="2"/>
  <c r="C65" i="2"/>
  <c r="E65" i="2"/>
  <c r="G65" i="2"/>
  <c r="I65" i="2"/>
  <c r="K65" i="2"/>
  <c r="C66" i="2"/>
  <c r="E66" i="2"/>
  <c r="G66" i="2"/>
  <c r="I66" i="2"/>
  <c r="K66" i="2"/>
  <c r="C67" i="2"/>
  <c r="E67" i="2"/>
  <c r="G67" i="2"/>
  <c r="I67" i="2"/>
  <c r="K67" i="2"/>
  <c r="C68" i="2"/>
  <c r="E68" i="2"/>
  <c r="G68" i="2"/>
  <c r="I68" i="2"/>
  <c r="K68" i="2"/>
  <c r="C69" i="2"/>
  <c r="E69" i="2"/>
  <c r="G69" i="2"/>
  <c r="I69" i="2"/>
  <c r="K69" i="2"/>
  <c r="C70" i="2"/>
  <c r="E70" i="2"/>
  <c r="G70" i="2"/>
  <c r="I70" i="2"/>
  <c r="K70" i="2"/>
  <c r="C71" i="2"/>
  <c r="E71" i="2"/>
  <c r="G71" i="2"/>
  <c r="I71" i="2"/>
  <c r="K71" i="2"/>
  <c r="C72" i="2"/>
  <c r="E72" i="2"/>
  <c r="G72" i="2"/>
  <c r="I72" i="2"/>
  <c r="K72" i="2"/>
  <c r="C73" i="2"/>
  <c r="E73" i="2"/>
  <c r="G73" i="2"/>
  <c r="I73" i="2"/>
  <c r="K73" i="2"/>
  <c r="C74" i="2"/>
  <c r="E74" i="2"/>
  <c r="G74" i="2"/>
  <c r="I74" i="2"/>
  <c r="K74" i="2"/>
  <c r="C75" i="2"/>
  <c r="E75" i="2"/>
  <c r="G75" i="2"/>
  <c r="I75" i="2"/>
  <c r="K75" i="2"/>
  <c r="C76" i="2"/>
  <c r="E76" i="2"/>
  <c r="G76" i="2"/>
  <c r="I76" i="2"/>
  <c r="K76" i="2"/>
  <c r="C77" i="2"/>
  <c r="E77" i="2"/>
  <c r="G77" i="2"/>
  <c r="I77" i="2"/>
  <c r="K77" i="2"/>
  <c r="C78" i="2"/>
  <c r="E78" i="2"/>
  <c r="G78" i="2"/>
  <c r="I78" i="2"/>
  <c r="K78" i="2"/>
  <c r="C79" i="2"/>
  <c r="E79" i="2"/>
  <c r="G79" i="2"/>
  <c r="I79" i="2"/>
  <c r="K79" i="2"/>
  <c r="C80" i="2"/>
  <c r="E80" i="2"/>
  <c r="G80" i="2"/>
  <c r="I80" i="2"/>
  <c r="K80" i="2"/>
  <c r="C81" i="2"/>
  <c r="E81" i="2"/>
  <c r="G81" i="2"/>
  <c r="I81" i="2"/>
  <c r="K81" i="2"/>
  <c r="C82" i="2"/>
  <c r="E82" i="2"/>
  <c r="G82" i="2"/>
  <c r="I82" i="2"/>
  <c r="K82" i="2"/>
  <c r="C83" i="2"/>
  <c r="E83" i="2"/>
  <c r="G83" i="2"/>
  <c r="I83" i="2"/>
  <c r="K83" i="2"/>
  <c r="C84" i="2"/>
  <c r="E84" i="2"/>
  <c r="G84" i="2"/>
  <c r="I84" i="2"/>
  <c r="K84" i="2"/>
  <c r="C85" i="2"/>
  <c r="E85" i="2"/>
  <c r="G85" i="2"/>
  <c r="I85" i="2"/>
  <c r="K85" i="2"/>
  <c r="C86" i="2"/>
  <c r="E86" i="2"/>
  <c r="G86" i="2"/>
  <c r="I86" i="2"/>
  <c r="K86" i="2"/>
  <c r="C87" i="2"/>
  <c r="E87" i="2"/>
  <c r="G87" i="2"/>
  <c r="I87" i="2"/>
  <c r="K87" i="2"/>
  <c r="C88" i="2"/>
  <c r="E88" i="2"/>
  <c r="G88" i="2"/>
  <c r="I88" i="2"/>
  <c r="K88" i="2"/>
  <c r="C89" i="2"/>
  <c r="E89" i="2"/>
  <c r="G89" i="2"/>
  <c r="I89" i="2"/>
  <c r="K89" i="2"/>
  <c r="C90" i="2"/>
  <c r="E90" i="2"/>
  <c r="G90" i="2"/>
  <c r="I90" i="2"/>
  <c r="K90" i="2"/>
  <c r="C91" i="2"/>
  <c r="E91" i="2"/>
  <c r="G91" i="2"/>
  <c r="I91" i="2"/>
  <c r="K91" i="2"/>
  <c r="C92" i="2"/>
  <c r="E92" i="2"/>
  <c r="G92" i="2"/>
  <c r="I92" i="2"/>
  <c r="K92" i="2"/>
  <c r="C93" i="2"/>
  <c r="E93" i="2"/>
  <c r="G93" i="2"/>
  <c r="I93" i="2"/>
  <c r="K93" i="2"/>
  <c r="C94" i="2"/>
  <c r="E94" i="2"/>
  <c r="G94" i="2"/>
  <c r="I94" i="2"/>
  <c r="K94" i="2"/>
  <c r="C95" i="2"/>
  <c r="E95" i="2"/>
  <c r="G95" i="2"/>
  <c r="I95" i="2"/>
  <c r="K95" i="2"/>
  <c r="C96" i="2"/>
  <c r="E96" i="2"/>
  <c r="G96" i="2"/>
  <c r="I96" i="2"/>
  <c r="K96" i="2"/>
  <c r="C97" i="2"/>
  <c r="E97" i="2"/>
  <c r="G97" i="2"/>
  <c r="I97" i="2"/>
  <c r="K97" i="2"/>
  <c r="C98" i="2"/>
  <c r="E98" i="2"/>
  <c r="G98" i="2"/>
  <c r="I98" i="2"/>
  <c r="K98" i="2"/>
  <c r="C99" i="2"/>
  <c r="E99" i="2"/>
  <c r="G99" i="2"/>
  <c r="I99" i="2"/>
  <c r="K99" i="2"/>
  <c r="C100" i="2"/>
  <c r="E100" i="2"/>
  <c r="G100" i="2"/>
  <c r="I100" i="2"/>
  <c r="K100" i="2"/>
  <c r="C101" i="2"/>
  <c r="E101" i="2"/>
  <c r="G101" i="2"/>
  <c r="I101" i="2"/>
  <c r="K101" i="2"/>
  <c r="C102" i="2"/>
  <c r="E102" i="2"/>
  <c r="G102" i="2"/>
  <c r="I102" i="2"/>
  <c r="K102" i="2"/>
  <c r="C103" i="2"/>
  <c r="E103" i="2"/>
  <c r="G103" i="2"/>
  <c r="I103" i="2"/>
  <c r="K103" i="2"/>
  <c r="C104" i="2"/>
  <c r="E104" i="2"/>
  <c r="G104" i="2"/>
  <c r="I104" i="2"/>
  <c r="K104" i="2"/>
  <c r="C105" i="2"/>
  <c r="E105" i="2"/>
  <c r="G105" i="2"/>
  <c r="I105" i="2"/>
  <c r="K105" i="2"/>
  <c r="C106" i="2"/>
  <c r="E106" i="2"/>
  <c r="G106" i="2"/>
  <c r="I106" i="2"/>
  <c r="K106" i="2"/>
  <c r="C107" i="2"/>
  <c r="E107" i="2"/>
  <c r="G107" i="2"/>
  <c r="I107" i="2"/>
  <c r="K107" i="2"/>
  <c r="C108" i="2"/>
  <c r="E108" i="2"/>
  <c r="G108" i="2"/>
  <c r="I108" i="2"/>
  <c r="K108" i="2"/>
  <c r="C109" i="2"/>
  <c r="E109" i="2"/>
  <c r="G109" i="2"/>
  <c r="I109" i="2"/>
  <c r="K109" i="2"/>
  <c r="C110" i="2"/>
  <c r="E110" i="2"/>
  <c r="G110" i="2"/>
  <c r="I110" i="2"/>
  <c r="K110" i="2"/>
  <c r="C111" i="2"/>
  <c r="E111" i="2"/>
  <c r="G111" i="2"/>
  <c r="I111" i="2"/>
  <c r="K111" i="2"/>
  <c r="C112" i="2"/>
  <c r="E112" i="2"/>
  <c r="G112" i="2"/>
  <c r="I112" i="2"/>
  <c r="K112" i="2"/>
  <c r="C113" i="2"/>
  <c r="E113" i="2"/>
  <c r="G113" i="2"/>
  <c r="I113" i="2"/>
  <c r="K113" i="2"/>
  <c r="C114" i="2"/>
  <c r="E114" i="2"/>
  <c r="G114" i="2"/>
  <c r="I114" i="2"/>
  <c r="K114" i="2"/>
  <c r="C115" i="2"/>
  <c r="E115" i="2"/>
  <c r="G115" i="2"/>
  <c r="I115" i="2"/>
  <c r="K115" i="2"/>
  <c r="C116" i="2"/>
  <c r="E116" i="2"/>
  <c r="G116" i="2"/>
  <c r="I116" i="2"/>
  <c r="K116" i="2"/>
  <c r="C117" i="2"/>
  <c r="E117" i="2"/>
  <c r="G117" i="2"/>
  <c r="I117" i="2"/>
  <c r="K117" i="2"/>
  <c r="C118" i="2"/>
  <c r="E118" i="2"/>
  <c r="G118" i="2"/>
  <c r="I118" i="2"/>
  <c r="K118" i="2"/>
  <c r="C119" i="2"/>
  <c r="E119" i="2"/>
  <c r="G119" i="2"/>
  <c r="I119" i="2"/>
  <c r="K119" i="2"/>
  <c r="C120" i="2"/>
  <c r="E120" i="2"/>
  <c r="G120" i="2"/>
  <c r="I120" i="2"/>
  <c r="K120" i="2"/>
  <c r="C121" i="2"/>
  <c r="E121" i="2"/>
  <c r="G121" i="2"/>
  <c r="I121" i="2"/>
  <c r="K121" i="2"/>
  <c r="C122" i="2"/>
  <c r="E122" i="2"/>
  <c r="G122" i="2"/>
  <c r="I122" i="2"/>
  <c r="K122" i="2"/>
  <c r="C123" i="2"/>
  <c r="E123" i="2"/>
  <c r="G123" i="2"/>
  <c r="I123" i="2"/>
  <c r="K123" i="2"/>
  <c r="C124" i="2"/>
  <c r="E124" i="2"/>
  <c r="G124" i="2"/>
  <c r="I124" i="2"/>
  <c r="K124" i="2"/>
  <c r="C125" i="2"/>
  <c r="E125" i="2"/>
  <c r="G125" i="2"/>
  <c r="I125" i="2"/>
  <c r="K125" i="2"/>
  <c r="C126" i="2"/>
  <c r="E126" i="2"/>
  <c r="G126" i="2"/>
  <c r="I126" i="2"/>
  <c r="K126" i="2"/>
  <c r="C127" i="2"/>
  <c r="E127" i="2"/>
  <c r="G127" i="2"/>
  <c r="I127" i="2"/>
  <c r="K127" i="2"/>
  <c r="C128" i="2"/>
  <c r="E128" i="2"/>
  <c r="G128" i="2"/>
  <c r="I128" i="2"/>
  <c r="K128" i="2"/>
  <c r="C129" i="2"/>
  <c r="E129" i="2"/>
  <c r="G129" i="2"/>
  <c r="I129" i="2"/>
  <c r="K129" i="2"/>
  <c r="C130" i="2"/>
  <c r="E130" i="2"/>
  <c r="G130" i="2"/>
  <c r="I130" i="2"/>
  <c r="K130" i="2"/>
  <c r="C131" i="2"/>
  <c r="E131" i="2"/>
  <c r="G131" i="2"/>
  <c r="I131" i="2"/>
  <c r="K131" i="2"/>
  <c r="C132" i="2"/>
  <c r="E132" i="2"/>
  <c r="G132" i="2"/>
  <c r="I132" i="2"/>
  <c r="K132" i="2"/>
  <c r="L37" i="2" l="1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AP5" i="2" a="1"/>
  <c r="AP5" i="2" s="1"/>
  <c r="AQ5" i="2" a="1"/>
  <c r="AQ5" i="2" s="1"/>
  <c r="AR5" i="2" a="1"/>
  <c r="AR5" i="2" s="1"/>
  <c r="AX5" i="2" a="1"/>
  <c r="AX5" i="2" s="1"/>
  <c r="AY5" i="2" a="1"/>
  <c r="AY5" i="2" s="1"/>
  <c r="AZ5" i="2" a="1"/>
  <c r="AZ5" i="2" s="1"/>
  <c r="BA5" i="2" a="1"/>
  <c r="BA5" i="2" s="1"/>
  <c r="BB5" i="2" a="1"/>
  <c r="BB5" i="2" s="1"/>
  <c r="BC5" i="2" a="1"/>
  <c r="BC5" i="2" s="1"/>
  <c r="BD5" i="2" a="1"/>
  <c r="BD5" i="2" s="1"/>
  <c r="BE5" i="2" a="1"/>
  <c r="BE5" i="2" s="1"/>
  <c r="BF5" i="2" a="1"/>
  <c r="BF5" i="2" s="1"/>
  <c r="BG5" i="2" a="1"/>
  <c r="BG5" i="2" s="1"/>
  <c r="BH5" i="2" a="1"/>
  <c r="BH5" i="2" s="1"/>
  <c r="BI5" i="2" a="1"/>
  <c r="BI5" i="2" s="1"/>
  <c r="BJ5" i="2" a="1"/>
  <c r="BJ5" i="2" s="1"/>
  <c r="BK5" i="2" a="1"/>
  <c r="BK5" i="2" s="1"/>
  <c r="BL5" i="2" a="1"/>
  <c r="BL5" i="2" s="1"/>
  <c r="BM5" i="2" a="1"/>
  <c r="BM5" i="2" s="1"/>
  <c r="BN5" i="2" a="1"/>
  <c r="BN5" i="2" s="1"/>
  <c r="BO5" i="2" a="1"/>
  <c r="BO5" i="2" s="1"/>
  <c r="BP5" i="2" a="1"/>
  <c r="BP5" i="2" s="1"/>
  <c r="BQ5" i="2" a="1"/>
  <c r="BQ5" i="2" s="1"/>
  <c r="BR5" i="2" a="1"/>
  <c r="BR5" i="2" s="1"/>
  <c r="BS5" i="2" a="1"/>
  <c r="BS5" i="2" s="1"/>
  <c r="BT5" i="2" a="1"/>
  <c r="BT5" i="2" s="1"/>
  <c r="BU5" i="2" a="1"/>
  <c r="BU5" i="2" s="1"/>
  <c r="BV5" i="2" a="1"/>
  <c r="BV5" i="2" s="1"/>
  <c r="BW5" i="2" a="1"/>
  <c r="BW5" i="2" s="1"/>
  <c r="BX5" i="2" a="1"/>
  <c r="BX5" i="2" s="1"/>
  <c r="BY5" i="2" a="1"/>
  <c r="BY5" i="2" s="1"/>
  <c r="BZ5" i="2" a="1"/>
  <c r="BZ5" i="2" s="1"/>
  <c r="CA5" i="2" a="1"/>
  <c r="CA5" i="2" s="1"/>
  <c r="CB5" i="2" a="1"/>
  <c r="CB5" i="2" s="1"/>
  <c r="CC5" i="2" a="1"/>
  <c r="CC5" i="2" s="1"/>
  <c r="CD5" i="2" a="1"/>
  <c r="CD5" i="2" s="1"/>
  <c r="CE5" i="2" a="1"/>
  <c r="CE5" i="2" s="1"/>
  <c r="CF5" i="2" a="1"/>
  <c r="CF5" i="2" s="1"/>
  <c r="CG5" i="2" a="1"/>
  <c r="CG5" i="2" s="1"/>
  <c r="CH5" i="2" a="1"/>
  <c r="CH5" i="2" s="1"/>
  <c r="CI5" i="2" a="1"/>
  <c r="CI5" i="2" s="1"/>
  <c r="CJ5" i="2" a="1"/>
  <c r="CJ5" i="2" s="1"/>
  <c r="CK5" i="2" a="1"/>
  <c r="CK5" i="2" s="1"/>
  <c r="CL5" i="2" a="1"/>
  <c r="CL5" i="2" s="1"/>
  <c r="CM5" i="2" a="1"/>
  <c r="CM5" i="2" s="1"/>
  <c r="CN5" i="2" a="1"/>
  <c r="CN5" i="2" s="1"/>
  <c r="CO5" i="2" a="1"/>
  <c r="CO5" i="2" s="1"/>
  <c r="CP5" i="2" a="1"/>
  <c r="CP5" i="2" s="1"/>
  <c r="CQ5" i="2" a="1"/>
  <c r="CQ5" i="2" s="1"/>
  <c r="CR5" i="2" a="1"/>
  <c r="CR5" i="2" s="1"/>
  <c r="CS5" i="2" a="1"/>
  <c r="CS5" i="2" s="1"/>
  <c r="CT5" i="2" a="1"/>
  <c r="CT5" i="2" s="1"/>
  <c r="CU5" i="2" a="1"/>
  <c r="CU5" i="2" s="1"/>
  <c r="CV5" i="2" a="1"/>
  <c r="CV5" i="2" s="1"/>
  <c r="CW5" i="2" a="1"/>
  <c r="CW5" i="2" s="1"/>
  <c r="CX5" i="2" a="1"/>
  <c r="CX5" i="2" s="1"/>
  <c r="CY5" i="2" a="1"/>
  <c r="CY5" i="2" s="1"/>
  <c r="CZ5" i="2" a="1"/>
  <c r="CZ5" i="2" s="1"/>
  <c r="DA5" i="2" a="1"/>
  <c r="DA5" i="2" s="1"/>
  <c r="DB5" i="2" a="1"/>
  <c r="DB5" i="2" s="1"/>
  <c r="DC5" i="2" a="1"/>
  <c r="DC5" i="2" s="1"/>
  <c r="DD5" i="2" a="1"/>
  <c r="DD5" i="2" s="1"/>
  <c r="DE5" i="2" a="1"/>
  <c r="DE5" i="2" s="1"/>
  <c r="DF5" i="2" a="1"/>
  <c r="DF5" i="2" s="1"/>
  <c r="DG5" i="2" a="1"/>
  <c r="DG5" i="2" s="1"/>
  <c r="DH5" i="2" a="1"/>
  <c r="DH5" i="2" s="1"/>
  <c r="DI5" i="2" a="1"/>
  <c r="DI5" i="2" s="1"/>
  <c r="DJ5" i="2" a="1"/>
  <c r="DJ5" i="2" s="1"/>
  <c r="DK5" i="2" a="1"/>
  <c r="DK5" i="2" s="1"/>
  <c r="DL5" i="2" a="1"/>
  <c r="DL5" i="2" s="1"/>
  <c r="DM5" i="2" a="1"/>
  <c r="DM5" i="2" s="1"/>
  <c r="DN5" i="2" a="1"/>
  <c r="DN5" i="2" s="1"/>
  <c r="DO5" i="2" a="1"/>
  <c r="DO5" i="2" s="1"/>
  <c r="DP5" i="2" a="1"/>
  <c r="DP5" i="2" s="1"/>
  <c r="DQ5" i="2" a="1"/>
  <c r="DQ5" i="2" s="1"/>
  <c r="DR5" i="2" a="1"/>
  <c r="DR5" i="2" s="1"/>
  <c r="DS5" i="2" a="1"/>
  <c r="DS5" i="2" s="1"/>
  <c r="DT5" i="2" a="1"/>
  <c r="DT5" i="2" s="1"/>
  <c r="DU5" i="2" a="1"/>
  <c r="DU5" i="2" s="1"/>
  <c r="DV5" i="2" a="1"/>
  <c r="DV5" i="2" s="1"/>
  <c r="DW5" i="2" a="1"/>
  <c r="DW5" i="2" s="1"/>
  <c r="DX5" i="2" a="1"/>
  <c r="DX5" i="2" s="1"/>
  <c r="DY5" i="2" a="1"/>
  <c r="DY5" i="2" s="1"/>
  <c r="DZ5" i="2" a="1"/>
  <c r="DZ5" i="2" s="1"/>
  <c r="EA5" i="2" a="1"/>
  <c r="EA5" i="2" s="1"/>
  <c r="EB5" i="2" a="1"/>
  <c r="EB5" i="2" s="1"/>
  <c r="EC5" i="2" a="1"/>
  <c r="EC5" i="2" s="1"/>
  <c r="ED5" i="2" a="1"/>
  <c r="ED5" i="2" s="1"/>
  <c r="EE5" i="2" a="1"/>
  <c r="EE5" i="2" s="1"/>
  <c r="EF5" i="2" a="1"/>
  <c r="EF5" i="2" s="1"/>
  <c r="EG5" i="2" a="1"/>
  <c r="EG5" i="2" s="1"/>
  <c r="EH5" i="2" a="1"/>
  <c r="EH5" i="2" s="1"/>
  <c r="EI5" i="2" a="1"/>
  <c r="EI5" i="2" s="1"/>
  <c r="EJ5" i="2" a="1"/>
  <c r="EJ5" i="2" s="1"/>
  <c r="EK5" i="2" a="1"/>
  <c r="EK5" i="2" s="1"/>
  <c r="EL5" i="2" a="1"/>
  <c r="EL5" i="2" s="1"/>
  <c r="EM5" i="2" a="1"/>
  <c r="EM5" i="2" s="1"/>
  <c r="EN5" i="2" a="1"/>
  <c r="EN5" i="2" s="1"/>
  <c r="EO5" i="2" a="1"/>
  <c r="EO5" i="2" s="1"/>
  <c r="EP5" i="2" a="1"/>
  <c r="EP5" i="2" s="1"/>
  <c r="J30" i="2" l="1"/>
  <c r="H30" i="2"/>
  <c r="F30" i="2"/>
  <c r="D30" i="2"/>
  <c r="AT4" i="2" a="1"/>
  <c r="AG4" i="2" a="1"/>
  <c r="B30" i="2"/>
  <c r="H4" i="8" a="1"/>
  <c r="H4" i="8" s="1"/>
  <c r="I4" i="8"/>
  <c r="H5" i="8" a="1"/>
  <c r="H5" i="8" s="1"/>
  <c r="I5" i="8"/>
  <c r="H6" i="8" a="1"/>
  <c r="H6" i="8" s="1"/>
  <c r="I6" i="8"/>
  <c r="I6" i="7"/>
  <c r="H6" i="7" a="1"/>
  <c r="H6" i="7" s="1"/>
  <c r="I5" i="7"/>
  <c r="H5" i="7" a="1"/>
  <c r="H5" i="7" s="1"/>
  <c r="I4" i="7"/>
  <c r="H4" i="7" a="1"/>
  <c r="H4" i="7" s="1"/>
  <c r="I6" i="6"/>
  <c r="H6" i="6" a="1"/>
  <c r="H6" i="6" s="1"/>
  <c r="I5" i="6"/>
  <c r="H5" i="6" a="1"/>
  <c r="H5" i="6" s="1"/>
  <c r="I4" i="6"/>
  <c r="H4" i="6" a="1"/>
  <c r="H4" i="6" s="1"/>
  <c r="I6" i="5"/>
  <c r="H6" i="5" a="1"/>
  <c r="H6" i="5" s="1"/>
  <c r="I5" i="5"/>
  <c r="H5" i="5" a="1"/>
  <c r="H5" i="5" s="1"/>
  <c r="I4" i="5"/>
  <c r="H4" i="5" a="1"/>
  <c r="H4" i="5" s="1"/>
  <c r="I4" i="3"/>
  <c r="I5" i="3"/>
  <c r="I6" i="3"/>
  <c r="H6" i="3" a="1"/>
  <c r="H6" i="3" s="1"/>
  <c r="H5" i="3" a="1"/>
  <c r="H5" i="3" s="1"/>
  <c r="H4" i="3" a="1"/>
  <c r="H4" i="3" s="1"/>
  <c r="AH24" i="2" l="1" a="1"/>
  <c r="AH24" i="2" s="1"/>
  <c r="AI24" i="2" a="1"/>
  <c r="AI24" i="2" s="1"/>
  <c r="AJ24" i="2" a="1"/>
  <c r="AJ24" i="2" s="1"/>
  <c r="AU5" i="2" a="1"/>
  <c r="AU5" i="2" s="1"/>
  <c r="AV5" i="2" a="1"/>
  <c r="AV5" i="2" s="1"/>
  <c r="AW5" i="2" a="1"/>
  <c r="AW5" i="2" s="1"/>
  <c r="AG4" i="2"/>
  <c r="AG5" i="2" s="1" a="1"/>
  <c r="AG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H5" i="2" a="1"/>
  <c r="AH5" i="2" s="1"/>
  <c r="AI5" i="2" a="1"/>
  <c r="AI5" i="2" s="1"/>
  <c r="AT4" i="2"/>
  <c r="AG24" i="2" s="1" a="1"/>
  <c r="AG24" i="2" s="1"/>
  <c r="B36" i="2" a="1"/>
  <c r="H36" i="2" a="1"/>
  <c r="D36" i="2" a="1"/>
  <c r="F36" i="2" a="1"/>
  <c r="J36" i="2" a="1"/>
  <c r="D35" i="2" a="1"/>
  <c r="H35" i="2" a="1"/>
  <c r="F35" i="2" a="1"/>
  <c r="B35" i="2" a="1"/>
  <c r="J35" i="2" a="1"/>
  <c r="D34" i="2" a="1"/>
  <c r="F34" i="2" a="1"/>
  <c r="H34" i="2" a="1"/>
  <c r="J34" i="2" a="1"/>
  <c r="B34" i="2" a="1"/>
  <c r="F13" i="2" a="1"/>
  <c r="D13" i="2" a="1"/>
  <c r="D21" i="2" a="1"/>
  <c r="F21" i="2" a="1"/>
  <c r="J21" i="2" a="1"/>
  <c r="B5" i="2" a="1"/>
  <c r="D5" i="2" a="1"/>
  <c r="B9" i="2" a="1"/>
  <c r="F9" i="2" a="1"/>
  <c r="B7" i="2" a="1"/>
  <c r="F7" i="2" a="1"/>
  <c r="B15" i="2" a="1"/>
  <c r="F5" i="2" a="1"/>
  <c r="H13" i="2" a="1"/>
  <c r="D11" i="2" a="1"/>
  <c r="J13" i="2" a="1"/>
  <c r="D9" i="2" a="1"/>
  <c r="H17" i="2" a="1"/>
  <c r="H19" i="2" a="1"/>
  <c r="J9" i="2" a="1"/>
  <c r="D7" i="2" a="1"/>
  <c r="B17" i="2" a="1"/>
  <c r="J19" i="2" a="1"/>
  <c r="B21" i="2" a="1"/>
  <c r="H9" i="2" a="1"/>
  <c r="J7" i="2" a="1"/>
  <c r="H21" i="2" a="1"/>
  <c r="F17" i="2" a="1"/>
  <c r="D17" i="2" a="1"/>
  <c r="J15" i="2" a="1"/>
  <c r="F15" i="2" a="1"/>
  <c r="H15" i="2" a="1"/>
  <c r="J11" i="2" a="1"/>
  <c r="J17" i="2" a="1"/>
  <c r="B19" i="2" a="1"/>
  <c r="B11" i="2" a="1"/>
  <c r="H5" i="2" a="1"/>
  <c r="D19" i="2" a="1"/>
  <c r="F11" i="2" a="1"/>
  <c r="D15" i="2" a="1"/>
  <c r="J5" i="2" a="1"/>
  <c r="F19" i="2" a="1"/>
  <c r="H7" i="2" a="1"/>
  <c r="B13" i="2" a="1"/>
  <c r="H11" i="2" a="1"/>
  <c r="J35" i="2" l="1"/>
  <c r="D35" i="2"/>
  <c r="H35" i="2"/>
  <c r="B35" i="2"/>
  <c r="F35" i="2"/>
  <c r="F34" i="2"/>
  <c r="D34" i="2"/>
  <c r="H34" i="2"/>
  <c r="J34" i="2"/>
  <c r="B34" i="2"/>
  <c r="J36" i="2"/>
  <c r="F36" i="2"/>
  <c r="D36" i="2"/>
  <c r="H36" i="2"/>
  <c r="B36" i="2"/>
  <c r="AT5" i="2" a="1"/>
  <c r="AT5" i="2" s="1"/>
  <c r="P33" i="2" a="1"/>
  <c r="P33" i="2" s="1"/>
  <c r="P34" i="2" a="1"/>
  <c r="P34" i="2" s="1"/>
  <c r="P35" i="2" a="1"/>
  <c r="P35" i="2" s="1"/>
  <c r="B5" i="2"/>
  <c r="J5" i="2"/>
  <c r="H5" i="2"/>
  <c r="F5" i="2"/>
  <c r="D5" i="2"/>
  <c r="J15" i="2"/>
  <c r="H15" i="2"/>
  <c r="F15" i="2"/>
  <c r="D15" i="2"/>
  <c r="B15" i="2"/>
  <c r="J7" i="2"/>
  <c r="H7" i="2"/>
  <c r="F7" i="2"/>
  <c r="D7" i="2"/>
  <c r="B7" i="2"/>
  <c r="J19" i="2"/>
  <c r="H19" i="2"/>
  <c r="F19" i="2"/>
  <c r="D19" i="2"/>
  <c r="B19" i="2"/>
  <c r="J9" i="2"/>
  <c r="H9" i="2"/>
  <c r="F9" i="2"/>
  <c r="D9" i="2"/>
  <c r="B9" i="2"/>
  <c r="J11" i="2"/>
  <c r="H11" i="2"/>
  <c r="F11" i="2"/>
  <c r="D11" i="2"/>
  <c r="B11" i="2"/>
  <c r="J13" i="2"/>
  <c r="H13" i="2"/>
  <c r="F13" i="2"/>
  <c r="D13" i="2"/>
  <c r="B13" i="2"/>
  <c r="J17" i="2"/>
  <c r="H17" i="2"/>
  <c r="F17" i="2"/>
  <c r="D17" i="2"/>
  <c r="B17" i="2"/>
  <c r="J21" i="2"/>
  <c r="H21" i="2"/>
  <c r="F21" i="2"/>
  <c r="D21" i="2"/>
  <c r="B21" i="2"/>
  <c r="B33" i="2" a="1"/>
  <c r="J33" i="2" a="1"/>
  <c r="F33" i="2" a="1"/>
  <c r="H33" i="2" a="1"/>
  <c r="D33" i="2" a="1"/>
  <c r="H33" i="2" l="1"/>
  <c r="F33" i="2"/>
  <c r="J33" i="2"/>
  <c r="B33" i="2"/>
  <c r="D33" i="2"/>
  <c r="L34" i="2"/>
  <c r="L36" i="2"/>
  <c r="L35" i="2"/>
  <c r="L21" i="2"/>
  <c r="I21" i="2" s="1"/>
  <c r="L19" i="2"/>
  <c r="C19" i="2" s="1"/>
  <c r="F23" i="2"/>
  <c r="H23" i="2"/>
  <c r="L5" i="2"/>
  <c r="C5" i="2" s="1"/>
  <c r="L11" i="2"/>
  <c r="I11" i="2" s="1"/>
  <c r="D23" i="2"/>
  <c r="J23" i="2"/>
  <c r="L7" i="2"/>
  <c r="E7" i="2" s="1"/>
  <c r="L17" i="2"/>
  <c r="C17" i="2" s="1"/>
  <c r="L9" i="2"/>
  <c r="C9" i="2" s="1"/>
  <c r="L15" i="2"/>
  <c r="G15" i="2" s="1"/>
  <c r="L13" i="2"/>
  <c r="K13" i="2" s="1"/>
  <c r="B23" i="2"/>
  <c r="L33" i="2" l="1"/>
  <c r="R33" i="2" s="1"/>
  <c r="R36" i="2"/>
  <c r="R37" i="2"/>
  <c r="R38" i="2"/>
  <c r="C36" i="2"/>
  <c r="I36" i="2"/>
  <c r="E36" i="2"/>
  <c r="K36" i="2"/>
  <c r="G36" i="2"/>
  <c r="C35" i="2"/>
  <c r="I35" i="2"/>
  <c r="G35" i="2"/>
  <c r="E35" i="2"/>
  <c r="K35" i="2"/>
  <c r="G34" i="2"/>
  <c r="C34" i="2"/>
  <c r="I34" i="2"/>
  <c r="E34" i="2"/>
  <c r="K34" i="2"/>
  <c r="C21" i="2"/>
  <c r="G21" i="2"/>
  <c r="E21" i="2"/>
  <c r="K21" i="2"/>
  <c r="G19" i="2"/>
  <c r="K19" i="2"/>
  <c r="E19" i="2"/>
  <c r="I19" i="2"/>
  <c r="G11" i="2"/>
  <c r="E11" i="2"/>
  <c r="C11" i="2"/>
  <c r="K7" i="2"/>
  <c r="G5" i="2"/>
  <c r="E5" i="2"/>
  <c r="K5" i="2"/>
  <c r="I5" i="2"/>
  <c r="B26" i="2"/>
  <c r="D25" i="2" s="1"/>
  <c r="I7" i="2"/>
  <c r="G7" i="2"/>
  <c r="E13" i="2"/>
  <c r="K11" i="2"/>
  <c r="K15" i="2"/>
  <c r="C15" i="2"/>
  <c r="E15" i="2"/>
  <c r="C7" i="2"/>
  <c r="C13" i="2"/>
  <c r="I15" i="2"/>
  <c r="I13" i="2"/>
  <c r="G13" i="2"/>
  <c r="G9" i="2"/>
  <c r="K9" i="2"/>
  <c r="E9" i="2"/>
  <c r="I9" i="2"/>
  <c r="K17" i="2"/>
  <c r="I17" i="2"/>
  <c r="G17" i="2"/>
  <c r="E17" i="2"/>
  <c r="G33" i="2" l="1"/>
  <c r="I33" i="2"/>
  <c r="R35" i="2"/>
  <c r="K33" i="2"/>
  <c r="R34" i="2"/>
  <c r="E33" i="2"/>
  <c r="C33" i="2"/>
  <c r="B25" i="2"/>
  <c r="J25" i="2"/>
  <c r="F25" i="2"/>
  <c r="H25" i="2"/>
  <c r="AB12" i="2"/>
  <c r="B31" i="10"/>
  <c r="H31" i="10"/>
  <c r="J31" i="10"/>
  <c r="F31" i="10"/>
  <c r="D31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<sst xmlns="http://schemas.openxmlformats.org/spreadsheetml/2006/main" count="179" uniqueCount="54">
  <si>
    <t>CODE</t>
  </si>
  <si>
    <t>Duration</t>
  </si>
  <si>
    <t>Value</t>
  </si>
  <si>
    <t>Category</t>
  </si>
  <si>
    <t>Description</t>
  </si>
  <si>
    <t>Date</t>
  </si>
  <si>
    <t>Task</t>
  </si>
  <si>
    <t>Color</t>
  </si>
  <si>
    <t>Sprint</t>
  </si>
  <si>
    <t>COLOR</t>
  </si>
  <si>
    <t>DUPLICATES</t>
  </si>
  <si>
    <t>CODE_NUM</t>
  </si>
  <si>
    <t>ROW</t>
  </si>
  <si>
    <t>K1</t>
  </si>
  <si>
    <t>K2</t>
  </si>
  <si>
    <t>K3</t>
  </si>
  <si>
    <t>K4</t>
  </si>
  <si>
    <t>K5</t>
  </si>
  <si>
    <t>K6</t>
  </si>
  <si>
    <t>K7</t>
  </si>
  <si>
    <t>K8</t>
  </si>
  <si>
    <t>P1</t>
  </si>
  <si>
    <t>P2</t>
  </si>
  <si>
    <t>P3</t>
  </si>
  <si>
    <t>P4</t>
  </si>
  <si>
    <t>Planned</t>
  </si>
  <si>
    <t>Real</t>
  </si>
  <si>
    <t>P5</t>
  </si>
  <si>
    <t>%</t>
  </si>
  <si>
    <t>Categories</t>
  </si>
  <si>
    <t>K_New</t>
  </si>
  <si>
    <t>Total / Capita</t>
  </si>
  <si>
    <t>Total</t>
  </si>
  <si>
    <t>Total / Category</t>
  </si>
  <si>
    <t>Sprints</t>
  </si>
  <si>
    <t>Time</t>
  </si>
  <si>
    <t>Total / Sprint</t>
  </si>
  <si>
    <t>End-Date</t>
  </si>
  <si>
    <t>Earned</t>
  </si>
  <si>
    <t>Actual Cost</t>
  </si>
  <si>
    <t>Planned-Date</t>
  </si>
  <si>
    <t>Real-Date</t>
  </si>
  <si>
    <t>Actual Cost +</t>
  </si>
  <si>
    <t>Agile Time Tracking Table</t>
  </si>
  <si>
    <t>01-IRG</t>
  </si>
  <si>
    <t>01-ed</t>
  </si>
  <si>
    <t>Did something</t>
  </si>
  <si>
    <t>01-irg</t>
  </si>
  <si>
    <t>01-ED</t>
  </si>
  <si>
    <t>02-REG</t>
  </si>
  <si>
    <t>K9</t>
  </si>
  <si>
    <t>K10</t>
  </si>
  <si>
    <t>K11</t>
  </si>
  <si>
    <t>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</si>
</sst>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0&quot; min&quot;;&quot;ERROR&quot;;&quot;-&quot;;&quot;ERROR&quot;"/>
    <numFmt numFmtId="165" formatCode="00"/>
    <numFmt numFmtId="166" formatCode="[$-407]d/\ mmm/;@"/>
    <numFmt numFmtId="167" formatCode="000"/>
    <numFmt numFmtId="168" formatCode="0.0&quot; h&quot;"/>
    <numFmt numFmtId="169" formatCode="0&quot; h&quot;"/>
    <numFmt numFmtId="170" formatCode="0;&quot;!ERROR&quot;;&quot;-&quot;;@"/>
    <numFmt numFmtId="171" formatCode="00;\-00;&quot;-&quot;;@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applyFill="1"/>
    <xf numFmtId="0" fontId="4" fillId="2" borderId="0" xfId="0" applyFont="1" applyFill="1" applyBorder="1"/>
    <xf numFmtId="0" fontId="4" fillId="0" borderId="0" xfId="0" applyFont="1" applyBorder="1"/>
    <xf numFmtId="0" fontId="0" fillId="0" borderId="0" xfId="0" applyNumberFormat="1" applyFont="1" applyFill="1"/>
    <xf numFmtId="165" fontId="0" fillId="0" borderId="0" xfId="0" applyNumberFormat="1" applyAlignment="1"/>
    <xf numFmtId="0" fontId="4" fillId="0" borderId="0" xfId="0" applyNumberFormat="1" applyFont="1" applyFill="1" applyBorder="1"/>
    <xf numFmtId="0" fontId="4" fillId="0" borderId="0" xfId="0" applyFont="1" applyFill="1" applyBorder="1"/>
    <xf numFmtId="0" fontId="4" fillId="2" borderId="0" xfId="0" applyNumberFormat="1" applyFont="1" applyFill="1" applyBorder="1"/>
    <xf numFmtId="0" fontId="0" fillId="0" borderId="0" xfId="0" applyNumberFormat="1" applyFont="1" applyFill="1" applyBorder="1"/>
    <xf numFmtId="0" fontId="4" fillId="0" borderId="0" xfId="0" applyNumberFormat="1" applyFont="1" applyBorder="1"/>
    <xf numFmtId="166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9" fontId="10" fillId="0" borderId="0" xfId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3" fillId="0" borderId="0" xfId="0" applyFont="1" applyBorder="1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170" fontId="3" fillId="0" borderId="0" xfId="0" applyNumberFormat="1" applyFont="1"/>
    <xf numFmtId="170" fontId="3" fillId="0" borderId="0" xfId="0" applyNumberFormat="1" applyFont="1" applyBorder="1" applyAlignment="1"/>
    <xf numFmtId="170" fontId="3" fillId="0" borderId="0" xfId="0" applyNumberFormat="1" applyFont="1" applyBorder="1"/>
    <xf numFmtId="0" fontId="12" fillId="0" borderId="0" xfId="0" applyFont="1"/>
    <xf numFmtId="168" fontId="0" fillId="0" borderId="0" xfId="0" applyNumberFormat="1" applyAlignment="1">
      <alignment horizontal="center" vertical="center"/>
    </xf>
    <xf numFmtId="167" fontId="0" fillId="0" borderId="0" xfId="0" applyNumberFormat="1" applyBorder="1"/>
    <xf numFmtId="169" fontId="0" fillId="0" borderId="0" xfId="0" applyNumberForma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8" fontId="4" fillId="2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8" fontId="4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3" fillId="0" borderId="0" xfId="0" applyFont="1"/>
    <xf numFmtId="168" fontId="3" fillId="0" borderId="0" xfId="0" applyNumberFormat="1" applyFont="1" applyAlignment="1">
      <alignment horizontal="center" vertical="center"/>
    </xf>
    <xf numFmtId="171" fontId="3" fillId="0" borderId="0" xfId="0" applyNumberFormat="1" applyFont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9" fontId="10" fillId="0" borderId="0" xfId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0" borderId="0" xfId="0" applyNumberFormat="1" applyBorder="1"/>
    <xf numFmtId="168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10" fillId="0" borderId="0" xfId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169" fontId="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</cellXfs>
  <cellStyles count="2">
    <cellStyle name="Prozent" xfId="1" builtinId="5"/>
    <cellStyle name="Standard" xfId="0" builtinId="0"/>
  </cellStyles>
  <dxfs count="123">
    <dxf>
      <numFmt numFmtId="168" formatCode="0.0&quot; h&quot;"/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167" formatCode="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numFmt numFmtId="166" formatCode="[$-407]d/\ mmm/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numFmt numFmtId="166" formatCode="[$-407]d/\ mmm/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.0&quot; h&quot;"/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165" formatCode="00"/>
      <alignment horizontal="center" vertical="center" textRotation="0" wrapText="0" indent="0" justifyLastLine="0" shrinkToFit="0" readingOrder="0"/>
    </dxf>
    <dxf>
      <font>
        <b/>
      </font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numFmt numFmtId="164" formatCode="0&quot; min&quot;;&quot;ERROR&quot;;&quot;-&quot;;&quot;ERROR&quot;"/>
    </dxf>
    <dxf>
      <numFmt numFmtId="0" formatCode="General"/>
      <alignment horizontal="center" vertical="center" textRotation="0" wrapText="0" indent="0" justifyLastLine="0" shrinkToFit="0" readingOrder="0"/>
    </dxf>
    <dxf>
      <numFmt numFmtId="167" formatCode="000"/>
      <alignment horizontal="center" vertical="center" textRotation="0" wrapText="0" indent="0" justifyLastLine="0" shrinkToFit="0" readingOrder="0"/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numFmt numFmtId="0" formatCode="General"/>
    </dxf>
    <dxf>
      <numFmt numFmtId="166" formatCode="[$-407]d/\ mmm/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numFmt numFmtId="166" formatCode="[$-407]d/\ mmm/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numFmt numFmtId="166" formatCode="[$-407]d/\ mmm/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.0&quot; h&quot;"/>
      <alignment horizontal="center" vertical="center" textRotation="0" wrapText="0" indent="0" justifyLastLine="0" shrinkToFit="0" readingOrder="0"/>
    </dxf>
    <dxf>
      <numFmt numFmtId="168" formatCode="0.0&quot; h&quot;"/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165" formatCode="00"/>
      <alignment horizontal="center" vertical="center" textRotation="0" wrapText="0" indent="0" justifyLastLine="0" shrinkToFit="0" readingOrder="0"/>
    </dxf>
    <dxf>
      <font>
        <b/>
      </font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color theme="6" tint="-0.249977111117893"/>
      </font>
      <border>
        <bottom style="thin">
          <color theme="6"/>
        </bottom>
      </border>
    </dxf>
    <dxf>
      <font>
        <color theme="6" tint="-0.249977111117893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1" defaultTableStyle="TableStyleMedium2" defaultPivotStyle="PivotStyleLight16">
    <tableStyle name="TableStyleLight4 2" pivot="0" count="7" xr9:uid="{41A3FA74-A425-42A9-B838-977051834D14}">
      <tableStyleElement type="wholeTable" dxfId="122"/>
      <tableStyleElement type="headerRow" dxfId="121"/>
      <tableStyleElement type="totalRow" dxfId="120"/>
      <tableStyleElement type="firstColumn" dxfId="119"/>
      <tableStyleElement type="lastColumn" dxfId="118"/>
      <tableStyleElement type="firstRowStripe" dxfId="117"/>
      <tableStyleElement type="firstColumnStripe" dxfId="116"/>
    </tableStyle>
  </tableStyles>
  <colors>
    <mruColors>
      <color rgb="FF7FFFD4"/>
      <color rgb="FFF0E68C"/>
      <color rgb="FF808000"/>
      <color rgb="FF4169E1"/>
      <color rgb="FF81FFD5"/>
      <color rgb="FF00CC88"/>
      <color rgb="FF5BFFC8"/>
      <color rgb="FFBC1ABC"/>
      <color rgb="FFD51DD5"/>
      <color rgb="FFE54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Earned-Value-Diagram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890610218713625E-2"/>
          <c:y val="0.13561056105610564"/>
          <c:w val="0.69765023008293803"/>
          <c:h val="0.751484888646345"/>
        </c:manualLayout>
      </c:layout>
      <c:lineChart>
        <c:grouping val="standard"/>
        <c:varyColors val="0"/>
        <c:ser>
          <c:idx val="0"/>
          <c:order val="0"/>
          <c:tx>
            <c:strRef>
              <c:f>General!$O$32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General!$M$33:$M$38</c:f>
              <c:numCache>
                <c:formatCode>[$-407]d/\ mmm/;@</c:formatCode>
                <c:ptCount val="6"/>
                <c:pt idx="0">
                  <c:v>44734</c:v>
                </c:pt>
                <c:pt idx="1">
                  <c:v>44741</c:v>
                </c:pt>
                <c:pt idx="2">
                  <c:v>44749</c:v>
                </c:pt>
              </c:numCache>
            </c:numRef>
          </c:cat>
          <c:val>
            <c:numRef>
              <c:f>General!EAV_Planned</c:f>
              <c:numCache>
                <c:formatCode>0" h"</c:formatCode>
                <c:ptCount val="3"/>
                <c:pt idx="0">
                  <c:v>15</c:v>
                </c:pt>
                <c:pt idx="1">
                  <c:v>22.5</c:v>
                </c:pt>
                <c:pt idx="2">
                  <c:v>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728B-48DF-B773-29F0CA47718A}"/>
            </c:ext>
          </c:extLst>
        </c:ser>
        <c:ser>
          <c:idx val="1"/>
          <c:order val="1"/>
          <c:tx>
            <c:strRef>
              <c:f>General!$P$32</c:f>
              <c:strCache>
                <c:ptCount val="1"/>
                <c:pt idx="0">
                  <c:v>Earned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General!$M$33:$M$38</c:f>
              <c:numCache>
                <c:formatCode>[$-407]d/\ mmm/;@</c:formatCode>
                <c:ptCount val="6"/>
                <c:pt idx="0">
                  <c:v>44734</c:v>
                </c:pt>
                <c:pt idx="1">
                  <c:v>44741</c:v>
                </c:pt>
                <c:pt idx="2">
                  <c:v>44749</c:v>
                </c:pt>
              </c:numCache>
            </c:numRef>
          </c:cat>
          <c:val>
            <c:numRef>
              <c:f>General!EAV_Earned</c:f>
              <c:numCache>
                <c:formatCode>0" h"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728B-48DF-B773-29F0CA47718A}"/>
            </c:ext>
          </c:extLst>
        </c:ser>
        <c:ser>
          <c:idx val="2"/>
          <c:order val="2"/>
          <c:tx>
            <c:strRef>
              <c:f>General!$Q$32</c:f>
              <c:strCache>
                <c:ptCount val="1"/>
                <c:pt idx="0">
                  <c:v>Actual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General!$M$33:$M$38</c:f>
              <c:numCache>
                <c:formatCode>[$-407]d/\ mmm/;@</c:formatCode>
                <c:ptCount val="6"/>
                <c:pt idx="0">
                  <c:v>44734</c:v>
                </c:pt>
                <c:pt idx="1">
                  <c:v>44741</c:v>
                </c:pt>
                <c:pt idx="2">
                  <c:v>44749</c:v>
                </c:pt>
              </c:numCache>
            </c:numRef>
          </c:cat>
          <c:val>
            <c:numRef>
              <c:f>General!EAV_ActualCost</c:f>
              <c:numCache>
                <c:formatCode>0" h"</c:formatCode>
                <c:ptCount val="3"/>
                <c:pt idx="0">
                  <c:v>6.5</c:v>
                </c:pt>
                <c:pt idx="1">
                  <c:v>9.1666666666666661</c:v>
                </c:pt>
                <c:pt idx="2">
                  <c:v>11.583333333333334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728B-48DF-B773-29F0CA47718A}"/>
            </c:ext>
          </c:extLst>
        </c:ser>
        <c:ser>
          <c:idx val="3"/>
          <c:order val="3"/>
          <c:tx>
            <c:strRef>
              <c:f>General!$R$32</c:f>
              <c:strCache>
                <c:ptCount val="1"/>
                <c:pt idx="0">
                  <c:v>Actual Cost 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General!$M$33:$M$38</c:f>
              <c:numCache>
                <c:formatCode>[$-407]d/\ mmm/;@</c:formatCode>
                <c:ptCount val="6"/>
                <c:pt idx="0">
                  <c:v>44734</c:v>
                </c:pt>
                <c:pt idx="1">
                  <c:v>44741</c:v>
                </c:pt>
                <c:pt idx="2">
                  <c:v>44749</c:v>
                </c:pt>
              </c:numCache>
            </c:numRef>
          </c:cat>
          <c:val>
            <c:numRef>
              <c:f>General!EAV_ActualCostPlus</c:f>
              <c:numCache>
                <c:formatCode>0" h"</c:formatCode>
                <c:ptCount val="3"/>
                <c:pt idx="0">
                  <c:v>9.1666666666666661</c:v>
                </c:pt>
                <c:pt idx="1">
                  <c:v>11.583333333333332</c:v>
                </c:pt>
                <c:pt idx="2">
                  <c:v>11.583333333333332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728B-48DF-B773-29F0CA477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8957440"/>
        <c:axId val="1798948288"/>
      </c:lineChart>
      <c:dateAx>
        <c:axId val="17989574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8948288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17989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 h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895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77779746984999"/>
          <c:y val="0.39721836750604195"/>
          <c:w val="0.19756132730960363"/>
          <c:h val="0.278467295548452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Earned-Value-Diagram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890610218713625E-2"/>
          <c:y val="0.13561056105610564"/>
          <c:w val="0.69765023008293803"/>
          <c:h val="0.751484888646345"/>
        </c:manualLayout>
      </c:layout>
      <c:lineChart>
        <c:grouping val="standard"/>
        <c:varyColors val="0"/>
        <c:ser>
          <c:idx val="0"/>
          <c:order val="0"/>
          <c:tx>
            <c:strRef>
              <c:f>'General (2)'!$O$37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'General (2)'!$M$38:$M$43</c:f>
              <c:strCache>
                <c:ptCount val="2"/>
                <c:pt idx="0">
                  <c:v>22. Jun.</c:v>
                </c:pt>
                <c:pt idx="1">
                  <c:v>29. Jun.</c:v>
                </c:pt>
              </c:strCache>
            </c:strRef>
          </c:cat>
          <c:val>
            <c:numRef>
              <c:f>'General (2)'!$O$38:$O$40</c:f>
              <c:numCache>
                <c:formatCode>0" h"</c:formatCode>
                <c:ptCount val="3"/>
                <c:pt idx="0">
                  <c:v>15</c:v>
                </c:pt>
                <c:pt idx="1">
                  <c:v>22.5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6A-40F6-B936-12D48B8FFA85}"/>
            </c:ext>
          </c:extLst>
        </c:ser>
        <c:ser>
          <c:idx val="1"/>
          <c:order val="1"/>
          <c:tx>
            <c:strRef>
              <c:f>'General (2)'!$P$37</c:f>
              <c:strCache>
                <c:ptCount val="1"/>
                <c:pt idx="0">
                  <c:v>Earned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'General (2)'!$M$38:$M$43</c:f>
              <c:strCache>
                <c:ptCount val="2"/>
                <c:pt idx="0">
                  <c:v>22. Jun.</c:v>
                </c:pt>
                <c:pt idx="1">
                  <c:v>29. Jun.</c:v>
                </c:pt>
              </c:strCache>
            </c:strRef>
          </c:cat>
          <c:val>
            <c:numRef>
              <c:f>'General (2)'!$P$38:$P$40</c:f>
              <c:numCache>
                <c:formatCode>0" h"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6A-40F6-B936-12D48B8FFA85}"/>
            </c:ext>
          </c:extLst>
        </c:ser>
        <c:ser>
          <c:idx val="2"/>
          <c:order val="2"/>
          <c:tx>
            <c:strRef>
              <c:f>'General (2)'!$Q$37</c:f>
              <c:strCache>
                <c:ptCount val="1"/>
                <c:pt idx="0">
                  <c:v>Actual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'General (2)'!$M$38:$M$43</c:f>
              <c:strCache>
                <c:ptCount val="2"/>
                <c:pt idx="0">
                  <c:v>22. Jun.</c:v>
                </c:pt>
                <c:pt idx="1">
                  <c:v>29. Jun.</c:v>
                </c:pt>
              </c:strCache>
            </c:strRef>
          </c:cat>
          <c:val>
            <c:numRef>
              <c:f>'General (2)'!$Q$38:$Q$40</c:f>
              <c:numCache>
                <c:formatCode>0" h"</c:formatCode>
                <c:ptCount val="3"/>
                <c:pt idx="0">
                  <c:v>9.1666666666666661</c:v>
                </c:pt>
                <c:pt idx="1">
                  <c:v>9.1666666666666661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6A-40F6-B936-12D48B8FFA85}"/>
            </c:ext>
          </c:extLst>
        </c:ser>
        <c:ser>
          <c:idx val="3"/>
          <c:order val="3"/>
          <c:tx>
            <c:strRef>
              <c:f>'General (2)'!$R$37</c:f>
              <c:strCache>
                <c:ptCount val="1"/>
                <c:pt idx="0">
                  <c:v>Actual Cost 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'General (2)'!$M$38:$M$43</c:f>
              <c:strCache>
                <c:ptCount val="2"/>
                <c:pt idx="0">
                  <c:v>22. Jun.</c:v>
                </c:pt>
                <c:pt idx="1">
                  <c:v>29. Jun.</c:v>
                </c:pt>
              </c:strCache>
            </c:strRef>
          </c:cat>
          <c:val>
            <c:numRef>
              <c:f>'General (2)'!$R$38:$R$40</c:f>
              <c:numCache>
                <c:formatCode>0" h"</c:formatCode>
                <c:ptCount val="3"/>
                <c:pt idx="0">
                  <c:v>9.1666666666666661</c:v>
                </c:pt>
                <c:pt idx="1">
                  <c:v>11.583333333333332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6A-40F6-B936-12D48B8FF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8957440"/>
        <c:axId val="1798948288"/>
      </c:lineChart>
      <c:dateAx>
        <c:axId val="17989574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8948288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17989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 h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895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77779746984999"/>
          <c:y val="0.39721836750604195"/>
          <c:w val="0.19756132730960363"/>
          <c:h val="0.278467295548452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6</xdr:row>
      <xdr:rowOff>28575</xdr:rowOff>
    </xdr:from>
    <xdr:to>
      <xdr:col>17</xdr:col>
      <xdr:colOff>895349</xdr:colOff>
      <xdr:row>27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51F798-8EDB-4CCD-8F00-A58177A8E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6</xdr:row>
      <xdr:rowOff>28575</xdr:rowOff>
    </xdr:from>
    <xdr:to>
      <xdr:col>17</xdr:col>
      <xdr:colOff>895349</xdr:colOff>
      <xdr:row>35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58166EE-70CB-4447-A2D4-502D4C816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60401-48E9-4093-B9DD-8F8F02358110}" name="ProductBacklog" displayName="ProductBacklog" ref="S4:AC8" headerRowDxfId="115">
  <autoFilter ref="S4:AC8" xr:uid="{AF360401-48E9-4093-B9DD-8F8F023581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7" xr3:uid="{F41CD98A-6988-40D5-ABC3-961E93F7ED7D}" name="Sprint" dataDxfId="114"/>
    <tableColumn id="8" xr3:uid="{66076F5E-65F9-4ECF-94A7-47F77F6253C7}" name="COLOR" dataDxfId="113"/>
    <tableColumn id="1" xr3:uid="{03DDD235-E17B-4ED2-9D31-2EFA6250AC73}" name="CODE" totalsRowLabel="Ergebnis" dataDxfId="112"/>
    <tableColumn id="16" xr3:uid="{CD591320-2DA4-42FF-8AC8-A22996750F08}" name="Planned" dataDxfId="111"/>
    <tableColumn id="2" xr3:uid="{BEC6D096-36CC-4A19-A019-591471EF9B9A}" name="Real" dataDxfId="110"/>
    <tableColumn id="4" xr3:uid="{4A8FDCDA-180E-4A27-80EE-36599CAAC015}" name="Category" dataDxfId="109"/>
    <tableColumn id="5" xr3:uid="{5E55F836-3C26-42C3-BCC2-3B15735E6F06}" name="Description" dataDxfId="108"/>
    <tableColumn id="6" xr3:uid="{2857229C-64F6-44EB-BAFE-D00AB4884898}" name="Planned-Date" totalsRowFunction="count" dataDxfId="107"/>
    <tableColumn id="9" xr3:uid="{F0D851D3-5D76-4A07-BAF6-4E0820A6F24F}" name="Real-Date" dataDxfId="106"/>
    <tableColumn id="10" xr3:uid="{B46A8EA9-69D7-4C6A-BF4B-487149CE1193}" name="CODE_NUM" dataDxfId="91">
      <calculatedColumnFormula array="1">IF(ProductBacklog[[#This Row],[CODE]]&lt;&gt;"",ROW()-ROW(ProductBacklog[#Headers]),"")</calculatedColumnFormula>
    </tableColumn>
    <tableColumn id="11" xr3:uid="{BB222BE0-F9D0-4CD1-9602-A16074AA5840}" name="DUPLICATES" dataDxfId="90">
      <calculatedColumnFormula>IF(AND(COUNTIFS(ProductBacklog[CODE],ProductBacklog[[#This Row],[CODE]])&gt;1,ProductBacklog[[#This Row],[CODE]]&lt;&gt;""),1,"")</calculatedColumnFormula>
    </tableColumn>
  </tableColumns>
  <tableStyleInfo name="TableStyleLight4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1522FA-8BFE-41F8-80B0-6A39181EB4BB}" name="ProductBacklog5" displayName="ProductBacklog5" ref="S4:AC8" headerRowDxfId="22">
  <autoFilter ref="S4:AC8" xr:uid="{AF360401-48E9-4093-B9DD-8F8F023581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7" xr3:uid="{54D95A2C-D19E-4A6A-ABB9-A546A275452D}" name="Sprint" dataDxfId="21"/>
    <tableColumn id="8" xr3:uid="{C226C42B-378A-4E1F-80DF-CC5CE13DA9E4}" name="COLOR" dataDxfId="20"/>
    <tableColumn id="1" xr3:uid="{1D17CB00-56AB-4053-A1DE-66663DBDE359}" name="CODE" totalsRowLabel="Ergebnis" dataDxfId="19"/>
    <tableColumn id="16" xr3:uid="{1D78D084-3EBF-420F-A88E-C3D62B9AD0DB}" name="Planned" dataDxfId="18"/>
    <tableColumn id="2" xr3:uid="{64291E32-72EA-4B96-B4D2-21968D6EDBAC}" name="Real" dataDxfId="0">
      <calculatedColumnFormula>IF(ProductBacklog5[[#This Row],[Sprint]]&lt;&gt;"",SUM(SUMIFS(PrivateSheet1[Duration],PrivateSheet1[Task],ProductBacklog5[[#This Row],[CODE]]),SUMIFS(PrivateSheet2[Duration],PrivateSheet2[Task],ProductBacklog5[[#This Row],[CODE]]),SUMIFS(PrivateSheet3[Duration],PrivateSheet3[Task],ProductBacklog5[[#This Row],[CODE]]),SUMIFS(PrivateSheet4[Duration],PrivateSheet4[Task],ProductBacklog5[[#This Row],[CODE]]),SUMIFS(PrivateSheet5[Duration],PrivateSheet5[Task],ProductBacklog5[[#This Row],[CODE]]))/60,"")</calculatedColumnFormula>
    </tableColumn>
    <tableColumn id="4" xr3:uid="{DBA1E997-8C58-4D22-9752-28640A33BEAB}" name="Category" dataDxfId="17"/>
    <tableColumn id="5" xr3:uid="{FF789175-FFE3-4BCD-AFA9-ADCA9CA573BC}" name="Description" dataDxfId="16"/>
    <tableColumn id="6" xr3:uid="{E8A510C2-9EB8-4A21-B3FA-6B21C007D133}" name="Planned-Date" totalsRowFunction="count" dataDxfId="15"/>
    <tableColumn id="9" xr3:uid="{8A06690C-8AB5-496C-A387-E1C01496DC74}" name="Real-Date" dataDxfId="14">
      <calculatedColumnFormula>IF(ProductBacklog5[[#This Row],[Sprint]]&lt;&gt;"",MAX(_xlfn.MAXIFS(PrivateSheet1[Date],PrivateSheet1[Task],ProductBacklog5[[#This Row],[CODE]]),_xlfn.MAXIFS(PrivateSheet2[Date],PrivateSheet2[Task],ProductBacklog5[[#This Row],[CODE]]),_xlfn.MAXIFS(PrivateSheet3[Date],PrivateSheet3[Task],ProductBacklog5[[#This Row],[CODE]]),_xlfn.MAXIFS(PrivateSheet4[Date],PrivateSheet4[Task],ProductBacklog5[[#This Row],[CODE]]),_xlfn.MAXIFS(PrivateSheet5[Date],PrivateSheet5[Task],ProductBacklog5[[#This Row],[CODE]])),"")</calculatedColumnFormula>
    </tableColumn>
    <tableColumn id="10" xr3:uid="{4D10063D-C735-4582-B7B3-94C4535C9937}" name="CODE_NUM" dataDxfId="13">
      <calculatedColumnFormula array="1">IF(ProductBacklog5[[#This Row],[CODE]]&lt;&gt;"",ROW()-ROW(ProductBacklog5[#Headers]),"")</calculatedColumnFormula>
    </tableColumn>
    <tableColumn id="11" xr3:uid="{CFB7A35D-5B55-4B11-BD6B-70D840C7AA20}" name="DUPLICATES" dataDxfId="12">
      <calculatedColumnFormula>IF(AND(COUNTIFS(ProductBacklog5[CODE],ProductBacklog5[[#This Row],[CODE]])&gt;1,ProductBacklog5[[#This Row],[CODE]]&lt;&gt;""),1,"")</calculatedColumnFormula>
    </tableColumn>
  </tableColumns>
  <tableStyleInfo name="TableStyleLight4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F1A46-D67E-43FF-AEB0-4CBE57131BFC}" name="PrivateSheet1" displayName="PrivateSheet1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5D89EA5-BE55-4423-9B5F-7EE077EA705B}" name="Color"/>
    <tableColumn id="6" xr3:uid="{92E1294E-42BF-4237-9259-A64CC08F8459}" name="Sprint"/>
    <tableColumn id="2" xr3:uid="{6A980CD9-BC88-4472-8BF5-50B352FFAA3D}" name="Date" dataDxfId="105"/>
    <tableColumn id="3" xr3:uid="{FD1E6A6B-5137-427A-80D5-E4BFE176C4B5}" name="Duration" dataDxfId="89"/>
    <tableColumn id="4" xr3:uid="{84808B67-AD2E-4CD8-AFFD-6CAB2FC4B2DF}" name="Description"/>
    <tableColumn id="5" xr3:uid="{4CB22BA5-75AE-4F93-B720-CA0BDB615B2D}" name="Task"/>
    <tableColumn id="7" xr3:uid="{78F185FC-B335-48EB-BE6A-37AF4A5B7461}" name="ROW">
      <calculatedColumnFormula array="1">IF(PrivateSheet1[[#This Row],[Task]]&lt;&gt;"",ROW()-ROW(PrivateSheet1[#Headers]),"")</calculatedColumnFormula>
    </tableColumn>
    <tableColumn id="8" xr3:uid="{DB8D8F38-B680-4B6F-AA94-E00218B4DF84}" name="CODE_NUM" dataDxfId="104">
      <calculatedColumnFormula>IF(PrivateSheet1[[#This Row],[Task]]&lt;&gt;"",MATCH(PrivateSheet1[[#This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06325A-A968-4145-A147-156233009523}" name="PrivateSheet2" displayName="PrivateSheet2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A5769A0-8D65-4F6A-8D2B-56AB8CE8A4A9}" name="Color"/>
    <tableColumn id="6" xr3:uid="{29CCCDA9-2D6F-46BE-85D7-E6902D85AB8C}" name="Sprint"/>
    <tableColumn id="2" xr3:uid="{8F4A8592-5693-4B62-81A0-DADF79836E4A}" name="Date" dataDxfId="103"/>
    <tableColumn id="3" xr3:uid="{3666D362-9669-473F-B097-7DD6D9E680CC}" name="Duration" dataDxfId="102"/>
    <tableColumn id="4" xr3:uid="{AED3E4E6-555F-4442-992F-BA3E2A4A772F}" name="Description"/>
    <tableColumn id="5" xr3:uid="{72F05647-CE73-408B-BB29-C4582AC61F59}" name="Task"/>
    <tableColumn id="7" xr3:uid="{F06AD525-8CF3-4E9F-81EE-208E5A117E4E}" name="ROW">
      <calculatedColumnFormula array="1">IF(PrivateSheet2[[#This Row],[Task]]&lt;&gt;"",ROW()-ROW(PrivateSheet2[#Headers]),"")</calculatedColumnFormula>
    </tableColumn>
    <tableColumn id="8" xr3:uid="{2F1AF575-66FC-4514-A956-2367A468E642}" name="CODE_NUM" dataDxfId="101">
      <calculatedColumnFormula>IF(PrivateSheet2[[#This Row],[Task]]&lt;&gt;"",MATCH(PrivateSheet2[[#This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8ECC7D-6E11-4D75-B25E-AF7B392AB3A8}" name="PrivateSheet3" displayName="PrivateSheet3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E727E79-FB21-41DA-B4D7-C672AC5CCC6C}" name="Color"/>
    <tableColumn id="6" xr3:uid="{1F960E60-49D8-4536-8C70-4682277BA8D1}" name="Sprint"/>
    <tableColumn id="2" xr3:uid="{5B5C742A-69F4-4FD1-9BE7-9C793287A5F0}" name="Date" dataDxfId="100"/>
    <tableColumn id="3" xr3:uid="{78347FB7-6649-4692-8859-FCB85A2C9856}" name="Duration" dataDxfId="99"/>
    <tableColumn id="4" xr3:uid="{220C357F-C3F0-4634-9883-C1CB9EC01386}" name="Description"/>
    <tableColumn id="5" xr3:uid="{92C730E7-4DAE-484B-A221-986C0C61F5F7}" name="Task"/>
    <tableColumn id="7" xr3:uid="{0E0A4464-563D-4E8A-94DE-B590B0ACAAFF}" name="ROW">
      <calculatedColumnFormula array="1">IF(PrivateSheet3[[#This Row],[Task]]&lt;&gt;"",ROW()-ROW(PrivateSheet3[#Headers]),"")</calculatedColumnFormula>
    </tableColumn>
    <tableColumn id="8" xr3:uid="{78FE71DB-E7CA-4155-AB87-35473DA6F9D6}" name="CODE_NUM" dataDxfId="98">
      <calculatedColumnFormula>IF(PrivateSheet3[[#This Row],[Task]]&lt;&gt;"",MATCH(PrivateSheet3[[#This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821C46-1F1A-42C4-8BF9-9606AEB78D35}" name="PrivateSheet4" displayName="PrivateSheet4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E11E68C-B40C-45FD-B34F-342E34BD38A9}" name="Color"/>
    <tableColumn id="6" xr3:uid="{D549025B-4F25-4318-91E4-0CB07BB44700}" name="Sprint"/>
    <tableColumn id="2" xr3:uid="{8EEB57D1-75A4-46DD-ADA5-925108E1A378}" name="Date" dataDxfId="97"/>
    <tableColumn id="3" xr3:uid="{013072C7-1CCE-4C62-853F-163EFC42806D}" name="Duration" dataDxfId="96"/>
    <tableColumn id="4" xr3:uid="{D1D29EAD-3F09-4666-817B-9E1E551D9C14}" name="Description"/>
    <tableColumn id="5" xr3:uid="{C050EBE5-7E83-4DF4-B39B-3B2AC13B0703}" name="Task"/>
    <tableColumn id="7" xr3:uid="{89AEFFD4-FDB8-4132-A672-B2BEFADCC61A}" name="ROW">
      <calculatedColumnFormula array="1">IF(PrivateSheet4[[#This Row],[Task]]&lt;&gt;"",ROW()-ROW(PrivateSheet4[#Headers]),"")</calculatedColumnFormula>
    </tableColumn>
    <tableColumn id="8" xr3:uid="{96B7BFCD-B353-41E8-BDF0-5A0FEA0BC0DC}" name="CODE_NUM" dataDxfId="95">
      <calculatedColumnFormula>IF(PrivateSheet4[[#This Row],[Task]]&lt;&gt;"",MATCH(PrivateSheet4[[#This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E5C451-8A25-49AE-B40A-7A8D919CD052}" name="PrivateSheet5" displayName="PrivateSheet5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73B7AEE-3DC1-499A-B9F2-AFBBA097B4A2}" name="Color"/>
    <tableColumn id="6" xr3:uid="{926F95BB-57E2-4C69-8F7F-7ADA4E17B040}" name="Sprint"/>
    <tableColumn id="2" xr3:uid="{FA16C894-C351-4BBB-858C-B4C1DC088B9D}" name="Date" dataDxfId="94"/>
    <tableColumn id="3" xr3:uid="{F7BF9AC9-0258-441B-9BD1-830E61FCC3A5}" name="Duration" dataDxfId="93"/>
    <tableColumn id="4" xr3:uid="{08FB654F-29D4-4DE7-B7C7-81015D4F8564}" name="Description"/>
    <tableColumn id="5" xr3:uid="{48408A66-E463-4537-98C8-DD44FDF32789}" name="Task"/>
    <tableColumn id="7" xr3:uid="{A4A0525D-DA92-42CD-AEE5-CC7B221EEB43}" name="ROW">
      <calculatedColumnFormula array="1">IF(PrivateSheet5[[#This Row],[Task]]&lt;&gt;"",ROW()-ROW(PrivateSheet5[#Headers]),"")</calculatedColumnFormula>
    </tableColumn>
    <tableColumn id="8" xr3:uid="{3298429D-9A2B-43C9-A944-B5250B52FD7B}" name="CODE_NUM" dataDxfId="92">
      <calculatedColumnFormula>IF(PrivateSheet5[[#This Row],[Task]]&lt;&gt;"",MATCH(PrivateSheet5[[#This Row],[Task]],ProductBacklog[CODE],0),"")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DD98-F881-4F0E-A540-5B10B86803E0}">
  <sheetPr codeName="Tabelle1"/>
  <dimension ref="A1:EZ133"/>
  <sheetViews>
    <sheetView zoomScale="80" zoomScaleNormal="80" workbookViewId="0">
      <selection activeCell="I19" sqref="I19:I20"/>
    </sheetView>
  </sheetViews>
  <sheetFormatPr baseColWidth="10" defaultRowHeight="14.4" x14ac:dyDescent="0.3"/>
  <cols>
    <col min="1" max="1" width="17.21875" customWidth="1"/>
    <col min="2" max="2" width="7.77734375" customWidth="1"/>
    <col min="3" max="3" width="4.77734375" customWidth="1"/>
    <col min="4" max="4" width="7.77734375" customWidth="1"/>
    <col min="5" max="5" width="4.77734375" customWidth="1"/>
    <col min="6" max="6" width="7.77734375" customWidth="1"/>
    <col min="7" max="7" width="4.77734375" customWidth="1"/>
    <col min="8" max="8" width="7.77734375" customWidth="1"/>
    <col min="9" max="9" width="4.77734375" customWidth="1"/>
    <col min="10" max="10" width="7.77734375" customWidth="1"/>
    <col min="11" max="11" width="4.77734375" customWidth="1"/>
    <col min="12" max="18" width="16.6640625" customWidth="1"/>
    <col min="19" max="19" width="6.77734375" customWidth="1"/>
    <col min="20" max="20" width="3.77734375" customWidth="1"/>
    <col min="21" max="21" width="13.5546875" customWidth="1"/>
    <col min="22" max="22" width="12.5546875" customWidth="1"/>
    <col min="23" max="23" width="12.109375" customWidth="1"/>
    <col min="24" max="24" width="13" customWidth="1"/>
    <col min="25" max="25" width="12.88671875" customWidth="1"/>
    <col min="26" max="26" width="14.109375" customWidth="1"/>
    <col min="27" max="27" width="11.44140625" customWidth="1"/>
    <col min="28" max="31" width="11.5546875" customWidth="1"/>
    <col min="33" max="49" width="10.77734375" customWidth="1"/>
    <col min="51" max="51" width="11.5546875" customWidth="1"/>
    <col min="53" max="53" width="11.5546875" customWidth="1"/>
    <col min="55" max="55" width="11.5546875" customWidth="1"/>
    <col min="57" max="57" width="11.5546875" customWidth="1"/>
  </cols>
  <sheetData>
    <row r="1" spans="1:146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18"/>
      <c r="M1" s="19"/>
      <c r="N1" s="19"/>
      <c r="O1" s="19"/>
      <c r="P1" s="19"/>
      <c r="Q1" s="19"/>
      <c r="R1" s="19"/>
      <c r="W1" s="9"/>
    </row>
    <row r="2" spans="1:146" x14ac:dyDescent="0.3">
      <c r="A2" s="63" t="s">
        <v>29</v>
      </c>
      <c r="B2" s="68" t="s">
        <v>21</v>
      </c>
      <c r="C2" s="68"/>
      <c r="D2" s="68" t="s">
        <v>22</v>
      </c>
      <c r="E2" s="68"/>
      <c r="F2" s="68" t="s">
        <v>23</v>
      </c>
      <c r="G2" s="68"/>
      <c r="H2" s="68" t="s">
        <v>24</v>
      </c>
      <c r="I2" s="68"/>
      <c r="J2" s="68" t="s">
        <v>27</v>
      </c>
      <c r="K2" s="68"/>
      <c r="L2" s="21"/>
      <c r="M2" s="21"/>
      <c r="N2" s="21"/>
      <c r="O2" s="21"/>
      <c r="P2" s="21"/>
      <c r="Q2" s="21"/>
      <c r="R2" s="21"/>
    </row>
    <row r="3" spans="1:146" x14ac:dyDescent="0.3">
      <c r="A3" s="63"/>
      <c r="B3" s="68"/>
      <c r="C3" s="68"/>
      <c r="D3" s="68"/>
      <c r="E3" s="68"/>
      <c r="F3" s="68"/>
      <c r="G3" s="68"/>
      <c r="H3" s="68"/>
      <c r="I3" s="68"/>
      <c r="J3" s="68"/>
      <c r="K3" s="68"/>
      <c r="L3" s="21"/>
      <c r="M3" s="21"/>
      <c r="N3" s="71" t="s">
        <v>43</v>
      </c>
      <c r="O3" s="64"/>
      <c r="P3" s="64"/>
      <c r="Q3" s="64"/>
      <c r="R3" s="21"/>
      <c r="V3" s="69" t="s">
        <v>2</v>
      </c>
      <c r="W3" s="69"/>
    </row>
    <row r="4" spans="1:146" s="26" customFormat="1" x14ac:dyDescent="0.3">
      <c r="A4" s="63"/>
      <c r="B4" s="21" t="s">
        <v>35</v>
      </c>
      <c r="C4" s="21" t="s">
        <v>28</v>
      </c>
      <c r="D4" s="21" t="s">
        <v>35</v>
      </c>
      <c r="E4" s="21" t="s">
        <v>28</v>
      </c>
      <c r="F4" s="21" t="s">
        <v>35</v>
      </c>
      <c r="G4" s="21" t="s">
        <v>28</v>
      </c>
      <c r="H4" s="21" t="s">
        <v>35</v>
      </c>
      <c r="I4" s="21" t="s">
        <v>28</v>
      </c>
      <c r="J4" s="21" t="s">
        <v>35</v>
      </c>
      <c r="K4" s="21" t="s">
        <v>28</v>
      </c>
      <c r="L4" s="21" t="s">
        <v>33</v>
      </c>
      <c r="M4" s="21"/>
      <c r="N4" s="64"/>
      <c r="O4" s="64"/>
      <c r="P4" s="64"/>
      <c r="Q4" s="64"/>
      <c r="R4" s="21"/>
      <c r="S4" s="21" t="s">
        <v>8</v>
      </c>
      <c r="T4" s="40" t="s">
        <v>9</v>
      </c>
      <c r="U4" s="21" t="s">
        <v>0</v>
      </c>
      <c r="V4" s="21" t="s">
        <v>25</v>
      </c>
      <c r="W4" s="21" t="s">
        <v>26</v>
      </c>
      <c r="X4" s="21" t="s">
        <v>3</v>
      </c>
      <c r="Y4" s="21" t="s">
        <v>4</v>
      </c>
      <c r="Z4" s="21" t="s">
        <v>40</v>
      </c>
      <c r="AA4" s="21" t="s">
        <v>41</v>
      </c>
      <c r="AB4" s="26" t="s">
        <v>11</v>
      </c>
      <c r="AC4" s="21" t="s">
        <v>10</v>
      </c>
      <c r="AD4" s="21"/>
      <c r="AE4" s="46"/>
      <c r="AG4" s="26" t="str" cm="1">
        <f t="array" ref="AG4:AO4">TRANSPOSE(_xlfn._xlws.FILTER(INDEX($A$5:$A$22,COLUMN(AG$9)-COLUMN($AG$9)),INDEX($A$5:$A$22,COLUMN(AG$9)-COLUMN($AG$9))&lt;&gt;0,""))</f>
        <v>K1</v>
      </c>
      <c r="AH4" s="28" t="str">
        <v>K2</v>
      </c>
      <c r="AI4" s="28" t="str">
        <v>K3</v>
      </c>
      <c r="AJ4" s="28" t="str">
        <v>K4</v>
      </c>
      <c r="AK4" s="28" t="str">
        <v>K5</v>
      </c>
      <c r="AL4" s="28" t="str">
        <v>K6</v>
      </c>
      <c r="AM4" s="28" t="str">
        <v>K7</v>
      </c>
      <c r="AN4" s="28" t="str">
        <v>K_New</v>
      </c>
      <c r="AO4" s="28" t="str">
        <v>K8</v>
      </c>
      <c r="AP4" s="28"/>
      <c r="AQ4" s="28"/>
      <c r="AR4" s="28"/>
      <c r="AS4" s="28"/>
      <c r="AT4" s="31" cm="1">
        <f t="array" ref="AT4:AV4">TRANSPOSE(_xlfn.UNIQUE(ProductBacklog[Sprint]))</f>
        <v>1</v>
      </c>
      <c r="AU4" s="32">
        <v>2</v>
      </c>
      <c r="AV4" s="33">
        <v>0</v>
      </c>
      <c r="AW4" s="33"/>
      <c r="AX4" s="33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</row>
    <row r="5" spans="1:146" x14ac:dyDescent="0.3">
      <c r="A5" s="65" t="s">
        <v>13</v>
      </c>
      <c r="B5" s="67" cm="1">
        <f t="array" aca="1" ref="B5" ca="1">SUM(SUMIFS(PrivateSheet1[[Duration]:[Duration]],PrivateSheet1[[Task]:[Task]],INDIRECT(CONCATENATE(ADDRESS(ROW($AG$5),COLUMN($AG$5)+(ROW($B5)-ROW($B$5))/2),"#"))))/60</f>
        <v>0</v>
      </c>
      <c r="C5" s="66">
        <f ca="1">IF($L5&lt;&gt;0,B5/$L5,0)</f>
        <v>0</v>
      </c>
      <c r="D5" s="67" cm="1">
        <f t="array" aca="1" ref="D5" ca="1">SUM(SUMIFS(PrivateSheet2[[Duration]:[Duration]],PrivateSheet2[[Task]:[Task]],INDIRECT(CONCATENATE(ADDRESS(ROW($AG$5),COLUMN($AG$5)+(ROW($B5)-ROW($B$5))/2),"#"))))/60</f>
        <v>0</v>
      </c>
      <c r="E5" s="66">
        <f ca="1">IF($L5&lt;&gt;0,D5/$L5,0)</f>
        <v>0</v>
      </c>
      <c r="F5" s="67" cm="1">
        <f t="array" aca="1" ref="F5" ca="1">SUM(SUMIFS(PrivateSheet3[[Duration]:[Duration]],PrivateSheet3[[Task]:[Task]],INDIRECT(CONCATENATE(ADDRESS(ROW($AG$5),COLUMN($AG$5)+(ROW($B5)-ROW($B$5))/2),"#"))))/60</f>
        <v>0</v>
      </c>
      <c r="G5" s="66">
        <f ca="1">IF($L5&lt;&gt;0,F5/$L5,0)</f>
        <v>0</v>
      </c>
      <c r="H5" s="67" cm="1">
        <f t="array" aca="1" ref="H5" ca="1">SUM(SUMIFS(PrivateSheet4[[Duration]:[Duration]],PrivateSheet4[[Task]:[Task]],INDIRECT(CONCATENATE(ADDRESS(ROW($AG$5),COLUMN($AG$5)+(ROW($B5)-ROW($B$5))/2),"#"))))/60</f>
        <v>0</v>
      </c>
      <c r="I5" s="66">
        <f ca="1">IF($L5&lt;&gt;0,H5/$L5,0)</f>
        <v>0</v>
      </c>
      <c r="J5" s="67" cm="1">
        <f t="array" aca="1" ref="J5" ca="1">SUM(SUMIFS(PrivateSheet5[[Duration]:[Duration]],PrivateSheet5[[Task]:[Task]],INDIRECT(CONCATENATE(ADDRESS(ROW($AG$5),COLUMN($AG$5)+(ROW($B5)-ROW($B$5))/2),"#"))))/60</f>
        <v>0</v>
      </c>
      <c r="K5" s="66">
        <f ca="1">IF($L5&lt;&gt;0,J5/$L5,0)</f>
        <v>0</v>
      </c>
      <c r="L5" s="70">
        <f ca="1">SUM(B5,D5,F5,H5,J5)</f>
        <v>0</v>
      </c>
      <c r="M5" s="25"/>
      <c r="N5" s="25"/>
      <c r="O5" s="25"/>
      <c r="P5" s="25"/>
      <c r="Q5" s="25"/>
      <c r="R5" s="25"/>
      <c r="S5" s="44">
        <v>1</v>
      </c>
      <c r="T5" s="13"/>
      <c r="U5" s="12" t="s">
        <v>44</v>
      </c>
      <c r="V5" s="41">
        <v>10</v>
      </c>
      <c r="W5" s="35"/>
      <c r="X5" s="29" t="s">
        <v>14</v>
      </c>
      <c r="Y5" s="42"/>
      <c r="Z5" s="38">
        <v>44732</v>
      </c>
      <c r="AA5" s="38">
        <v>44731</v>
      </c>
      <c r="AB5" s="47" cm="1">
        <f t="array" ref="AB5">IF(ProductBacklog[[#This Row],[CODE]]&lt;&gt;"",ROW()-ROW(ProductBacklog[#Headers]),"")</f>
        <v>1</v>
      </c>
      <c r="AC5" s="29" t="str">
        <f>IF(AND(COUNTIFS(ProductBacklog[CODE],ProductBacklog[[#This Row],[CODE]])&gt;1,ProductBacklog[[#This Row],[CODE]]&lt;&gt;""),1,"")</f>
        <v/>
      </c>
      <c r="AD5" s="48"/>
      <c r="AE5" s="35"/>
      <c r="AF5" s="1"/>
      <c r="AG5" s="20" t="str" cm="1">
        <f t="array" ref="AG5">IF(AG$4&lt;&gt;"",_xlfn._xlws.FILTER(ProductBacklog[[CODE]:[CODE]],ProductBacklog[[Category]:[Category]]=AG$4,""),"")</f>
        <v/>
      </c>
      <c r="AH5" s="20" t="str" cm="1">
        <f t="array" ref="AH5">IF(AH$4&lt;&gt;"",_xlfn._xlws.FILTER(ProductBacklog[[CODE]:[CODE]],ProductBacklog[[Category]:[Category]]=AH$4,""),"")</f>
        <v>01-IRG</v>
      </c>
      <c r="AI5" s="20" t="str" cm="1">
        <f t="array" ref="AI5">IF(AI$4&lt;&gt;"",_xlfn._xlws.FILTER(ProductBacklog[[CODE]:[CODE]],ProductBacklog[[Category]:[Category]]=AI$4,""),"")</f>
        <v>02-REG</v>
      </c>
      <c r="AJ5" s="20" t="str" cm="1">
        <f t="array" ref="AJ5">IF(AJ$4&lt;&gt;"",_xlfn._xlws.FILTER(ProductBacklog[[CODE]:[CODE]],ProductBacklog[[Category]:[Category]]=AJ$4,""),"")</f>
        <v/>
      </c>
      <c r="AK5" s="20" t="str" cm="1">
        <f t="array" ref="AK5">IF(AK$4&lt;&gt;"",_xlfn._xlws.FILTER(ProductBacklog[[CODE]:[CODE]],ProductBacklog[[Category]:[Category]]=AK$4,""),"")</f>
        <v>01-ed</v>
      </c>
      <c r="AL5" s="20" t="str" cm="1">
        <f t="array" ref="AL5">IF(AL$4&lt;&gt;"",_xlfn._xlws.FILTER(ProductBacklog[[CODE]:[CODE]],ProductBacklog[[Category]:[Category]]=AL$4,""),"")</f>
        <v/>
      </c>
      <c r="AM5" s="20" t="str" cm="1">
        <f t="array" ref="AM5">IF(AM$4&lt;&gt;"",_xlfn._xlws.FILTER(ProductBacklog[[CODE]:[CODE]],ProductBacklog[[Category]:[Category]]=AM$4,""),"")</f>
        <v/>
      </c>
      <c r="AN5" s="20" t="str" cm="1">
        <f t="array" ref="AN5">IF(AN$4&lt;&gt;"",_xlfn._xlws.FILTER(ProductBacklog[[CODE]:[CODE]],ProductBacklog[[Category]:[Category]]=AN$4,""),"")</f>
        <v/>
      </c>
      <c r="AO5" s="20" t="str" cm="1">
        <f t="array" ref="AO5">IF(AO$4&lt;&gt;"",_xlfn._xlws.FILTER(ProductBacklog[[CODE]:[CODE]],ProductBacklog[[Category]:[Category]]=AO$4,""),"")</f>
        <v/>
      </c>
      <c r="AP5" s="20" t="str" cm="1">
        <f t="array" ref="AP5">IF(AP$4&lt;&gt;"",_xlfn._xlws.FILTER(ProductBacklog[[CODE]:[CODE]],ProductBacklog[[Category]:[Category]]=AP$4,""),"")</f>
        <v/>
      </c>
      <c r="AQ5" s="20" t="str" cm="1">
        <f t="array" ref="AQ5">IF(AQ$4&lt;&gt;"",_xlfn._xlws.FILTER(ProductBacklog[[CODE]:[CODE]],ProductBacklog[[Category]:[Category]]=AQ$4,""),"")</f>
        <v/>
      </c>
      <c r="AR5" s="20" t="str" cm="1">
        <f t="array" ref="AR5">IF(AR$4&lt;&gt;"",_xlfn._xlws.FILTER(ProductBacklog[[CODE]:[CODE]],ProductBacklog[[Category]:[Category]]=AR$4,""),"")</f>
        <v/>
      </c>
      <c r="AS5" s="20"/>
      <c r="AT5" s="20" t="str" cm="1">
        <f t="array" ref="AT5:AT6">IF(AT$4&lt;&gt;"",_xlfn._xlws.FILTER(ProductBacklog[[CODE]:[CODE]],ProductBacklog[[Sprint]:[Sprint]]=AT$4,""),"")</f>
        <v>01-IRG</v>
      </c>
      <c r="AU5" s="20" t="str" cm="1">
        <f t="array" ref="AU5">IF(AU$4&lt;&gt;"",_xlfn._xlws.FILTER(ProductBacklog[[CODE]:[CODE]],ProductBacklog[[Sprint]:[Sprint]]=AU$4,""),"")</f>
        <v>02-REG</v>
      </c>
      <c r="AV5" s="20" cm="1">
        <f t="array" ref="AV5">IF(AV$4&lt;&gt;"",_xlfn._xlws.FILTER(ProductBacklog[[CODE]:[CODE]],ProductBacklog[[Sprint]:[Sprint]]=AV$4,""),"")</f>
        <v>0</v>
      </c>
      <c r="AW5" s="20" t="str" cm="1">
        <f t="array" ref="AW5">IF(AW$4&lt;&gt;"",_xlfn._xlws.FILTER(ProductBacklog[[CODE]:[CODE]],ProductBacklog[[Sprint]:[Sprint]]=AW$4,""),"")</f>
        <v/>
      </c>
      <c r="AX5" s="20" t="str" cm="1">
        <f t="array" ref="AX5">IF(AX$4&lt;&gt;"",_xlfn._xlws.FILTER(ProductBacklog[[CODE]:[CODE]],ProductBacklog[[Sprint]:[Sprint]]=AX$4,""),"")</f>
        <v/>
      </c>
      <c r="AY5" s="20" t="str" cm="1">
        <f t="array" ref="AY5">IF(AY$4&lt;&gt;"",_xlfn._xlws.FILTER(ProductBacklog[[CODE]:[CODE]],ProductBacklog[[Sprint]:[Sprint]]=AY$4,""),"")</f>
        <v/>
      </c>
      <c r="AZ5" s="20" t="str" cm="1">
        <f t="array" ref="AZ5">IF(AZ$4&lt;&gt;"",_xlfn._xlws.FILTER(ProductBacklog[[CODE]:[CODE]],ProductBacklog[[Sprint]:[Sprint]]=AZ$4,""),"")</f>
        <v/>
      </c>
      <c r="BA5" s="20" t="str" cm="1">
        <f t="array" ref="BA5">IF(BA$4&lt;&gt;"",_xlfn._xlws.FILTER(ProductBacklog[[CODE]:[CODE]],ProductBacklog[[Sprint]:[Sprint]]=BA$4,""),"")</f>
        <v/>
      </c>
      <c r="BB5" s="20" t="str" cm="1">
        <f t="array" ref="BB5">IF(BB$4&lt;&gt;"",_xlfn._xlws.FILTER(ProductBacklog[[CODE]:[CODE]],ProductBacklog[[Sprint]:[Sprint]]=BB$4,""),"")</f>
        <v/>
      </c>
      <c r="BC5" s="20" t="str" cm="1">
        <f t="array" ref="BC5">IF(BC$4&lt;&gt;"",_xlfn._xlws.FILTER(ProductBacklog[[CODE]:[CODE]],ProductBacklog[[Sprint]:[Sprint]]=BC$4,""),"")</f>
        <v/>
      </c>
      <c r="BD5" s="20" t="str" cm="1">
        <f t="array" ref="BD5">IF(BD$4&lt;&gt;"",_xlfn._xlws.FILTER(ProductBacklog[[CODE]:[CODE]],ProductBacklog[[Sprint]:[Sprint]]=BD$4,""),"")</f>
        <v/>
      </c>
      <c r="BE5" s="20" t="str" cm="1">
        <f t="array" ref="BE5">IF(BE$4&lt;&gt;"",_xlfn._xlws.FILTER(ProductBacklog[[CODE]:[CODE]],ProductBacklog[[Sprint]:[Sprint]]=BE$4,""),"")</f>
        <v/>
      </c>
      <c r="BF5" s="20" t="str" cm="1">
        <f t="array" ref="BF5">IF(BF$4&lt;&gt;"",_xlfn._xlws.FILTER(ProductBacklog[[CODE]:[CODE]],ProductBacklog[[Sprint]:[Sprint]]=BF$4,""),"")</f>
        <v/>
      </c>
      <c r="BG5" s="20" t="str" cm="1">
        <f t="array" ref="BG5">IF(BG$4&lt;&gt;"",_xlfn._xlws.FILTER(ProductBacklog[[CODE]:[CODE]],ProductBacklog[[Sprint]:[Sprint]]=BG$4,""),"")</f>
        <v/>
      </c>
      <c r="BH5" s="20" t="str" cm="1">
        <f t="array" ref="BH5">IF(BH$4&lt;&gt;"",_xlfn._xlws.FILTER(ProductBacklog[[CODE]:[CODE]],ProductBacklog[[Sprint]:[Sprint]]=BH$4,""),"")</f>
        <v/>
      </c>
      <c r="BI5" s="20" t="str" cm="1">
        <f t="array" ref="BI5">IF(BI$4&lt;&gt;"",_xlfn._xlws.FILTER(ProductBacklog[[CODE]:[CODE]],ProductBacklog[[Sprint]:[Sprint]]=BI$4,""),"")</f>
        <v/>
      </c>
      <c r="BJ5" s="20" t="str" cm="1">
        <f t="array" ref="BJ5">IF(BJ$4&lt;&gt;"",_xlfn._xlws.FILTER(ProductBacklog[[CODE]:[CODE]],ProductBacklog[[Sprint]:[Sprint]]=BJ$4,""),"")</f>
        <v/>
      </c>
      <c r="BK5" s="20" t="str" cm="1">
        <f t="array" ref="BK5">IF(BK$4&lt;&gt;"",_xlfn._xlws.FILTER(ProductBacklog[[CODE]:[CODE]],ProductBacklog[[Sprint]:[Sprint]]=BK$4,""),"")</f>
        <v/>
      </c>
      <c r="BL5" s="20" t="str" cm="1">
        <f t="array" ref="BL5">IF(BL$4&lt;&gt;"",_xlfn._xlws.FILTER(ProductBacklog[[CODE]:[CODE]],ProductBacklog[[Sprint]:[Sprint]]=BL$4,""),"")</f>
        <v/>
      </c>
      <c r="BM5" s="20" t="str" cm="1">
        <f t="array" ref="BM5">IF(BM$4&lt;&gt;"",_xlfn._xlws.FILTER(ProductBacklog[[CODE]:[CODE]],ProductBacklog[[Sprint]:[Sprint]]=BM$4,""),"")</f>
        <v/>
      </c>
      <c r="BN5" s="20" t="str" cm="1">
        <f t="array" ref="BN5">IF(BN$4&lt;&gt;"",_xlfn._xlws.FILTER(ProductBacklog[[CODE]:[CODE]],ProductBacklog[[Sprint]:[Sprint]]=BN$4,""),"")</f>
        <v/>
      </c>
      <c r="BO5" s="20" t="str" cm="1">
        <f t="array" ref="BO5">IF(BO$4&lt;&gt;"",_xlfn._xlws.FILTER(ProductBacklog[[CODE]:[CODE]],ProductBacklog[[Sprint]:[Sprint]]=BO$4,""),"")</f>
        <v/>
      </c>
      <c r="BP5" s="20" t="str" cm="1">
        <f t="array" ref="BP5">IF(BP$4&lt;&gt;"",_xlfn._xlws.FILTER(ProductBacklog[[CODE]:[CODE]],ProductBacklog[[Sprint]:[Sprint]]=BP$4,""),"")</f>
        <v/>
      </c>
      <c r="BQ5" s="20" t="str" cm="1">
        <f t="array" ref="BQ5">IF(BQ$4&lt;&gt;"",_xlfn._xlws.FILTER(ProductBacklog[[CODE]:[CODE]],ProductBacklog[[Sprint]:[Sprint]]=BQ$4,""),"")</f>
        <v/>
      </c>
      <c r="BR5" s="20" t="str" cm="1">
        <f t="array" ref="BR5">IF(BR$4&lt;&gt;"",_xlfn._xlws.FILTER(ProductBacklog[[CODE]:[CODE]],ProductBacklog[[Sprint]:[Sprint]]=BR$4,""),"")</f>
        <v/>
      </c>
      <c r="BS5" s="20" t="str" cm="1">
        <f t="array" ref="BS5">IF(BS$4&lt;&gt;"",_xlfn._xlws.FILTER(ProductBacklog[[CODE]:[CODE]],ProductBacklog[[Sprint]:[Sprint]]=BS$4,""),"")</f>
        <v/>
      </c>
      <c r="BT5" s="20" t="str" cm="1">
        <f t="array" ref="BT5">IF(BT$4&lt;&gt;"",_xlfn._xlws.FILTER(ProductBacklog[[CODE]:[CODE]],ProductBacklog[[Sprint]:[Sprint]]=BT$4,""),"")</f>
        <v/>
      </c>
      <c r="BU5" s="20" t="str" cm="1">
        <f t="array" ref="BU5">IF(BU$4&lt;&gt;"",_xlfn._xlws.FILTER(ProductBacklog[[CODE]:[CODE]],ProductBacklog[[Sprint]:[Sprint]]=BU$4,""),"")</f>
        <v/>
      </c>
      <c r="BV5" s="20" t="str" cm="1">
        <f t="array" ref="BV5">IF(BV$4&lt;&gt;"",_xlfn._xlws.FILTER(ProductBacklog[[CODE]:[CODE]],ProductBacklog[[Sprint]:[Sprint]]=BV$4,""),"")</f>
        <v/>
      </c>
      <c r="BW5" s="20" t="str" cm="1">
        <f t="array" ref="BW5">IF(BW$4&lt;&gt;"",_xlfn._xlws.FILTER(ProductBacklog[[CODE]:[CODE]],ProductBacklog[[Sprint]:[Sprint]]=BW$4,""),"")</f>
        <v/>
      </c>
      <c r="BX5" s="20" t="str" cm="1">
        <f t="array" ref="BX5">IF(BX$4&lt;&gt;"",_xlfn._xlws.FILTER(ProductBacklog[[CODE]:[CODE]],ProductBacklog[[Sprint]:[Sprint]]=BX$4,""),"")</f>
        <v/>
      </c>
      <c r="BY5" s="20" t="str" cm="1">
        <f t="array" ref="BY5">IF(BY$4&lt;&gt;"",_xlfn._xlws.FILTER(ProductBacklog[[CODE]:[CODE]],ProductBacklog[[Sprint]:[Sprint]]=BY$4,""),"")</f>
        <v/>
      </c>
      <c r="BZ5" s="20" t="str" cm="1">
        <f t="array" ref="BZ5">IF(BZ$4&lt;&gt;"",_xlfn._xlws.FILTER(ProductBacklog[[CODE]:[CODE]],ProductBacklog[[Sprint]:[Sprint]]=BZ$4,""),"")</f>
        <v/>
      </c>
      <c r="CA5" s="20" t="str" cm="1">
        <f t="array" ref="CA5">IF(CA$4&lt;&gt;"",_xlfn._xlws.FILTER(ProductBacklog[[CODE]:[CODE]],ProductBacklog[[Sprint]:[Sprint]]=CA$4,""),"")</f>
        <v/>
      </c>
      <c r="CB5" s="20" t="str" cm="1">
        <f t="array" ref="CB5">IF(CB$4&lt;&gt;"",_xlfn._xlws.FILTER(ProductBacklog[[CODE]:[CODE]],ProductBacklog[[Sprint]:[Sprint]]=CB$4,""),"")</f>
        <v/>
      </c>
      <c r="CC5" s="20" t="str" cm="1">
        <f t="array" ref="CC5">IF(CC$4&lt;&gt;"",_xlfn._xlws.FILTER(ProductBacklog[[CODE]:[CODE]],ProductBacklog[[Sprint]:[Sprint]]=CC$4,""),"")</f>
        <v/>
      </c>
      <c r="CD5" s="20" t="str" cm="1">
        <f t="array" ref="CD5">IF(CD$4&lt;&gt;"",_xlfn._xlws.FILTER(ProductBacklog[[CODE]:[CODE]],ProductBacklog[[Sprint]:[Sprint]]=CD$4,""),"")</f>
        <v/>
      </c>
      <c r="CE5" s="20" t="str" cm="1">
        <f t="array" ref="CE5">IF(CE$4&lt;&gt;"",_xlfn._xlws.FILTER(ProductBacklog[[CODE]:[CODE]],ProductBacklog[[Sprint]:[Sprint]]=CE$4,""),"")</f>
        <v/>
      </c>
      <c r="CF5" s="20" t="str" cm="1">
        <f t="array" ref="CF5">IF(CF$4&lt;&gt;"",_xlfn._xlws.FILTER(ProductBacklog[[CODE]:[CODE]],ProductBacklog[[Sprint]:[Sprint]]=CF$4,""),"")</f>
        <v/>
      </c>
      <c r="CG5" s="20" t="str" cm="1">
        <f t="array" ref="CG5">IF(CG$4&lt;&gt;"",_xlfn._xlws.FILTER(ProductBacklog[[CODE]:[CODE]],ProductBacklog[[Sprint]:[Sprint]]=CG$4,""),"")</f>
        <v/>
      </c>
      <c r="CH5" s="20" t="str" cm="1">
        <f t="array" ref="CH5">IF(CH$4&lt;&gt;"",_xlfn._xlws.FILTER(ProductBacklog[[CODE]:[CODE]],ProductBacklog[[Sprint]:[Sprint]]=CH$4,""),"")</f>
        <v/>
      </c>
      <c r="CI5" s="20" t="str" cm="1">
        <f t="array" ref="CI5">IF(CI$4&lt;&gt;"",_xlfn._xlws.FILTER(ProductBacklog[[CODE]:[CODE]],ProductBacklog[[Sprint]:[Sprint]]=CI$4,""),"")</f>
        <v/>
      </c>
      <c r="CJ5" s="20" t="str" cm="1">
        <f t="array" ref="CJ5">IF(CJ$4&lt;&gt;"",_xlfn._xlws.FILTER(ProductBacklog[[CODE]:[CODE]],ProductBacklog[[Sprint]:[Sprint]]=CJ$4,""),"")</f>
        <v/>
      </c>
      <c r="CK5" s="20" t="str" cm="1">
        <f t="array" ref="CK5">IF(CK$4&lt;&gt;"",_xlfn._xlws.FILTER(ProductBacklog[[CODE]:[CODE]],ProductBacklog[[Sprint]:[Sprint]]=CK$4,""),"")</f>
        <v/>
      </c>
      <c r="CL5" s="20" t="str" cm="1">
        <f t="array" ref="CL5">IF(CL$4&lt;&gt;"",_xlfn._xlws.FILTER(ProductBacklog[[CODE]:[CODE]],ProductBacklog[[Sprint]:[Sprint]]=CL$4,""),"")</f>
        <v/>
      </c>
      <c r="CM5" s="20" t="str" cm="1">
        <f t="array" ref="CM5">IF(CM$4&lt;&gt;"",_xlfn._xlws.FILTER(ProductBacklog[[CODE]:[CODE]],ProductBacklog[[Sprint]:[Sprint]]=CM$4,""),"")</f>
        <v/>
      </c>
      <c r="CN5" s="20" t="str" cm="1">
        <f t="array" ref="CN5">IF(CN$4&lt;&gt;"",_xlfn._xlws.FILTER(ProductBacklog[[CODE]:[CODE]],ProductBacklog[[Sprint]:[Sprint]]=CN$4,""),"")</f>
        <v/>
      </c>
      <c r="CO5" s="20" t="str" cm="1">
        <f t="array" ref="CO5">IF(CO$4&lt;&gt;"",_xlfn._xlws.FILTER(ProductBacklog[[CODE]:[CODE]],ProductBacklog[[Sprint]:[Sprint]]=CO$4,""),"")</f>
        <v/>
      </c>
      <c r="CP5" s="20" t="str" cm="1">
        <f t="array" ref="CP5">IF(CP$4&lt;&gt;"",_xlfn._xlws.FILTER(ProductBacklog[[CODE]:[CODE]],ProductBacklog[[Sprint]:[Sprint]]=CP$4,""),"")</f>
        <v/>
      </c>
      <c r="CQ5" s="20" t="str" cm="1">
        <f t="array" ref="CQ5">IF(CQ$4&lt;&gt;"",_xlfn._xlws.FILTER(ProductBacklog[[CODE]:[CODE]],ProductBacklog[[Sprint]:[Sprint]]=CQ$4,""),"")</f>
        <v/>
      </c>
      <c r="CR5" s="20" t="str" cm="1">
        <f t="array" ref="CR5">IF(CR$4&lt;&gt;"",_xlfn._xlws.FILTER(ProductBacklog[[CODE]:[CODE]],ProductBacklog[[Sprint]:[Sprint]]=CR$4,""),"")</f>
        <v/>
      </c>
      <c r="CS5" s="20" t="str" cm="1">
        <f t="array" ref="CS5">IF(CS$4&lt;&gt;"",_xlfn._xlws.FILTER(ProductBacklog[[CODE]:[CODE]],ProductBacklog[[Sprint]:[Sprint]]=CS$4,""),"")</f>
        <v/>
      </c>
      <c r="CT5" s="20" t="str" cm="1">
        <f t="array" ref="CT5">IF(CT$4&lt;&gt;"",_xlfn._xlws.FILTER(ProductBacklog[[CODE]:[CODE]],ProductBacklog[[Sprint]:[Sprint]]=CT$4,""),"")</f>
        <v/>
      </c>
      <c r="CU5" s="20" t="str" cm="1">
        <f t="array" ref="CU5">IF(CU$4&lt;&gt;"",_xlfn._xlws.FILTER(ProductBacklog[[CODE]:[CODE]],ProductBacklog[[Sprint]:[Sprint]]=CU$4,""),"")</f>
        <v/>
      </c>
      <c r="CV5" s="20" t="str" cm="1">
        <f t="array" ref="CV5">IF(CV$4&lt;&gt;"",_xlfn._xlws.FILTER(ProductBacklog[[CODE]:[CODE]],ProductBacklog[[Sprint]:[Sprint]]=CV$4,""),"")</f>
        <v/>
      </c>
      <c r="CW5" s="20" t="str" cm="1">
        <f t="array" ref="CW5">IF(CW$4&lt;&gt;"",_xlfn._xlws.FILTER(ProductBacklog[[CODE]:[CODE]],ProductBacklog[[Sprint]:[Sprint]]=CW$4,""),"")</f>
        <v/>
      </c>
      <c r="CX5" s="20" t="str" cm="1">
        <f t="array" ref="CX5">IF(CX$4&lt;&gt;"",_xlfn._xlws.FILTER(ProductBacklog[[CODE]:[CODE]],ProductBacklog[[Sprint]:[Sprint]]=CX$4,""),"")</f>
        <v/>
      </c>
      <c r="CY5" s="20" t="str" cm="1">
        <f t="array" ref="CY5">IF(CY$4&lt;&gt;"",_xlfn._xlws.FILTER(ProductBacklog[[CODE]:[CODE]],ProductBacklog[[Sprint]:[Sprint]]=CY$4,""),"")</f>
        <v/>
      </c>
      <c r="CZ5" s="20" t="str" cm="1">
        <f t="array" ref="CZ5">IF(CZ$4&lt;&gt;"",_xlfn._xlws.FILTER(ProductBacklog[[CODE]:[CODE]],ProductBacklog[[Sprint]:[Sprint]]=CZ$4,""),"")</f>
        <v/>
      </c>
      <c r="DA5" s="20" t="str" cm="1">
        <f t="array" ref="DA5">IF(DA$4&lt;&gt;"",_xlfn._xlws.FILTER(ProductBacklog[[CODE]:[CODE]],ProductBacklog[[Sprint]:[Sprint]]=DA$4,""),"")</f>
        <v/>
      </c>
      <c r="DB5" s="20" t="str" cm="1">
        <f t="array" ref="DB5">IF(DB$4&lt;&gt;"",_xlfn._xlws.FILTER(ProductBacklog[[CODE]:[CODE]],ProductBacklog[[Sprint]:[Sprint]]=DB$4,""),"")</f>
        <v/>
      </c>
      <c r="DC5" s="20" t="str" cm="1">
        <f t="array" ref="DC5">IF(DC$4&lt;&gt;"",_xlfn._xlws.FILTER(ProductBacklog[[CODE]:[CODE]],ProductBacklog[[Sprint]:[Sprint]]=DC$4,""),"")</f>
        <v/>
      </c>
      <c r="DD5" s="20" t="str" cm="1">
        <f t="array" ref="DD5">IF(DD$4&lt;&gt;"",_xlfn._xlws.FILTER(ProductBacklog[[CODE]:[CODE]],ProductBacklog[[Sprint]:[Sprint]]=DD$4,""),"")</f>
        <v/>
      </c>
      <c r="DE5" s="20" t="str" cm="1">
        <f t="array" ref="DE5">IF(DE$4&lt;&gt;"",_xlfn._xlws.FILTER(ProductBacklog[[CODE]:[CODE]],ProductBacklog[[Sprint]:[Sprint]]=DE$4,""),"")</f>
        <v/>
      </c>
      <c r="DF5" s="20" t="str" cm="1">
        <f t="array" ref="DF5">IF(DF$4&lt;&gt;"",_xlfn._xlws.FILTER(ProductBacklog[[CODE]:[CODE]],ProductBacklog[[Sprint]:[Sprint]]=DF$4,""),"")</f>
        <v/>
      </c>
      <c r="DG5" s="20" t="str" cm="1">
        <f t="array" ref="DG5">IF(DG$4&lt;&gt;"",_xlfn._xlws.FILTER(ProductBacklog[[CODE]:[CODE]],ProductBacklog[[Sprint]:[Sprint]]=DG$4,""),"")</f>
        <v/>
      </c>
      <c r="DH5" s="20" t="str" cm="1">
        <f t="array" ref="DH5">IF(DH$4&lt;&gt;"",_xlfn._xlws.FILTER(ProductBacklog[[CODE]:[CODE]],ProductBacklog[[Sprint]:[Sprint]]=DH$4,""),"")</f>
        <v/>
      </c>
      <c r="DI5" s="20" t="str" cm="1">
        <f t="array" ref="DI5">IF(DI$4&lt;&gt;"",_xlfn._xlws.FILTER(ProductBacklog[[CODE]:[CODE]],ProductBacklog[[Sprint]:[Sprint]]=DI$4,""),"")</f>
        <v/>
      </c>
      <c r="DJ5" s="20" t="str" cm="1">
        <f t="array" ref="DJ5">IF(DJ$4&lt;&gt;"",_xlfn._xlws.FILTER(ProductBacklog[[CODE]:[CODE]],ProductBacklog[[Sprint]:[Sprint]]=DJ$4,""),"")</f>
        <v/>
      </c>
      <c r="DK5" s="20" t="str" cm="1">
        <f t="array" ref="DK5">IF(DK$4&lt;&gt;"",_xlfn._xlws.FILTER(ProductBacklog[[CODE]:[CODE]],ProductBacklog[[Sprint]:[Sprint]]=DK$4,""),"")</f>
        <v/>
      </c>
      <c r="DL5" s="20" t="str" cm="1">
        <f t="array" ref="DL5">IF(DL$4&lt;&gt;"",_xlfn._xlws.FILTER(ProductBacklog[[CODE]:[CODE]],ProductBacklog[[Sprint]:[Sprint]]=DL$4,""),"")</f>
        <v/>
      </c>
      <c r="DM5" s="20" t="str" cm="1">
        <f t="array" ref="DM5">IF(DM$4&lt;&gt;"",_xlfn._xlws.FILTER(ProductBacklog[[CODE]:[CODE]],ProductBacklog[[Sprint]:[Sprint]]=DM$4,""),"")</f>
        <v/>
      </c>
      <c r="DN5" s="20" t="str" cm="1">
        <f t="array" ref="DN5">IF(DN$4&lt;&gt;"",_xlfn._xlws.FILTER(ProductBacklog[[CODE]:[CODE]],ProductBacklog[[Sprint]:[Sprint]]=DN$4,""),"")</f>
        <v/>
      </c>
      <c r="DO5" s="20" t="str" cm="1">
        <f t="array" ref="DO5">IF(DO$4&lt;&gt;"",_xlfn._xlws.FILTER(ProductBacklog[[CODE]:[CODE]],ProductBacklog[[Sprint]:[Sprint]]=DO$4,""),"")</f>
        <v/>
      </c>
      <c r="DP5" s="20" t="str" cm="1">
        <f t="array" ref="DP5">IF(DP$4&lt;&gt;"",_xlfn._xlws.FILTER(ProductBacklog[[CODE]:[CODE]],ProductBacklog[[Sprint]:[Sprint]]=DP$4,""),"")</f>
        <v/>
      </c>
      <c r="DQ5" s="20" t="str" cm="1">
        <f t="array" ref="DQ5">IF(DQ$4&lt;&gt;"",_xlfn._xlws.FILTER(ProductBacklog[[CODE]:[CODE]],ProductBacklog[[Sprint]:[Sprint]]=DQ$4,""),"")</f>
        <v/>
      </c>
      <c r="DR5" s="20" t="str" cm="1">
        <f t="array" ref="DR5">IF(DR$4&lt;&gt;"",_xlfn._xlws.FILTER(ProductBacklog[[CODE]:[CODE]],ProductBacklog[[Sprint]:[Sprint]]=DR$4,""),"")</f>
        <v/>
      </c>
      <c r="DS5" s="20" t="str" cm="1">
        <f t="array" ref="DS5">IF(DS$4&lt;&gt;"",_xlfn._xlws.FILTER(ProductBacklog[[CODE]:[CODE]],ProductBacklog[[Sprint]:[Sprint]]=DS$4,""),"")</f>
        <v/>
      </c>
      <c r="DT5" s="20" t="str" cm="1">
        <f t="array" ref="DT5">IF(DT$4&lt;&gt;"",_xlfn._xlws.FILTER(ProductBacklog[[CODE]:[CODE]],ProductBacklog[[Sprint]:[Sprint]]=DT$4,""),"")</f>
        <v/>
      </c>
      <c r="DU5" s="20" t="str" cm="1">
        <f t="array" ref="DU5">IF(DU$4&lt;&gt;"",_xlfn._xlws.FILTER(ProductBacklog[[CODE]:[CODE]],ProductBacklog[[Sprint]:[Sprint]]=DU$4,""),"")</f>
        <v/>
      </c>
      <c r="DV5" s="20" t="str" cm="1">
        <f t="array" ref="DV5">IF(DV$4&lt;&gt;"",_xlfn._xlws.FILTER(ProductBacklog[[CODE]:[CODE]],ProductBacklog[[Sprint]:[Sprint]]=DV$4,""),"")</f>
        <v/>
      </c>
      <c r="DW5" s="20" t="str" cm="1">
        <f t="array" ref="DW5">IF(DW$4&lt;&gt;"",_xlfn._xlws.FILTER(ProductBacklog[[CODE]:[CODE]],ProductBacklog[[Sprint]:[Sprint]]=DW$4,""),"")</f>
        <v/>
      </c>
      <c r="DX5" s="20" t="str" cm="1">
        <f t="array" ref="DX5">IF(DX$4&lt;&gt;"",_xlfn._xlws.FILTER(ProductBacklog[[CODE]:[CODE]],ProductBacklog[[Sprint]:[Sprint]]=DX$4,""),"")</f>
        <v/>
      </c>
      <c r="DY5" s="20" t="str" cm="1">
        <f t="array" ref="DY5">IF(DY$4&lt;&gt;"",_xlfn._xlws.FILTER(ProductBacklog[[CODE]:[CODE]],ProductBacklog[[Sprint]:[Sprint]]=DY$4,""),"")</f>
        <v/>
      </c>
      <c r="DZ5" s="20" t="str" cm="1">
        <f t="array" ref="DZ5">IF(DZ$4&lt;&gt;"",_xlfn._xlws.FILTER(ProductBacklog[[CODE]:[CODE]],ProductBacklog[[Sprint]:[Sprint]]=DZ$4,""),"")</f>
        <v/>
      </c>
      <c r="EA5" s="20" t="str" cm="1">
        <f t="array" ref="EA5">IF(EA$4&lt;&gt;"",_xlfn._xlws.FILTER(ProductBacklog[[CODE]:[CODE]],ProductBacklog[[Sprint]:[Sprint]]=EA$4,""),"")</f>
        <v/>
      </c>
      <c r="EB5" s="20" t="str" cm="1">
        <f t="array" ref="EB5">IF(EB$4&lt;&gt;"",_xlfn._xlws.FILTER(ProductBacklog[[CODE]:[CODE]],ProductBacklog[[Sprint]:[Sprint]]=EB$4,""),"")</f>
        <v/>
      </c>
      <c r="EC5" s="20" t="str" cm="1">
        <f t="array" ref="EC5">IF(EC$4&lt;&gt;"",_xlfn._xlws.FILTER(ProductBacklog[[CODE]:[CODE]],ProductBacklog[[Sprint]:[Sprint]]=EC$4,""),"")</f>
        <v/>
      </c>
      <c r="ED5" s="20" t="str" cm="1">
        <f t="array" ref="ED5">IF(ED$4&lt;&gt;"",_xlfn._xlws.FILTER(ProductBacklog[[CODE]:[CODE]],ProductBacklog[[Sprint]:[Sprint]]=ED$4,""),"")</f>
        <v/>
      </c>
      <c r="EE5" s="20" t="str" cm="1">
        <f t="array" ref="EE5">IF(EE$4&lt;&gt;"",_xlfn._xlws.FILTER(ProductBacklog[[CODE]:[CODE]],ProductBacklog[[Sprint]:[Sprint]]=EE$4,""),"")</f>
        <v/>
      </c>
      <c r="EF5" s="20" t="str" cm="1">
        <f t="array" ref="EF5">IF(EF$4&lt;&gt;"",_xlfn._xlws.FILTER(ProductBacklog[[CODE]:[CODE]],ProductBacklog[[Sprint]:[Sprint]]=EF$4,""),"")</f>
        <v/>
      </c>
      <c r="EG5" s="20" t="str" cm="1">
        <f t="array" ref="EG5">IF(EG$4&lt;&gt;"",_xlfn._xlws.FILTER(ProductBacklog[[CODE]:[CODE]],ProductBacklog[[Sprint]:[Sprint]]=EG$4,""),"")</f>
        <v/>
      </c>
      <c r="EH5" s="20" t="str" cm="1">
        <f t="array" ref="EH5">IF(EH$4&lt;&gt;"",_xlfn._xlws.FILTER(ProductBacklog[[CODE]:[CODE]],ProductBacklog[[Sprint]:[Sprint]]=EH$4,""),"")</f>
        <v/>
      </c>
      <c r="EI5" s="20" t="str" cm="1">
        <f t="array" ref="EI5">IF(EI$4&lt;&gt;"",_xlfn._xlws.FILTER(ProductBacklog[[CODE]:[CODE]],ProductBacklog[[Sprint]:[Sprint]]=EI$4,""),"")</f>
        <v/>
      </c>
      <c r="EJ5" s="20" t="str" cm="1">
        <f t="array" ref="EJ5">IF(EJ$4&lt;&gt;"",_xlfn._xlws.FILTER(ProductBacklog[[CODE]:[CODE]],ProductBacklog[[Sprint]:[Sprint]]=EJ$4,""),"")</f>
        <v/>
      </c>
      <c r="EK5" s="20" t="str" cm="1">
        <f t="array" ref="EK5">IF(EK$4&lt;&gt;"",_xlfn._xlws.FILTER(ProductBacklog[[CODE]:[CODE]],ProductBacklog[[Sprint]:[Sprint]]=EK$4,""),"")</f>
        <v/>
      </c>
      <c r="EL5" s="20" t="str" cm="1">
        <f t="array" ref="EL5">IF(EL$4&lt;&gt;"",_xlfn._xlws.FILTER(ProductBacklog[[CODE]:[CODE]],ProductBacklog[[Sprint]:[Sprint]]=EL$4,""),"")</f>
        <v/>
      </c>
      <c r="EM5" s="20" t="str" cm="1">
        <f t="array" ref="EM5">IF(EM$4&lt;&gt;"",_xlfn._xlws.FILTER(ProductBacklog[[CODE]:[CODE]],ProductBacklog[[Sprint]:[Sprint]]=EM$4,""),"")</f>
        <v/>
      </c>
      <c r="EN5" s="20" t="str" cm="1">
        <f t="array" ref="EN5">IF(EN$4&lt;&gt;"",_xlfn._xlws.FILTER(ProductBacklog[[CODE]:[CODE]],ProductBacklog[[Sprint]:[Sprint]]=EN$4,""),"")</f>
        <v/>
      </c>
      <c r="EO5" s="20" t="str" cm="1">
        <f t="array" ref="EO5">IF(EO$4&lt;&gt;"",_xlfn._xlws.FILTER(ProductBacklog[[CODE]:[CODE]],ProductBacklog[[Sprint]:[Sprint]]=EO$4,""),"")</f>
        <v/>
      </c>
      <c r="EP5" s="20" t="str" cm="1">
        <f t="array" ref="EP5">IF(EP$4&lt;&gt;"",_xlfn._xlws.FILTER(ProductBacklog[[CODE]:[CODE]],ProductBacklog[[Sprint]:[Sprint]]=EP$4,""),"")</f>
        <v/>
      </c>
    </row>
    <row r="6" spans="1:146" x14ac:dyDescent="0.3">
      <c r="A6" s="65"/>
      <c r="B6" s="67"/>
      <c r="C6" s="66"/>
      <c r="D6" s="67"/>
      <c r="E6" s="66"/>
      <c r="F6" s="67"/>
      <c r="G6" s="66"/>
      <c r="H6" s="67"/>
      <c r="I6" s="66"/>
      <c r="J6" s="67"/>
      <c r="K6" s="66"/>
      <c r="L6" s="70"/>
      <c r="M6" s="25"/>
      <c r="N6" s="25"/>
      <c r="O6" s="25"/>
      <c r="P6" s="25"/>
      <c r="Q6" s="25"/>
      <c r="R6" s="25"/>
      <c r="S6" s="44">
        <v>1</v>
      </c>
      <c r="T6" s="17"/>
      <c r="U6" s="14" t="s">
        <v>45</v>
      </c>
      <c r="V6" s="43">
        <v>5</v>
      </c>
      <c r="W6" s="35"/>
      <c r="X6" s="29" t="s">
        <v>17</v>
      </c>
      <c r="Y6" s="42"/>
      <c r="Z6" s="38">
        <v>44734</v>
      </c>
      <c r="AA6" s="38">
        <v>44735</v>
      </c>
      <c r="AB6" s="47" cm="1">
        <f t="array" ref="AB6">IF(ProductBacklog[[#This Row],[CODE]]&lt;&gt;"",ROW()-ROW(ProductBacklog[#Headers]),"")</f>
        <v>2</v>
      </c>
      <c r="AC6" s="29" t="str">
        <f>IF(AND(COUNTIFS(ProductBacklog[CODE],ProductBacklog[[#This Row],[CODE]])&gt;1,ProductBacklog[[#This Row],[CODE]]&lt;&gt;""),1,"")</f>
        <v/>
      </c>
      <c r="AD6" s="48"/>
      <c r="AE6" s="35"/>
      <c r="AF6" s="1"/>
      <c r="AT6" t="str">
        <v>01-ed</v>
      </c>
    </row>
    <row r="7" spans="1:146" x14ac:dyDescent="0.3">
      <c r="A7" s="65" t="s">
        <v>14</v>
      </c>
      <c r="B7" s="67" cm="1">
        <f t="array" aca="1" ref="B7" ca="1">SUM(SUMIFS(PrivateSheet1[[Duration]:[Duration]],PrivateSheet1[[Task]:[Task]],INDIRECT(CONCATENATE(ADDRESS(ROW($AG$5),COLUMN($AG$5)+(ROW($B7)-ROW($B$5))/2),"#"))))/60</f>
        <v>3</v>
      </c>
      <c r="C7" s="66">
        <f t="shared" ref="C7" ca="1" si="0">IF($L7&lt;&gt;0,B7/$L7,0)</f>
        <v>0.46153846153846156</v>
      </c>
      <c r="D7" s="67" cm="1">
        <f t="array" aca="1" ref="D7" ca="1">SUM(SUMIFS(PrivateSheet2[[Duration]:[Duration]],PrivateSheet2[[Task]:[Task]],INDIRECT(CONCATENATE(ADDRESS(ROW($AG$5),COLUMN($AG$5)+(ROW($B7)-ROW($B$5))/2),"#"))))/60</f>
        <v>0</v>
      </c>
      <c r="E7" s="66">
        <f t="shared" ref="E7" ca="1" si="1">IF($L7&lt;&gt;0,D7/$L7,0)</f>
        <v>0</v>
      </c>
      <c r="F7" s="67" cm="1">
        <f t="array" aca="1" ref="F7" ca="1">SUM(SUMIFS(PrivateSheet3[[Duration]:[Duration]],PrivateSheet3[[Task]:[Task]],INDIRECT(CONCATENATE(ADDRESS(ROW($AG$5),COLUMN($AG$5)+(ROW($B7)-ROW($B$5))/2),"#"))))/60</f>
        <v>3.5</v>
      </c>
      <c r="G7" s="66">
        <f t="shared" ref="G7" ca="1" si="2">IF($L7&lt;&gt;0,F7/$L7,0)</f>
        <v>0.53846153846153844</v>
      </c>
      <c r="H7" s="67" cm="1">
        <f t="array" aca="1" ref="H7" ca="1">SUM(SUMIFS(PrivateSheet4[[Duration]:[Duration]],PrivateSheet4[[Task]:[Task]],INDIRECT(CONCATENATE(ADDRESS(ROW($AG$5),COLUMN($AG$5)+(ROW($B7)-ROW($B$5))/2),"#"))))/60</f>
        <v>0</v>
      </c>
      <c r="I7" s="66">
        <f t="shared" ref="I7" ca="1" si="3">IF($L7&lt;&gt;0,H7/$L7,0)</f>
        <v>0</v>
      </c>
      <c r="J7" s="67" cm="1">
        <f t="array" aca="1" ref="J7" ca="1">SUM(SUMIFS(PrivateSheet5[[Duration]:[Duration]],PrivateSheet5[[Task]:[Task]],INDIRECT(CONCATENATE(ADDRESS(ROW($AG$5),COLUMN($AG$5)+(ROW($B7)-ROW($B$5))/2),"#"))))/60</f>
        <v>0</v>
      </c>
      <c r="K7" s="66">
        <f t="shared" ref="K7" ca="1" si="4">IF($L7&lt;&gt;0,J7/$L7,0)</f>
        <v>0</v>
      </c>
      <c r="L7" s="70">
        <f t="shared" ref="L7" ca="1" si="5">SUM(B7,D7,F7,H7,J7)</f>
        <v>6.5</v>
      </c>
      <c r="M7" s="25"/>
      <c r="N7" s="25"/>
      <c r="O7" s="25"/>
      <c r="P7" s="25"/>
      <c r="Q7" s="25"/>
      <c r="R7" s="25"/>
      <c r="S7" s="44">
        <v>2</v>
      </c>
      <c r="T7" s="17"/>
      <c r="U7" s="6" t="s">
        <v>49</v>
      </c>
      <c r="V7" s="41">
        <v>7.5</v>
      </c>
      <c r="W7" s="35"/>
      <c r="X7" s="29" t="s">
        <v>15</v>
      </c>
      <c r="Y7" s="42"/>
      <c r="Z7" s="39">
        <v>44741</v>
      </c>
      <c r="AA7" s="39">
        <v>44744</v>
      </c>
      <c r="AB7" s="47" cm="1">
        <f t="array" ref="AB7">IF(ProductBacklog[[#This Row],[CODE]]&lt;&gt;"",ROW()-ROW(ProductBacklog[#Headers]),"")</f>
        <v>3</v>
      </c>
      <c r="AC7" s="29" t="str">
        <f>IF(AND(COUNTIFS(ProductBacklog[CODE],ProductBacklog[[#This Row],[CODE]])&gt;1,ProductBacklog[[#This Row],[CODE]]&lt;&gt;""),1,"")</f>
        <v/>
      </c>
      <c r="AD7" s="48"/>
      <c r="AE7" s="60"/>
      <c r="AF7" s="61"/>
    </row>
    <row r="8" spans="1:146" x14ac:dyDescent="0.3">
      <c r="A8" s="65"/>
      <c r="B8" s="67"/>
      <c r="C8" s="66"/>
      <c r="D8" s="67"/>
      <c r="E8" s="66"/>
      <c r="F8" s="67"/>
      <c r="G8" s="66"/>
      <c r="H8" s="67"/>
      <c r="I8" s="66"/>
      <c r="J8" s="67"/>
      <c r="K8" s="66"/>
      <c r="L8" s="70"/>
      <c r="M8" s="25"/>
      <c r="N8" s="25"/>
      <c r="O8" s="25"/>
      <c r="P8" s="25"/>
      <c r="Q8" s="25"/>
      <c r="R8" s="25"/>
      <c r="S8" s="44"/>
      <c r="T8" s="17"/>
      <c r="U8" s="7"/>
      <c r="V8" s="43"/>
      <c r="W8" s="35"/>
      <c r="X8" s="29"/>
      <c r="Y8" s="42"/>
      <c r="Z8" s="39"/>
      <c r="AA8" s="39"/>
      <c r="AB8" s="47" t="str" cm="1">
        <f t="array" ref="AB8">IF(ProductBacklog[[#This Row],[CODE]]&lt;&gt;"",ROW()-ROW(ProductBacklog[#Headers]),"")</f>
        <v/>
      </c>
      <c r="AC8" s="29" t="str">
        <f>IF(AND(COUNTIFS(ProductBacklog[CODE],ProductBacklog[[#This Row],[CODE]])&gt;1,ProductBacklog[[#This Row],[CODE]]&lt;&gt;""),1,"")</f>
        <v/>
      </c>
      <c r="AD8" s="48"/>
      <c r="AE8" s="60"/>
      <c r="AF8" s="61"/>
    </row>
    <row r="9" spans="1:146" x14ac:dyDescent="0.3">
      <c r="A9" s="65" t="s">
        <v>15</v>
      </c>
      <c r="B9" s="67" cm="1">
        <f t="array" aca="1" ref="B9" ca="1">SUM(SUMIFS(PrivateSheet1[[Duration]:[Duration]],PrivateSheet1[[Task]:[Task]],INDIRECT(CONCATENATE(ADDRESS(ROW($AG$5),COLUMN($AG$5)+(ROW($B9)-ROW($B$5))/2),"#"))))/60</f>
        <v>0.75</v>
      </c>
      <c r="C9" s="66">
        <f t="shared" ref="C9" ca="1" si="6">IF($L9&lt;&gt;0,B9/$L9,0)</f>
        <v>0.31034482758620685</v>
      </c>
      <c r="D9" s="67" cm="1">
        <f t="array" aca="1" ref="D9" ca="1">SUM(SUMIFS(PrivateSheet2[[Duration]:[Duration]],PrivateSheet2[[Task]:[Task]],INDIRECT(CONCATENATE(ADDRESS(ROW($AG$5),COLUMN($AG$5)+(ROW($B9)-ROW($B$5))/2),"#"))))/60</f>
        <v>0</v>
      </c>
      <c r="E9" s="66">
        <f t="shared" ref="E9" ca="1" si="7">IF($L9&lt;&gt;0,D9/$L9,0)</f>
        <v>0</v>
      </c>
      <c r="F9" s="67" cm="1">
        <f t="array" aca="1" ref="F9" ca="1">SUM(SUMIFS(PrivateSheet3[[Duration]:[Duration]],PrivateSheet3[[Task]:[Task]],INDIRECT(CONCATENATE(ADDRESS(ROW($AG$5),COLUMN($AG$5)+(ROW($B9)-ROW($B$5))/2),"#"))))/60</f>
        <v>0</v>
      </c>
      <c r="G9" s="66">
        <f t="shared" ref="G9" ca="1" si="8">IF($L9&lt;&gt;0,F9/$L9,0)</f>
        <v>0</v>
      </c>
      <c r="H9" s="67" cm="1">
        <f t="array" aca="1" ref="H9" ca="1">SUM(SUMIFS(PrivateSheet4[[Duration]:[Duration]],PrivateSheet4[[Task]:[Task]],INDIRECT(CONCATENATE(ADDRESS(ROW($AG$5),COLUMN($AG$5)+(ROW($B9)-ROW($B$5))/2),"#"))))/60</f>
        <v>0</v>
      </c>
      <c r="I9" s="66">
        <f t="shared" ref="I9" ca="1" si="9">IF($L9&lt;&gt;0,H9/$L9,0)</f>
        <v>0</v>
      </c>
      <c r="J9" s="67" cm="1">
        <f t="array" aca="1" ref="J9" ca="1">SUM(SUMIFS(PrivateSheet5[[Duration]:[Duration]],PrivateSheet5[[Task]:[Task]],INDIRECT(CONCATENATE(ADDRESS(ROW($AG$5),COLUMN($AG$5)+(ROW($B9)-ROW($B$5))/2),"#"))))/60</f>
        <v>1.6666666666666667</v>
      </c>
      <c r="K9" s="66">
        <f t="shared" ref="K9" ca="1" si="10">IF($L9&lt;&gt;0,J9/$L9,0)</f>
        <v>0.68965517241379304</v>
      </c>
      <c r="L9" s="70">
        <f t="shared" ref="L9" ca="1" si="11">SUM(B9,D9,F9,H9,J9)</f>
        <v>2.416666666666667</v>
      </c>
      <c r="M9" s="25"/>
      <c r="N9" s="25"/>
      <c r="O9" s="25"/>
      <c r="P9" s="25"/>
      <c r="Q9" s="25"/>
      <c r="R9" s="25"/>
      <c r="S9" s="44"/>
      <c r="T9" s="17"/>
      <c r="U9" s="10"/>
      <c r="V9" s="62"/>
      <c r="W9" s="35"/>
      <c r="X9" s="29"/>
      <c r="Y9" s="42"/>
      <c r="Z9" s="39"/>
      <c r="AA9" s="39"/>
      <c r="AB9" s="47"/>
      <c r="AC9" s="29"/>
      <c r="AD9" s="48"/>
      <c r="AE9" s="60"/>
      <c r="AF9" s="61"/>
    </row>
    <row r="10" spans="1:146" x14ac:dyDescent="0.3">
      <c r="A10" s="65"/>
      <c r="B10" s="67"/>
      <c r="C10" s="66"/>
      <c r="D10" s="67"/>
      <c r="E10" s="66"/>
      <c r="F10" s="67"/>
      <c r="G10" s="66"/>
      <c r="H10" s="67"/>
      <c r="I10" s="66"/>
      <c r="J10" s="67"/>
      <c r="K10" s="66"/>
      <c r="L10" s="70"/>
      <c r="M10" s="25"/>
      <c r="N10" s="25"/>
      <c r="O10" s="25"/>
      <c r="P10" s="25"/>
      <c r="Q10" s="25"/>
      <c r="R10" s="25"/>
      <c r="S10" s="44"/>
      <c r="T10" s="13"/>
      <c r="U10" s="1"/>
      <c r="V10" s="35"/>
      <c r="W10" s="35"/>
      <c r="X10" s="29"/>
      <c r="Y10" s="42"/>
      <c r="Z10" s="39"/>
      <c r="AA10" s="39"/>
      <c r="AB10" s="47"/>
      <c r="AC10" s="29"/>
      <c r="AD10" s="48"/>
      <c r="AE10" s="60"/>
      <c r="AF10" s="61"/>
    </row>
    <row r="11" spans="1:146" x14ac:dyDescent="0.3">
      <c r="A11" s="65" t="s">
        <v>16</v>
      </c>
      <c r="B11" s="67" cm="1">
        <f t="array" aca="1" ref="B11" ca="1">SUM(SUMIFS(PrivateSheet1[[Duration]:[Duration]],PrivateSheet1[[Task]:[Task]],INDIRECT(CONCATENATE(ADDRESS(ROW($AG$5),COLUMN($AG$5)+(ROW($B11)-ROW($B$5))/2),"#"))))/60</f>
        <v>0</v>
      </c>
      <c r="C11" s="66">
        <f t="shared" ref="C11" ca="1" si="12">IF($L11&lt;&gt;0,B11/$L11,0)</f>
        <v>0</v>
      </c>
      <c r="D11" s="67" cm="1">
        <f t="array" aca="1" ref="D11" ca="1">SUM(SUMIFS(PrivateSheet2[[Duration]:[Duration]],PrivateSheet2[[Task]:[Task]],INDIRECT(CONCATENATE(ADDRESS(ROW($AG$5),COLUMN($AG$5)+(ROW($B11)-ROW($B$5))/2),"#"))))/60</f>
        <v>0</v>
      </c>
      <c r="E11" s="66">
        <f t="shared" ref="E11" ca="1" si="13">IF($L11&lt;&gt;0,D11/$L11,0)</f>
        <v>0</v>
      </c>
      <c r="F11" s="67" cm="1">
        <f t="array" aca="1" ref="F11" ca="1">SUM(SUMIFS(PrivateSheet3[[Duration]:[Duration]],PrivateSheet3[[Task]:[Task]],INDIRECT(CONCATENATE(ADDRESS(ROW($AG$5),COLUMN($AG$5)+(ROW($B11)-ROW($B$5))/2),"#"))))/60</f>
        <v>0</v>
      </c>
      <c r="G11" s="66">
        <f t="shared" ref="G11" ca="1" si="14">IF($L11&lt;&gt;0,F11/$L11,0)</f>
        <v>0</v>
      </c>
      <c r="H11" s="67" cm="1">
        <f t="array" aca="1" ref="H11" ca="1">SUM(SUMIFS(PrivateSheet4[[Duration]:[Duration]],PrivateSheet4[[Task]:[Task]],INDIRECT(CONCATENATE(ADDRESS(ROW($AG$5),COLUMN($AG$5)+(ROW($B11)-ROW($B$5))/2),"#"))))/60</f>
        <v>0</v>
      </c>
      <c r="I11" s="66">
        <f t="shared" ref="I11" ca="1" si="15">IF($L11&lt;&gt;0,H11/$L11,0)</f>
        <v>0</v>
      </c>
      <c r="J11" s="67" cm="1">
        <f t="array" aca="1" ref="J11" ca="1">SUM(SUMIFS(PrivateSheet5[[Duration]:[Duration]],PrivateSheet5[[Task]:[Task]],INDIRECT(CONCATENATE(ADDRESS(ROW($AG$5),COLUMN($AG$5)+(ROW($B11)-ROW($B$5))/2),"#"))))/60</f>
        <v>0</v>
      </c>
      <c r="K11" s="66">
        <f t="shared" ref="K11" ca="1" si="16">IF($L11&lt;&gt;0,J11/$L11,0)</f>
        <v>0</v>
      </c>
      <c r="L11" s="70">
        <f t="shared" ref="L11" ca="1" si="17">SUM(B11,D11,F11,H11,J11)</f>
        <v>0</v>
      </c>
      <c r="M11" s="25"/>
      <c r="N11" s="25"/>
      <c r="O11" s="25"/>
      <c r="P11" s="25"/>
      <c r="Q11" s="25"/>
      <c r="R11" s="25"/>
      <c r="S11" s="44"/>
      <c r="T11" s="8"/>
      <c r="U11" s="1"/>
      <c r="V11" s="35"/>
      <c r="W11" s="35"/>
      <c r="X11" s="29"/>
      <c r="Y11" s="42"/>
      <c r="Z11" s="39"/>
      <c r="AA11" s="39"/>
      <c r="AB11" s="49"/>
      <c r="AC11" s="49"/>
      <c r="AD11" s="48"/>
      <c r="AE11" s="60"/>
      <c r="AF11" s="61"/>
    </row>
    <row r="12" spans="1:146" x14ac:dyDescent="0.3">
      <c r="A12" s="65"/>
      <c r="B12" s="67"/>
      <c r="C12" s="66"/>
      <c r="D12" s="67"/>
      <c r="E12" s="66"/>
      <c r="F12" s="67"/>
      <c r="G12" s="66"/>
      <c r="H12" s="67"/>
      <c r="I12" s="66"/>
      <c r="J12" s="67"/>
      <c r="K12" s="66"/>
      <c r="L12" s="70"/>
      <c r="M12" s="25"/>
      <c r="N12" s="25"/>
      <c r="O12" s="25"/>
      <c r="P12" s="25"/>
      <c r="Q12" s="25"/>
      <c r="R12" s="25"/>
      <c r="S12" s="4"/>
      <c r="T12" s="8"/>
      <c r="U12" s="1"/>
      <c r="V12" s="1"/>
      <c r="AB12" s="1" t="str">
        <f>IF(AND($U12&lt;&gt;"",$S12=$W$1),REPLACE($U12,4,10000,""),"")</f>
        <v/>
      </c>
      <c r="AC12" s="1"/>
      <c r="AD12" s="1"/>
      <c r="AE12" s="1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146" x14ac:dyDescent="0.3">
      <c r="A13" s="65" t="s">
        <v>17</v>
      </c>
      <c r="B13" s="67" cm="1">
        <f t="array" aca="1" ref="B13" ca="1">SUM(SUMIFS(PrivateSheet1[[Duration]:[Duration]],PrivateSheet1[[Task]:[Task]],INDIRECT(CONCATENATE(ADDRESS(ROW($AG$5),COLUMN($AG$5)+(ROW($B13)-ROW($B$5))/2),"#"))))/60</f>
        <v>0</v>
      </c>
      <c r="C13" s="66">
        <f t="shared" ref="C13" ca="1" si="18">IF($L13&lt;&gt;0,B13/$L13,0)</f>
        <v>0</v>
      </c>
      <c r="D13" s="67" cm="1">
        <f t="array" aca="1" ref="D13" ca="1">SUM(SUMIFS(PrivateSheet2[[Duration]:[Duration]],PrivateSheet2[[Task]:[Task]],INDIRECT(CONCATENATE(ADDRESS(ROW($AG$5),COLUMN($AG$5)+(ROW($B13)-ROW($B$5))/2),"#"))))/60</f>
        <v>2</v>
      </c>
      <c r="E13" s="66">
        <f t="shared" ref="E13" ca="1" si="19">IF($L13&lt;&gt;0,D13/$L13,0)</f>
        <v>0.75</v>
      </c>
      <c r="F13" s="67" cm="1">
        <f t="array" aca="1" ref="F13" ca="1">SUM(SUMIFS(PrivateSheet3[[Duration]:[Duration]],PrivateSheet3[[Task]:[Task]],INDIRECT(CONCATENATE(ADDRESS(ROW($AG$5),COLUMN($AG$5)+(ROW($B13)-ROW($B$5))/2),"#"))))/60</f>
        <v>0</v>
      </c>
      <c r="G13" s="66">
        <f t="shared" ref="G13" ca="1" si="20">IF($L13&lt;&gt;0,F13/$L13,0)</f>
        <v>0</v>
      </c>
      <c r="H13" s="67" cm="1">
        <f t="array" aca="1" ref="H13" ca="1">SUM(SUMIFS(PrivateSheet4[[Duration]:[Duration]],PrivateSheet4[[Task]:[Task]],INDIRECT(CONCATENATE(ADDRESS(ROW($AG$5),COLUMN($AG$5)+(ROW($B13)-ROW($B$5))/2),"#"))))/60</f>
        <v>0.66666666666666663</v>
      </c>
      <c r="I13" s="66">
        <f t="shared" ref="I13" ca="1" si="21">IF($L13&lt;&gt;0,H13/$L13,0)</f>
        <v>0.25</v>
      </c>
      <c r="J13" s="67" cm="1">
        <f t="array" aca="1" ref="J13" ca="1">SUM(SUMIFS(PrivateSheet5[[Duration]:[Duration]],PrivateSheet5[[Task]:[Task]],INDIRECT(CONCATENATE(ADDRESS(ROW($AG$5),COLUMN($AG$5)+(ROW($B13)-ROW($B$5))/2),"#"))))/60</f>
        <v>0</v>
      </c>
      <c r="K13" s="66">
        <f t="shared" ref="K13" ca="1" si="22">IF($L13&lt;&gt;0,J13/$L13,0)</f>
        <v>0</v>
      </c>
      <c r="L13" s="70">
        <f t="shared" ref="L13" ca="1" si="23">SUM(B13,D13,F13,H13,J13)</f>
        <v>2.6666666666666665</v>
      </c>
      <c r="M13" s="25"/>
      <c r="N13" s="25"/>
      <c r="O13" s="25"/>
      <c r="P13" s="25"/>
      <c r="Q13" s="25"/>
      <c r="R13" s="25"/>
      <c r="T13" s="5"/>
      <c r="U13" s="1"/>
      <c r="V13" s="1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146" x14ac:dyDescent="0.3">
      <c r="A14" s="65"/>
      <c r="B14" s="67"/>
      <c r="C14" s="66"/>
      <c r="D14" s="67"/>
      <c r="E14" s="66"/>
      <c r="F14" s="67"/>
      <c r="G14" s="66"/>
      <c r="H14" s="67"/>
      <c r="I14" s="66"/>
      <c r="J14" s="67"/>
      <c r="K14" s="66"/>
      <c r="L14" s="70"/>
      <c r="M14" s="25"/>
      <c r="N14" s="25"/>
      <c r="O14" s="25"/>
      <c r="P14" s="25"/>
      <c r="Q14" s="25"/>
      <c r="R14" s="25"/>
      <c r="T14" s="5"/>
      <c r="U14" s="1"/>
      <c r="V14" s="1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146" x14ac:dyDescent="0.3">
      <c r="A15" s="65" t="s">
        <v>18</v>
      </c>
      <c r="B15" s="67" cm="1">
        <f t="array" aca="1" ref="B15" ca="1">SUM(SUMIFS(PrivateSheet1[[Duration]:[Duration]],PrivateSheet1[[Task]:[Task]],INDIRECT(CONCATENATE(ADDRESS(ROW($AG$5),COLUMN($AG$5)+(ROW($B15)-ROW($B$5))/2),"#"))))/60</f>
        <v>0</v>
      </c>
      <c r="C15" s="66">
        <f t="shared" ref="C15" ca="1" si="24">IF($L15&lt;&gt;0,B15/$L15,0)</f>
        <v>0</v>
      </c>
      <c r="D15" s="67" cm="1">
        <f t="array" aca="1" ref="D15" ca="1">SUM(SUMIFS(PrivateSheet2[[Duration]:[Duration]],PrivateSheet2[[Task]:[Task]],INDIRECT(CONCATENATE(ADDRESS(ROW($AG$5),COLUMN($AG$5)+(ROW($B15)-ROW($B$5))/2),"#"))))/60</f>
        <v>0</v>
      </c>
      <c r="E15" s="66">
        <f t="shared" ref="E15" ca="1" si="25">IF($L15&lt;&gt;0,D15/$L15,0)</f>
        <v>0</v>
      </c>
      <c r="F15" s="67" cm="1">
        <f t="array" aca="1" ref="F15" ca="1">SUM(SUMIFS(PrivateSheet3[[Duration]:[Duration]],PrivateSheet3[[Task]:[Task]],INDIRECT(CONCATENATE(ADDRESS(ROW($AG$5),COLUMN($AG$5)+(ROW($B15)-ROW($B$5))/2),"#"))))/60</f>
        <v>0</v>
      </c>
      <c r="G15" s="66">
        <f t="shared" ref="G15" ca="1" si="26">IF($L15&lt;&gt;0,F15/$L15,0)</f>
        <v>0</v>
      </c>
      <c r="H15" s="67" cm="1">
        <f t="array" aca="1" ref="H15" ca="1">SUM(SUMIFS(PrivateSheet4[[Duration]:[Duration]],PrivateSheet4[[Task]:[Task]],INDIRECT(CONCATENATE(ADDRESS(ROW($AG$5),COLUMN($AG$5)+(ROW($B15)-ROW($B$5))/2),"#"))))/60</f>
        <v>0</v>
      </c>
      <c r="I15" s="66">
        <f t="shared" ref="I15" ca="1" si="27">IF($L15&lt;&gt;0,H15/$L15,0)</f>
        <v>0</v>
      </c>
      <c r="J15" s="67" cm="1">
        <f t="array" aca="1" ref="J15" ca="1">SUM(SUMIFS(PrivateSheet5[[Duration]:[Duration]],PrivateSheet5[[Task]:[Task]],INDIRECT(CONCATENATE(ADDRESS(ROW($AG$5),COLUMN($AG$5)+(ROW($B15)-ROW($B$5))/2),"#"))))/60</f>
        <v>0</v>
      </c>
      <c r="K15" s="66">
        <f t="shared" ref="K15" ca="1" si="28">IF($L15&lt;&gt;0,J15/$L15,0)</f>
        <v>0</v>
      </c>
      <c r="L15" s="70">
        <f t="shared" ref="L15" ca="1" si="29">SUM(B15,D15,F15,H15,J15)</f>
        <v>0</v>
      </c>
      <c r="M15" s="25"/>
      <c r="N15" s="25"/>
      <c r="O15" s="25"/>
      <c r="P15" s="25"/>
      <c r="Q15" s="25"/>
      <c r="R15" s="25"/>
      <c r="AF15" s="3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</row>
    <row r="16" spans="1:146" x14ac:dyDescent="0.3">
      <c r="A16" s="65"/>
      <c r="B16" s="67"/>
      <c r="C16" s="66"/>
      <c r="D16" s="67"/>
      <c r="E16" s="66"/>
      <c r="F16" s="67"/>
      <c r="G16" s="66"/>
      <c r="H16" s="67"/>
      <c r="I16" s="66"/>
      <c r="J16" s="67"/>
      <c r="K16" s="66"/>
      <c r="L16" s="70"/>
      <c r="M16" s="25"/>
      <c r="N16" s="25"/>
      <c r="O16" s="25"/>
      <c r="P16" s="25"/>
      <c r="Q16" s="25"/>
      <c r="R16" s="25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156" x14ac:dyDescent="0.3">
      <c r="A17" s="65" t="s">
        <v>19</v>
      </c>
      <c r="B17" s="67" cm="1">
        <f t="array" aca="1" ref="B17" ca="1">SUM(SUMIFS(PrivateSheet1[[Duration]:[Duration]],PrivateSheet1[[Task]:[Task]],INDIRECT(CONCATENATE(ADDRESS(ROW($AG$5),COLUMN($AG$5)+(ROW($B17)-ROW($B$5))/2),"#"))))/60</f>
        <v>0</v>
      </c>
      <c r="C17" s="66">
        <f t="shared" ref="C17" ca="1" si="30">IF($L17&lt;&gt;0,B17/$L17,0)</f>
        <v>0</v>
      </c>
      <c r="D17" s="67" cm="1">
        <f t="array" aca="1" ref="D17" ca="1">SUM(SUMIFS(PrivateSheet2[[Duration]:[Duration]],PrivateSheet2[[Task]:[Task]],INDIRECT(CONCATENATE(ADDRESS(ROW($AG$5),COLUMN($AG$5)+(ROW($B17)-ROW($B$5))/2),"#"))))/60</f>
        <v>0</v>
      </c>
      <c r="E17" s="66">
        <f t="shared" ref="E17:E19" ca="1" si="31">IF($L17&lt;&gt;0,D17/$L17,0)</f>
        <v>0</v>
      </c>
      <c r="F17" s="67" cm="1">
        <f t="array" aca="1" ref="F17" ca="1">SUM(SUMIFS(PrivateSheet3[[Duration]:[Duration]],PrivateSheet3[[Task]:[Task]],INDIRECT(CONCATENATE(ADDRESS(ROW($AG$5),COLUMN($AG$5)+(ROW($B17)-ROW($B$5))/2),"#"))))/60</f>
        <v>0</v>
      </c>
      <c r="G17" s="66">
        <f t="shared" ref="G17:G19" ca="1" si="32">IF($L17&lt;&gt;0,F17/$L17,0)</f>
        <v>0</v>
      </c>
      <c r="H17" s="67" cm="1">
        <f t="array" aca="1" ref="H17" ca="1">SUM(SUMIFS(PrivateSheet4[[Duration]:[Duration]],PrivateSheet4[[Task]:[Task]],INDIRECT(CONCATENATE(ADDRESS(ROW($AG$5),COLUMN($AG$5)+(ROW($B17)-ROW($B$5))/2),"#"))))/60</f>
        <v>0</v>
      </c>
      <c r="I17" s="66">
        <f t="shared" ref="I17:I19" ca="1" si="33">IF($L17&lt;&gt;0,H17/$L17,0)</f>
        <v>0</v>
      </c>
      <c r="J17" s="67" cm="1">
        <f t="array" aca="1" ref="J17" ca="1">SUM(SUMIFS(PrivateSheet5[[Duration]:[Duration]],PrivateSheet5[[Task]:[Task]],INDIRECT(CONCATENATE(ADDRESS(ROW($AG$5),COLUMN($AG$5)+(ROW($B17)-ROW($B$5))/2),"#"))))/60</f>
        <v>0</v>
      </c>
      <c r="K17" s="66">
        <f t="shared" ref="K17:K19" ca="1" si="34">IF($L17&lt;&gt;0,J17/$L17,0)</f>
        <v>0</v>
      </c>
      <c r="L17" s="70">
        <f t="shared" ref="L17" ca="1" si="35">SUM(B17,D17,F17,H17,J17)</f>
        <v>0</v>
      </c>
      <c r="M17" s="25"/>
      <c r="N17" s="25"/>
      <c r="O17" s="25"/>
      <c r="P17" s="25"/>
      <c r="Q17" s="25"/>
      <c r="R17" s="25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</row>
    <row r="18" spans="1:156" ht="14.4" customHeight="1" x14ac:dyDescent="0.3">
      <c r="A18" s="65"/>
      <c r="B18" s="67"/>
      <c r="C18" s="66"/>
      <c r="D18" s="67"/>
      <c r="E18" s="66"/>
      <c r="F18" s="67"/>
      <c r="G18" s="66"/>
      <c r="H18" s="67"/>
      <c r="I18" s="66"/>
      <c r="J18" s="67"/>
      <c r="K18" s="66"/>
      <c r="L18" s="70"/>
      <c r="M18" s="25"/>
      <c r="N18" s="25"/>
      <c r="O18" s="25"/>
      <c r="P18" s="25"/>
      <c r="Q18" s="25"/>
      <c r="R18" s="25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</row>
    <row r="19" spans="1:156" ht="14.4" customHeight="1" x14ac:dyDescent="0.3">
      <c r="A19" s="65" t="s">
        <v>30</v>
      </c>
      <c r="B19" s="67" cm="1">
        <f t="array" aca="1" ref="B19" ca="1">SUM(SUMIFS(PrivateSheet1[[Duration]:[Duration]],PrivateSheet1[[Task]:[Task]],INDIRECT(CONCATENATE(ADDRESS(ROW($AG$5),COLUMN($AG$5)+(ROW($B19)-ROW($B$5))/2),"#"))))/60</f>
        <v>0</v>
      </c>
      <c r="C19" s="66">
        <f t="shared" ref="C19" ca="1" si="36">IF($L19&lt;&gt;0,B19/$L19,0)</f>
        <v>0</v>
      </c>
      <c r="D19" s="67" cm="1">
        <f t="array" aca="1" ref="D19" ca="1">SUM(SUMIFS(PrivateSheet2[[Duration]:[Duration]],PrivateSheet2[[Task]:[Task]],INDIRECT(CONCATENATE(ADDRESS(ROW($AG$5),COLUMN($AG$5)+(ROW($B19)-ROW($B$5))/2),"#"))))/60</f>
        <v>0</v>
      </c>
      <c r="E19" s="66">
        <f t="shared" ca="1" si="31"/>
        <v>0</v>
      </c>
      <c r="F19" s="67" cm="1">
        <f t="array" aca="1" ref="F19" ca="1">SUM(SUMIFS(PrivateSheet3[[Duration]:[Duration]],PrivateSheet3[[Task]:[Task]],INDIRECT(CONCATENATE(ADDRESS(ROW($AG$5),COLUMN($AG$5)+(ROW($B19)-ROW($B$5))/2),"#"))))/60</f>
        <v>0</v>
      </c>
      <c r="G19" s="66">
        <f t="shared" ca="1" si="32"/>
        <v>0</v>
      </c>
      <c r="H19" s="67" cm="1">
        <f t="array" aca="1" ref="H19" ca="1">SUM(SUMIFS(PrivateSheet4[[Duration]:[Duration]],PrivateSheet4[[Task]:[Task]],INDIRECT(CONCATENATE(ADDRESS(ROW($AG$5),COLUMN($AG$5)+(ROW($B19)-ROW($B$5))/2),"#"))))/60</f>
        <v>0</v>
      </c>
      <c r="I19" s="66">
        <f t="shared" ca="1" si="33"/>
        <v>0</v>
      </c>
      <c r="J19" s="67" cm="1">
        <f t="array" aca="1" ref="J19" ca="1">SUM(SUMIFS(PrivateSheet5[[Duration]:[Duration]],PrivateSheet5[[Task]:[Task]],INDIRECT(CONCATENATE(ADDRESS(ROW($AG$5),COLUMN($AG$5)+(ROW($B19)-ROW($B$5))/2),"#"))))/60</f>
        <v>0</v>
      </c>
      <c r="K19" s="66">
        <f t="shared" ca="1" si="34"/>
        <v>0</v>
      </c>
      <c r="L19" s="70">
        <f t="shared" ref="L19" ca="1" si="37">SUM(B19,D19,F19,H19,J19)</f>
        <v>0</v>
      </c>
      <c r="M19" s="25"/>
      <c r="N19" s="25"/>
      <c r="O19" s="25"/>
      <c r="P19" s="25"/>
      <c r="Q19" s="25"/>
      <c r="R19" s="25"/>
      <c r="U19" s="27"/>
      <c r="V19" s="34"/>
    </row>
    <row r="20" spans="1:156" ht="14.4" customHeight="1" x14ac:dyDescent="0.3">
      <c r="A20" s="65"/>
      <c r="B20" s="67"/>
      <c r="C20" s="66"/>
      <c r="D20" s="67"/>
      <c r="E20" s="66"/>
      <c r="F20" s="67"/>
      <c r="G20" s="66"/>
      <c r="H20" s="67"/>
      <c r="I20" s="66"/>
      <c r="J20" s="67"/>
      <c r="K20" s="66"/>
      <c r="L20" s="70"/>
      <c r="M20" s="25"/>
      <c r="N20" s="25"/>
      <c r="O20" s="25"/>
      <c r="P20" s="25"/>
      <c r="Q20" s="25"/>
      <c r="R20" s="25"/>
      <c r="U20" s="27"/>
      <c r="V20" s="27"/>
    </row>
    <row r="21" spans="1:156" x14ac:dyDescent="0.3">
      <c r="A21" s="65" t="s">
        <v>20</v>
      </c>
      <c r="B21" s="67" cm="1">
        <f t="array" aca="1" ref="B21" ca="1">SUM(SUMIFS(PrivateSheet1[[Duration]:[Duration]],PrivateSheet1[[Task]:[Task]],INDIRECT(CONCATENATE(ADDRESS(ROW($AG$5),COLUMN($AG$5)+(ROW($B21)-ROW($B$5))/2),"#"))))/60</f>
        <v>0</v>
      </c>
      <c r="C21" s="66">
        <f t="shared" ref="C21" ca="1" si="38">IF($L21&lt;&gt;0,B21/$L21,0)</f>
        <v>0</v>
      </c>
      <c r="D21" s="67" cm="1">
        <f t="array" aca="1" ref="D21" ca="1">SUM(SUMIFS(PrivateSheet2[[Duration]:[Duration]],PrivateSheet2[[Task]:[Task]],INDIRECT(CONCATENATE(ADDRESS(ROW($AG$5),COLUMN($AG$5)+(ROW($B21)-ROW($B$5))/2),"#"))))/60</f>
        <v>0</v>
      </c>
      <c r="E21" s="66">
        <f t="shared" ref="E21" ca="1" si="39">IF($L21&lt;&gt;0,D21/$L21,0)</f>
        <v>0</v>
      </c>
      <c r="F21" s="67" cm="1">
        <f t="array" aca="1" ref="F21" ca="1">SUM(SUMIFS(PrivateSheet3[[Duration]:[Duration]],PrivateSheet3[[Task]:[Task]],INDIRECT(CONCATENATE(ADDRESS(ROW($AG$5),COLUMN($AG$5)+(ROW($B21)-ROW($B$5))/2),"#"))))/60</f>
        <v>0</v>
      </c>
      <c r="G21" s="66">
        <f t="shared" ref="G21" ca="1" si="40">IF($L21&lt;&gt;0,F21/$L21,0)</f>
        <v>0</v>
      </c>
      <c r="H21" s="67" cm="1">
        <f t="array" aca="1" ref="H21" ca="1">SUM(SUMIFS(PrivateSheet4[[Duration]:[Duration]],PrivateSheet4[[Task]:[Task]],INDIRECT(CONCATENATE(ADDRESS(ROW($AG$5),COLUMN($AG$5)+(ROW($B21)-ROW($B$5))/2),"#"))))/60</f>
        <v>0</v>
      </c>
      <c r="I21" s="66">
        <f t="shared" ref="I21" ca="1" si="41">IF($L21&lt;&gt;0,H21/$L21,0)</f>
        <v>0</v>
      </c>
      <c r="J21" s="67" cm="1">
        <f t="array" aca="1" ref="J21" ca="1">SUM(SUMIFS(PrivateSheet5[[Duration]:[Duration]],PrivateSheet5[[Task]:[Task]],INDIRECT(CONCATENATE(ADDRESS(ROW($AG$5),COLUMN($AG$5)+(ROW($B21)-ROW($B$5))/2),"#"))))/60</f>
        <v>0</v>
      </c>
      <c r="K21" s="66">
        <f t="shared" ref="K21" ca="1" si="42">IF($L21&lt;&gt;0,J21/$L21,0)</f>
        <v>0</v>
      </c>
      <c r="L21" s="70">
        <f t="shared" ref="L21" ca="1" si="43">SUM(B21,D21,F21,H21,J21)</f>
        <v>0</v>
      </c>
      <c r="M21" s="25"/>
      <c r="N21" s="25"/>
      <c r="O21" s="25"/>
      <c r="P21" s="25"/>
      <c r="Q21" s="25"/>
      <c r="R21" s="25"/>
      <c r="U21" s="27"/>
      <c r="V21" s="27"/>
      <c r="W21" s="10"/>
    </row>
    <row r="22" spans="1:156" x14ac:dyDescent="0.3">
      <c r="A22" s="65"/>
      <c r="B22" s="67"/>
      <c r="C22" s="66"/>
      <c r="D22" s="67"/>
      <c r="E22" s="66"/>
      <c r="F22" s="67"/>
      <c r="G22" s="66"/>
      <c r="H22" s="67"/>
      <c r="I22" s="66"/>
      <c r="J22" s="67"/>
      <c r="K22" s="66"/>
      <c r="L22" s="70"/>
      <c r="M22" s="25"/>
      <c r="N22" s="25"/>
      <c r="O22" s="25"/>
      <c r="P22" s="25"/>
      <c r="Q22" s="25"/>
      <c r="R22" s="25"/>
      <c r="W22" s="10"/>
    </row>
    <row r="23" spans="1:156" x14ac:dyDescent="0.3">
      <c r="A23" s="65" t="s">
        <v>31</v>
      </c>
      <c r="B23" s="70">
        <f ca="1">SUM(B$5:B$22)</f>
        <v>3.75</v>
      </c>
      <c r="C23" s="70"/>
      <c r="D23" s="70">
        <f t="shared" ref="D23" ca="1" si="44">SUM(D$5:D$22)</f>
        <v>2</v>
      </c>
      <c r="E23" s="70"/>
      <c r="F23" s="70">
        <f t="shared" ref="F23" ca="1" si="45">SUM(F$5:F$22)</f>
        <v>3.5</v>
      </c>
      <c r="G23" s="70"/>
      <c r="H23" s="70">
        <f t="shared" ref="H23" ca="1" si="46">SUM(H$5:H$22)</f>
        <v>0.66666666666666663</v>
      </c>
      <c r="I23" s="70"/>
      <c r="J23" s="70">
        <f t="shared" ref="J23" ca="1" si="47">SUM(J$5:J$22)</f>
        <v>1.6666666666666667</v>
      </c>
      <c r="K23" s="70"/>
      <c r="L23" s="21"/>
      <c r="M23" s="21"/>
      <c r="N23" s="21"/>
      <c r="O23" s="21"/>
      <c r="P23" s="21"/>
      <c r="Q23" s="21"/>
      <c r="R23" s="21"/>
      <c r="W23" s="11"/>
      <c r="AG23" s="54" cm="1">
        <f t="array" ref="AG23:AI23">TRANSPOSE(_xlfn.UNIQUE(ProductBacklog[Sprint]))</f>
        <v>1</v>
      </c>
      <c r="AH23" s="54">
        <v>2</v>
      </c>
      <c r="AI23" s="54">
        <v>0</v>
      </c>
      <c r="AJ23" s="54"/>
      <c r="AK23" s="54"/>
      <c r="AL23" s="54"/>
      <c r="AM23" s="54"/>
      <c r="AN23" s="54"/>
      <c r="AO23" s="54"/>
      <c r="AP23" s="54"/>
      <c r="AQ23" s="54"/>
      <c r="AR23" s="54"/>
    </row>
    <row r="24" spans="1:156" x14ac:dyDescent="0.3">
      <c r="A24" s="65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21"/>
      <c r="M24" s="21"/>
      <c r="N24" s="21"/>
      <c r="O24" s="21"/>
      <c r="P24" s="21"/>
      <c r="Q24" s="21"/>
      <c r="R24" s="21"/>
      <c r="W24" s="11"/>
      <c r="AG24" t="str" cm="1">
        <f t="array" ref="AG24:AG25">IF(AG$23&lt;&gt;"",_xlfn._xlws.FILTER(ProductBacklog[[CODE]:[CODE]],ProductBacklog[[Sprint]:[Sprint]]=AT$4,""),"")</f>
        <v>01-IRG</v>
      </c>
      <c r="AH24" t="str" cm="1">
        <f t="array" ref="AH24">IF(AU$4&lt;&gt;"",_xlfn._xlws.FILTER(ProductBacklog[[CODE]:[CODE]],ProductBacklog[[Sprint]:[Sprint]]=AU$4,""),"")</f>
        <v>02-REG</v>
      </c>
      <c r="AI24" cm="1">
        <f t="array" ref="AI24">IF(AV$4&lt;&gt;"",_xlfn._xlws.FILTER(ProductBacklog[[CODE]:[CODE]],ProductBacklog[[Sprint]:[Sprint]]=AV$4,""),"")</f>
        <v>0</v>
      </c>
      <c r="AJ24" t="str" cm="1">
        <f t="array" ref="AJ24">IF(AW$4&lt;&gt;"",_xlfn._xlws.FILTER(ProductBacklog[[CODE]:[CODE]],ProductBacklog[[Sprint]:[Sprint]]=AW$4,""),"")</f>
        <v/>
      </c>
      <c r="AK24" t="str" cm="1">
        <f t="array" ref="AK24">IF(AX$4&lt;&gt;"",_xlfn._xlws.FILTER(ProductBacklog[[CODE]:[CODE]],ProductBacklog[[Sprint]:[Sprint]]=AX$4,""),"")</f>
        <v/>
      </c>
      <c r="AL24" t="str" cm="1">
        <f t="array" ref="AL24">IF(AY$4&lt;&gt;"",_xlfn._xlws.FILTER(ProductBacklog[[CODE]:[CODE]],ProductBacklog[[Sprint]:[Sprint]]=AY$4,""),"")</f>
        <v/>
      </c>
      <c r="AM24" t="str" cm="1">
        <f t="array" ref="AM24">IF(AZ$4&lt;&gt;"",_xlfn._xlws.FILTER(ProductBacklog[[CODE]:[CODE]],ProductBacklog[[Sprint]:[Sprint]]=AZ$4,""),"")</f>
        <v/>
      </c>
      <c r="AN24" t="str" cm="1">
        <f t="array" ref="AN24">IF(BA$4&lt;&gt;"",_xlfn._xlws.FILTER(ProductBacklog[[CODE]:[CODE]],ProductBacklog[[Sprint]:[Sprint]]=BA$4,""),"")</f>
        <v/>
      </c>
      <c r="AO24" t="str" cm="1">
        <f t="array" ref="AO24">IF(BB$4&lt;&gt;"",_xlfn._xlws.FILTER(ProductBacklog[[CODE]:[CODE]],ProductBacklog[[Sprint]:[Sprint]]=BB$4,""),"")</f>
        <v/>
      </c>
      <c r="AP24" t="str" cm="1">
        <f t="array" ref="AP24">IF(BC$4&lt;&gt;"",_xlfn._xlws.FILTER(ProductBacklog[[CODE]:[CODE]],ProductBacklog[[Sprint]:[Sprint]]=BC$4,""),"")</f>
        <v/>
      </c>
      <c r="AQ24" t="str" cm="1">
        <f t="array" ref="AQ24">IF(BD$4&lt;&gt;"",_xlfn._xlws.FILTER(ProductBacklog[[CODE]:[CODE]],ProductBacklog[[Sprint]:[Sprint]]=BD$4,""),"")</f>
        <v/>
      </c>
      <c r="AR24" t="str" cm="1">
        <f t="array" ref="AR24">IF(BE$4&lt;&gt;"",_xlfn._xlws.FILTER(ProductBacklog[[CODE]:[CODE]],ProductBacklog[[Sprint]:[Sprint]]=BE$4,""),"")</f>
        <v/>
      </c>
      <c r="AS24" t="str" cm="1">
        <f t="array" ref="AS24">IF(BF$4&lt;&gt;"",_xlfn._xlws.FILTER(ProductBacklog[[CODE]:[CODE]],ProductBacklog[[Sprint]:[Sprint]]=BF$4,""),"")</f>
        <v/>
      </c>
      <c r="AT24" t="str" cm="1">
        <f t="array" ref="AT24">IF(BG$4&lt;&gt;"",_xlfn._xlws.FILTER(ProductBacklog[[CODE]:[CODE]],ProductBacklog[[Sprint]:[Sprint]]=BG$4,""),"")</f>
        <v/>
      </c>
      <c r="AU24" t="str" cm="1">
        <f t="array" ref="AU24">IF(BH$4&lt;&gt;"",_xlfn._xlws.FILTER(ProductBacklog[[CODE]:[CODE]],ProductBacklog[[Sprint]:[Sprint]]=BH$4,""),"")</f>
        <v/>
      </c>
      <c r="AV24" t="str" cm="1">
        <f t="array" ref="AV24">IF(BI$4&lt;&gt;"",_xlfn._xlws.FILTER(ProductBacklog[[CODE]:[CODE]],ProductBacklog[[Sprint]:[Sprint]]=BI$4,""),"")</f>
        <v/>
      </c>
      <c r="AW24" t="str" cm="1">
        <f t="array" ref="AW24">IF(BJ$4&lt;&gt;"",_xlfn._xlws.FILTER(ProductBacklog[[CODE]:[CODE]],ProductBacklog[[Sprint]:[Sprint]]=BJ$4,""),"")</f>
        <v/>
      </c>
      <c r="AX24" t="str" cm="1">
        <f t="array" ref="AX24">IF(BK$4&lt;&gt;"",_xlfn._xlws.FILTER(ProductBacklog[[CODE]:[CODE]],ProductBacklog[[Sprint]:[Sprint]]=BK$4,""),"")</f>
        <v/>
      </c>
      <c r="AY24" t="str" cm="1">
        <f t="array" ref="AY24">IF(BL$4&lt;&gt;"",_xlfn._xlws.FILTER(ProductBacklog[[CODE]:[CODE]],ProductBacklog[[Sprint]:[Sprint]]=BL$4,""),"")</f>
        <v/>
      </c>
      <c r="AZ24" t="str" cm="1">
        <f t="array" ref="AZ24">IF(BM$4&lt;&gt;"",_xlfn._xlws.FILTER(ProductBacklog[[CODE]:[CODE]],ProductBacklog[[Sprint]:[Sprint]]=BM$4,""),"")</f>
        <v/>
      </c>
      <c r="BA24" t="str" cm="1">
        <f t="array" ref="BA24">IF(BN$4&lt;&gt;"",_xlfn._xlws.FILTER(ProductBacklog[[CODE]:[CODE]],ProductBacklog[[Sprint]:[Sprint]]=BN$4,""),"")</f>
        <v/>
      </c>
      <c r="BB24" t="str" cm="1">
        <f t="array" ref="BB24">IF(BO$4&lt;&gt;"",_xlfn._xlws.FILTER(ProductBacklog[[CODE]:[CODE]],ProductBacklog[[Sprint]:[Sprint]]=BO$4,""),"")</f>
        <v/>
      </c>
      <c r="BC24" t="str" cm="1">
        <f t="array" ref="BC24">IF(BP$4&lt;&gt;"",_xlfn._xlws.FILTER(ProductBacklog[[CODE]:[CODE]],ProductBacklog[[Sprint]:[Sprint]]=BP$4,""),"")</f>
        <v/>
      </c>
      <c r="BD24" t="str" cm="1">
        <f t="array" ref="BD24">IF(BQ$4&lt;&gt;"",_xlfn._xlws.FILTER(ProductBacklog[[CODE]:[CODE]],ProductBacklog[[Sprint]:[Sprint]]=BQ$4,""),"")</f>
        <v/>
      </c>
      <c r="BE24" t="str" cm="1">
        <f t="array" ref="BE24">IF(BR$4&lt;&gt;"",_xlfn._xlws.FILTER(ProductBacklog[[CODE]:[CODE]],ProductBacklog[[Sprint]:[Sprint]]=BR$4,""),"")</f>
        <v/>
      </c>
      <c r="BF24" t="str" cm="1">
        <f t="array" ref="BF24">IF(BS$4&lt;&gt;"",_xlfn._xlws.FILTER(ProductBacklog[[CODE]:[CODE]],ProductBacklog[[Sprint]:[Sprint]]=BS$4,""),"")</f>
        <v/>
      </c>
      <c r="BG24" t="str" cm="1">
        <f t="array" ref="BG24">IF(BT$4&lt;&gt;"",_xlfn._xlws.FILTER(ProductBacklog[[CODE]:[CODE]],ProductBacklog[[Sprint]:[Sprint]]=BT$4,""),"")</f>
        <v/>
      </c>
      <c r="BH24" t="str" cm="1">
        <f t="array" ref="BH24">IF(BU$4&lt;&gt;"",_xlfn._xlws.FILTER(ProductBacklog[[CODE]:[CODE]],ProductBacklog[[Sprint]:[Sprint]]=BU$4,""),"")</f>
        <v/>
      </c>
      <c r="BI24" t="str" cm="1">
        <f t="array" ref="BI24">IF(BV$4&lt;&gt;"",_xlfn._xlws.FILTER(ProductBacklog[[CODE]:[CODE]],ProductBacklog[[Sprint]:[Sprint]]=BV$4,""),"")</f>
        <v/>
      </c>
      <c r="BJ24" t="str" cm="1">
        <f t="array" ref="BJ24">IF(BW$4&lt;&gt;"",_xlfn._xlws.FILTER(ProductBacklog[[CODE]:[CODE]],ProductBacklog[[Sprint]:[Sprint]]=BW$4,""),"")</f>
        <v/>
      </c>
      <c r="BK24" t="str" cm="1">
        <f t="array" ref="BK24">IF(BX$4&lt;&gt;"",_xlfn._xlws.FILTER(ProductBacklog[[CODE]:[CODE]],ProductBacklog[[Sprint]:[Sprint]]=BX$4,""),"")</f>
        <v/>
      </c>
      <c r="BL24" t="str" cm="1">
        <f t="array" ref="BL24">IF(BY$4&lt;&gt;"",_xlfn._xlws.FILTER(ProductBacklog[[CODE]:[CODE]],ProductBacklog[[Sprint]:[Sprint]]=BY$4,""),"")</f>
        <v/>
      </c>
      <c r="BM24" t="str" cm="1">
        <f t="array" ref="BM24">IF(BZ$4&lt;&gt;"",_xlfn._xlws.FILTER(ProductBacklog[[CODE]:[CODE]],ProductBacklog[[Sprint]:[Sprint]]=BZ$4,""),"")</f>
        <v/>
      </c>
      <c r="BN24" t="str" cm="1">
        <f t="array" ref="BN24">IF(CA$4&lt;&gt;"",_xlfn._xlws.FILTER(ProductBacklog[[CODE]:[CODE]],ProductBacklog[[Sprint]:[Sprint]]=CA$4,""),"")</f>
        <v/>
      </c>
      <c r="BO24" t="str" cm="1">
        <f t="array" ref="BO24">IF(CB$4&lt;&gt;"",_xlfn._xlws.FILTER(ProductBacklog[[CODE]:[CODE]],ProductBacklog[[Sprint]:[Sprint]]=CB$4,""),"")</f>
        <v/>
      </c>
      <c r="BP24" t="str" cm="1">
        <f t="array" ref="BP24">IF(CC$4&lt;&gt;"",_xlfn._xlws.FILTER(ProductBacklog[[CODE]:[CODE]],ProductBacklog[[Sprint]:[Sprint]]=CC$4,""),"")</f>
        <v/>
      </c>
      <c r="BQ24" t="str" cm="1">
        <f t="array" ref="BQ24">IF(CD$4&lt;&gt;"",_xlfn._xlws.FILTER(ProductBacklog[[CODE]:[CODE]],ProductBacklog[[Sprint]:[Sprint]]=CD$4,""),"")</f>
        <v/>
      </c>
      <c r="BR24" t="str" cm="1">
        <f t="array" ref="BR24">IF(CE$4&lt;&gt;"",_xlfn._xlws.FILTER(ProductBacklog[[CODE]:[CODE]],ProductBacklog[[Sprint]:[Sprint]]=CE$4,""),"")</f>
        <v/>
      </c>
      <c r="BS24" t="str" cm="1">
        <f t="array" ref="BS24">IF(CF$4&lt;&gt;"",_xlfn._xlws.FILTER(ProductBacklog[[CODE]:[CODE]],ProductBacklog[[Sprint]:[Sprint]]=CF$4,""),"")</f>
        <v/>
      </c>
      <c r="BT24" t="str" cm="1">
        <f t="array" ref="BT24">IF(CG$4&lt;&gt;"",_xlfn._xlws.FILTER(ProductBacklog[[CODE]:[CODE]],ProductBacklog[[Sprint]:[Sprint]]=CG$4,""),"")</f>
        <v/>
      </c>
      <c r="BU24" t="str" cm="1">
        <f t="array" ref="BU24">IF(CH$4&lt;&gt;"",_xlfn._xlws.FILTER(ProductBacklog[[CODE]:[CODE]],ProductBacklog[[Sprint]:[Sprint]]=CH$4,""),"")</f>
        <v/>
      </c>
      <c r="BV24" t="str" cm="1">
        <f t="array" ref="BV24">IF(CI$4&lt;&gt;"",_xlfn._xlws.FILTER(ProductBacklog[[CODE]:[CODE]],ProductBacklog[[Sprint]:[Sprint]]=CI$4,""),"")</f>
        <v/>
      </c>
      <c r="BW24" t="str" cm="1">
        <f t="array" ref="BW24">IF(CJ$4&lt;&gt;"",_xlfn._xlws.FILTER(ProductBacklog[[CODE]:[CODE]],ProductBacklog[[Sprint]:[Sprint]]=CJ$4,""),"")</f>
        <v/>
      </c>
      <c r="BX24" t="str" cm="1">
        <f t="array" ref="BX24">IF(CK$4&lt;&gt;"",_xlfn._xlws.FILTER(ProductBacklog[[CODE]:[CODE]],ProductBacklog[[Sprint]:[Sprint]]=CK$4,""),"")</f>
        <v/>
      </c>
      <c r="BY24" t="str" cm="1">
        <f t="array" ref="BY24">IF(CL$4&lt;&gt;"",_xlfn._xlws.FILTER(ProductBacklog[[CODE]:[CODE]],ProductBacklog[[Sprint]:[Sprint]]=CL$4,""),"")</f>
        <v/>
      </c>
      <c r="BZ24" t="str" cm="1">
        <f t="array" ref="BZ24">IF(CM$4&lt;&gt;"",_xlfn._xlws.FILTER(ProductBacklog[[CODE]:[CODE]],ProductBacklog[[Sprint]:[Sprint]]=CM$4,""),"")</f>
        <v/>
      </c>
      <c r="CA24" t="str" cm="1">
        <f t="array" ref="CA24">IF(CN$4&lt;&gt;"",_xlfn._xlws.FILTER(ProductBacklog[[CODE]:[CODE]],ProductBacklog[[Sprint]:[Sprint]]=CN$4,""),"")</f>
        <v/>
      </c>
      <c r="CB24" t="str" cm="1">
        <f t="array" ref="CB24">IF(CO$4&lt;&gt;"",_xlfn._xlws.FILTER(ProductBacklog[[CODE]:[CODE]],ProductBacklog[[Sprint]:[Sprint]]=CO$4,""),"")</f>
        <v/>
      </c>
      <c r="CC24" t="str" cm="1">
        <f t="array" ref="CC24">IF(CP$4&lt;&gt;"",_xlfn._xlws.FILTER(ProductBacklog[[CODE]:[CODE]],ProductBacklog[[Sprint]:[Sprint]]=CP$4,""),"")</f>
        <v/>
      </c>
      <c r="CD24" t="str" cm="1">
        <f t="array" ref="CD24">IF(CQ$4&lt;&gt;"",_xlfn._xlws.FILTER(ProductBacklog[[CODE]:[CODE]],ProductBacklog[[Sprint]:[Sprint]]=CQ$4,""),"")</f>
        <v/>
      </c>
      <c r="CE24" t="str" cm="1">
        <f t="array" ref="CE24">IF(CR$4&lt;&gt;"",_xlfn._xlws.FILTER(ProductBacklog[[CODE]:[CODE]],ProductBacklog[[Sprint]:[Sprint]]=CR$4,""),"")</f>
        <v/>
      </c>
      <c r="CF24" t="str" cm="1">
        <f t="array" ref="CF24">IF(CS$4&lt;&gt;"",_xlfn._xlws.FILTER(ProductBacklog[[CODE]:[CODE]],ProductBacklog[[Sprint]:[Sprint]]=CS$4,""),"")</f>
        <v/>
      </c>
      <c r="CG24" t="str" cm="1">
        <f t="array" ref="CG24">IF(CT$4&lt;&gt;"",_xlfn._xlws.FILTER(ProductBacklog[[CODE]:[CODE]],ProductBacklog[[Sprint]:[Sprint]]=CT$4,""),"")</f>
        <v/>
      </c>
      <c r="CH24" t="str" cm="1">
        <f t="array" ref="CH24">IF(CU$4&lt;&gt;"",_xlfn._xlws.FILTER(ProductBacklog[[CODE]:[CODE]],ProductBacklog[[Sprint]:[Sprint]]=CU$4,""),"")</f>
        <v/>
      </c>
      <c r="CI24" t="str" cm="1">
        <f t="array" ref="CI24">IF(CV$4&lt;&gt;"",_xlfn._xlws.FILTER(ProductBacklog[[CODE]:[CODE]],ProductBacklog[[Sprint]:[Sprint]]=CV$4,""),"")</f>
        <v/>
      </c>
      <c r="CJ24" t="str" cm="1">
        <f t="array" ref="CJ24">IF(CW$4&lt;&gt;"",_xlfn._xlws.FILTER(ProductBacklog[[CODE]:[CODE]],ProductBacklog[[Sprint]:[Sprint]]=CW$4,""),"")</f>
        <v/>
      </c>
      <c r="CK24" t="str" cm="1">
        <f t="array" ref="CK24">IF(CX$4&lt;&gt;"",_xlfn._xlws.FILTER(ProductBacklog[[CODE]:[CODE]],ProductBacklog[[Sprint]:[Sprint]]=CX$4,""),"")</f>
        <v/>
      </c>
      <c r="CL24" t="str" cm="1">
        <f t="array" ref="CL24">IF(CY$4&lt;&gt;"",_xlfn._xlws.FILTER(ProductBacklog[[CODE]:[CODE]],ProductBacklog[[Sprint]:[Sprint]]=CY$4,""),"")</f>
        <v/>
      </c>
      <c r="CM24" t="str" cm="1">
        <f t="array" ref="CM24">IF(CZ$4&lt;&gt;"",_xlfn._xlws.FILTER(ProductBacklog[[CODE]:[CODE]],ProductBacklog[[Sprint]:[Sprint]]=CZ$4,""),"")</f>
        <v/>
      </c>
      <c r="CN24" t="str" cm="1">
        <f t="array" ref="CN24">IF(DA$4&lt;&gt;"",_xlfn._xlws.FILTER(ProductBacklog[[CODE]:[CODE]],ProductBacklog[[Sprint]:[Sprint]]=DA$4,""),"")</f>
        <v/>
      </c>
      <c r="CO24" t="str" cm="1">
        <f t="array" ref="CO24">IF(DB$4&lt;&gt;"",_xlfn._xlws.FILTER(ProductBacklog[[CODE]:[CODE]],ProductBacklog[[Sprint]:[Sprint]]=DB$4,""),"")</f>
        <v/>
      </c>
      <c r="CP24" t="str" cm="1">
        <f t="array" ref="CP24">IF(DC$4&lt;&gt;"",_xlfn._xlws.FILTER(ProductBacklog[[CODE]:[CODE]],ProductBacklog[[Sprint]:[Sprint]]=DC$4,""),"")</f>
        <v/>
      </c>
      <c r="CQ24" t="str" cm="1">
        <f t="array" ref="CQ24">IF(DD$4&lt;&gt;"",_xlfn._xlws.FILTER(ProductBacklog[[CODE]:[CODE]],ProductBacklog[[Sprint]:[Sprint]]=DD$4,""),"")</f>
        <v/>
      </c>
      <c r="CR24" t="str" cm="1">
        <f t="array" ref="CR24">IF(DE$4&lt;&gt;"",_xlfn._xlws.FILTER(ProductBacklog[[CODE]:[CODE]],ProductBacklog[[Sprint]:[Sprint]]=DE$4,""),"")</f>
        <v/>
      </c>
      <c r="CS24" t="str" cm="1">
        <f t="array" ref="CS24">IF(DF$4&lt;&gt;"",_xlfn._xlws.FILTER(ProductBacklog[[CODE]:[CODE]],ProductBacklog[[Sprint]:[Sprint]]=DF$4,""),"")</f>
        <v/>
      </c>
      <c r="CT24" t="str" cm="1">
        <f t="array" ref="CT24">IF(DG$4&lt;&gt;"",_xlfn._xlws.FILTER(ProductBacklog[[CODE]:[CODE]],ProductBacklog[[Sprint]:[Sprint]]=DG$4,""),"")</f>
        <v/>
      </c>
      <c r="CU24" t="str" cm="1">
        <f t="array" ref="CU24">IF(DH$4&lt;&gt;"",_xlfn._xlws.FILTER(ProductBacklog[[CODE]:[CODE]],ProductBacklog[[Sprint]:[Sprint]]=DH$4,""),"")</f>
        <v/>
      </c>
      <c r="CV24" t="str" cm="1">
        <f t="array" ref="CV24">IF(DI$4&lt;&gt;"",_xlfn._xlws.FILTER(ProductBacklog[[CODE]:[CODE]],ProductBacklog[[Sprint]:[Sprint]]=DI$4,""),"")</f>
        <v/>
      </c>
      <c r="CW24" t="str" cm="1">
        <f t="array" ref="CW24">IF(DJ$4&lt;&gt;"",_xlfn._xlws.FILTER(ProductBacklog[[CODE]:[CODE]],ProductBacklog[[Sprint]:[Sprint]]=DJ$4,""),"")</f>
        <v/>
      </c>
      <c r="CX24" t="str" cm="1">
        <f t="array" ref="CX24">IF(DK$4&lt;&gt;"",_xlfn._xlws.FILTER(ProductBacklog[[CODE]:[CODE]],ProductBacklog[[Sprint]:[Sprint]]=DK$4,""),"")</f>
        <v/>
      </c>
      <c r="CY24" t="str" cm="1">
        <f t="array" ref="CY24">IF(DL$4&lt;&gt;"",_xlfn._xlws.FILTER(ProductBacklog[[CODE]:[CODE]],ProductBacklog[[Sprint]:[Sprint]]=DL$4,""),"")</f>
        <v/>
      </c>
      <c r="CZ24" t="str" cm="1">
        <f t="array" ref="CZ24">IF(DM$4&lt;&gt;"",_xlfn._xlws.FILTER(ProductBacklog[[CODE]:[CODE]],ProductBacklog[[Sprint]:[Sprint]]=DM$4,""),"")</f>
        <v/>
      </c>
      <c r="DA24" t="str" cm="1">
        <f t="array" ref="DA24">IF(DN$4&lt;&gt;"",_xlfn._xlws.FILTER(ProductBacklog[[CODE]:[CODE]],ProductBacklog[[Sprint]:[Sprint]]=DN$4,""),"")</f>
        <v/>
      </c>
      <c r="DB24" t="str" cm="1">
        <f t="array" ref="DB24">IF(DO$4&lt;&gt;"",_xlfn._xlws.FILTER(ProductBacklog[[CODE]:[CODE]],ProductBacklog[[Sprint]:[Sprint]]=DO$4,""),"")</f>
        <v/>
      </c>
      <c r="DC24" t="str" cm="1">
        <f t="array" ref="DC24">IF(DP$4&lt;&gt;"",_xlfn._xlws.FILTER(ProductBacklog[[CODE]:[CODE]],ProductBacklog[[Sprint]:[Sprint]]=DP$4,""),"")</f>
        <v/>
      </c>
      <c r="DD24" t="str" cm="1">
        <f t="array" ref="DD24">IF(DQ$4&lt;&gt;"",_xlfn._xlws.FILTER(ProductBacklog[[CODE]:[CODE]],ProductBacklog[[Sprint]:[Sprint]]=DQ$4,""),"")</f>
        <v/>
      </c>
      <c r="DE24" t="str" cm="1">
        <f t="array" ref="DE24">IF(DR$4&lt;&gt;"",_xlfn._xlws.FILTER(ProductBacklog[[CODE]:[CODE]],ProductBacklog[[Sprint]:[Sprint]]=DR$4,""),"")</f>
        <v/>
      </c>
      <c r="DF24" t="str" cm="1">
        <f t="array" ref="DF24">IF(DS$4&lt;&gt;"",_xlfn._xlws.FILTER(ProductBacklog[[CODE]:[CODE]],ProductBacklog[[Sprint]:[Sprint]]=DS$4,""),"")</f>
        <v/>
      </c>
      <c r="DG24" t="str" cm="1">
        <f t="array" ref="DG24">IF(DT$4&lt;&gt;"",_xlfn._xlws.FILTER(ProductBacklog[[CODE]:[CODE]],ProductBacklog[[Sprint]:[Sprint]]=DT$4,""),"")</f>
        <v/>
      </c>
      <c r="DH24" t="str" cm="1">
        <f t="array" ref="DH24">IF(DU$4&lt;&gt;"",_xlfn._xlws.FILTER(ProductBacklog[[CODE]:[CODE]],ProductBacklog[[Sprint]:[Sprint]]=DU$4,""),"")</f>
        <v/>
      </c>
      <c r="DI24" t="str" cm="1">
        <f t="array" ref="DI24">IF(DV$4&lt;&gt;"",_xlfn._xlws.FILTER(ProductBacklog[[CODE]:[CODE]],ProductBacklog[[Sprint]:[Sprint]]=DV$4,""),"")</f>
        <v/>
      </c>
      <c r="DJ24" t="str" cm="1">
        <f t="array" ref="DJ24">IF(DW$4&lt;&gt;"",_xlfn._xlws.FILTER(ProductBacklog[[CODE]:[CODE]],ProductBacklog[[Sprint]:[Sprint]]=DW$4,""),"")</f>
        <v/>
      </c>
      <c r="DK24" t="str" cm="1">
        <f t="array" ref="DK24">IF(DX$4&lt;&gt;"",_xlfn._xlws.FILTER(ProductBacklog[[CODE]:[CODE]],ProductBacklog[[Sprint]:[Sprint]]=DX$4,""),"")</f>
        <v/>
      </c>
      <c r="DL24" t="str" cm="1">
        <f t="array" ref="DL24">IF(DY$4&lt;&gt;"",_xlfn._xlws.FILTER(ProductBacklog[[CODE]:[CODE]],ProductBacklog[[Sprint]:[Sprint]]=DY$4,""),"")</f>
        <v/>
      </c>
      <c r="DM24" t="str" cm="1">
        <f t="array" ref="DM24">IF(DZ$4&lt;&gt;"",_xlfn._xlws.FILTER(ProductBacklog[[CODE]:[CODE]],ProductBacklog[[Sprint]:[Sprint]]=DZ$4,""),"")</f>
        <v/>
      </c>
      <c r="DN24" t="str" cm="1">
        <f t="array" ref="DN24">IF(EA$4&lt;&gt;"",_xlfn._xlws.FILTER(ProductBacklog[[CODE]:[CODE]],ProductBacklog[[Sprint]:[Sprint]]=EA$4,""),"")</f>
        <v/>
      </c>
      <c r="DO24" t="str" cm="1">
        <f t="array" ref="DO24">IF(EB$4&lt;&gt;"",_xlfn._xlws.FILTER(ProductBacklog[[CODE]:[CODE]],ProductBacklog[[Sprint]:[Sprint]]=EB$4,""),"")</f>
        <v/>
      </c>
      <c r="DP24" t="str" cm="1">
        <f t="array" ref="DP24">IF(EC$4&lt;&gt;"",_xlfn._xlws.FILTER(ProductBacklog[[CODE]:[CODE]],ProductBacklog[[Sprint]:[Sprint]]=EC$4,""),"")</f>
        <v/>
      </c>
      <c r="DQ24" t="str" cm="1">
        <f t="array" ref="DQ24">IF(ED$4&lt;&gt;"",_xlfn._xlws.FILTER(ProductBacklog[[CODE]:[CODE]],ProductBacklog[[Sprint]:[Sprint]]=ED$4,""),"")</f>
        <v/>
      </c>
      <c r="DR24" t="str" cm="1">
        <f t="array" ref="DR24">IF(EE$4&lt;&gt;"",_xlfn._xlws.FILTER(ProductBacklog[[CODE]:[CODE]],ProductBacklog[[Sprint]:[Sprint]]=EE$4,""),"")</f>
        <v/>
      </c>
      <c r="DS24" t="str" cm="1">
        <f t="array" ref="DS24">IF(EF$4&lt;&gt;"",_xlfn._xlws.FILTER(ProductBacklog[[CODE]:[CODE]],ProductBacklog[[Sprint]:[Sprint]]=EF$4,""),"")</f>
        <v/>
      </c>
      <c r="DT24" t="str" cm="1">
        <f t="array" ref="DT24">IF(EG$4&lt;&gt;"",_xlfn._xlws.FILTER(ProductBacklog[[CODE]:[CODE]],ProductBacklog[[Sprint]:[Sprint]]=EG$4,""),"")</f>
        <v/>
      </c>
      <c r="DU24" t="str" cm="1">
        <f t="array" ref="DU24">IF(EH$4&lt;&gt;"",_xlfn._xlws.FILTER(ProductBacklog[[CODE]:[CODE]],ProductBacklog[[Sprint]:[Sprint]]=EH$4,""),"")</f>
        <v/>
      </c>
      <c r="DV24" t="str" cm="1">
        <f t="array" ref="DV24">IF(EI$4&lt;&gt;"",_xlfn._xlws.FILTER(ProductBacklog[[CODE]:[CODE]],ProductBacklog[[Sprint]:[Sprint]]=EI$4,""),"")</f>
        <v/>
      </c>
      <c r="DW24" t="str" cm="1">
        <f t="array" ref="DW24">IF(EJ$4&lt;&gt;"",_xlfn._xlws.FILTER(ProductBacklog[[CODE]:[CODE]],ProductBacklog[[Sprint]:[Sprint]]=EJ$4,""),"")</f>
        <v/>
      </c>
      <c r="DX24" t="str" cm="1">
        <f t="array" ref="DX24">IF(EK$4&lt;&gt;"",_xlfn._xlws.FILTER(ProductBacklog[[CODE]:[CODE]],ProductBacklog[[Sprint]:[Sprint]]=EK$4,""),"")</f>
        <v/>
      </c>
      <c r="DY24" t="str" cm="1">
        <f t="array" ref="DY24">IF(EL$4&lt;&gt;"",_xlfn._xlws.FILTER(ProductBacklog[[CODE]:[CODE]],ProductBacklog[[Sprint]:[Sprint]]=EL$4,""),"")</f>
        <v/>
      </c>
      <c r="DZ24" t="str" cm="1">
        <f t="array" ref="DZ24">IF(EM$4&lt;&gt;"",_xlfn._xlws.FILTER(ProductBacklog[[CODE]:[CODE]],ProductBacklog[[Sprint]:[Sprint]]=EM$4,""),"")</f>
        <v/>
      </c>
      <c r="EA24" t="str" cm="1">
        <f t="array" ref="EA24">IF(EN$4&lt;&gt;"",_xlfn._xlws.FILTER(ProductBacklog[[CODE]:[CODE]],ProductBacklog[[Sprint]:[Sprint]]=EN$4,""),"")</f>
        <v/>
      </c>
      <c r="EB24" t="str" cm="1">
        <f t="array" ref="EB24">IF(EO$4&lt;&gt;"",_xlfn._xlws.FILTER(ProductBacklog[[CODE]:[CODE]],ProductBacklog[[Sprint]:[Sprint]]=EO$4,""),"")</f>
        <v/>
      </c>
      <c r="EC24" t="str" cm="1">
        <f t="array" ref="EC24">IF(EP$4&lt;&gt;"",_xlfn._xlws.FILTER(ProductBacklog[[CODE]:[CODE]],ProductBacklog[[Sprint]:[Sprint]]=EP$4,""),"")</f>
        <v/>
      </c>
      <c r="ED24" t="str" cm="1">
        <f t="array" ref="ED24">IF(EQ$4&lt;&gt;"",_xlfn._xlws.FILTER(ProductBacklog[[CODE]:[CODE]],ProductBacklog[[Sprint]:[Sprint]]=EQ$4,""),"")</f>
        <v/>
      </c>
      <c r="EE24" t="str" cm="1">
        <f t="array" ref="EE24">IF(ER$4&lt;&gt;"",_xlfn._xlws.FILTER(ProductBacklog[[CODE]:[CODE]],ProductBacklog[[Sprint]:[Sprint]]=ER$4,""),"")</f>
        <v/>
      </c>
      <c r="EF24" t="str" cm="1">
        <f t="array" ref="EF24">IF(ES$4&lt;&gt;"",_xlfn._xlws.FILTER(ProductBacklog[[CODE]:[CODE]],ProductBacklog[[Sprint]:[Sprint]]=ES$4,""),"")</f>
        <v/>
      </c>
      <c r="EG24" t="str" cm="1">
        <f t="array" ref="EG24">IF(ET$4&lt;&gt;"",_xlfn._xlws.FILTER(ProductBacklog[[CODE]:[CODE]],ProductBacklog[[Sprint]:[Sprint]]=ET$4,""),"")</f>
        <v/>
      </c>
      <c r="EH24" t="str" cm="1">
        <f t="array" ref="EH24">IF(EU$4&lt;&gt;"",_xlfn._xlws.FILTER(ProductBacklog[[CODE]:[CODE]],ProductBacklog[[Sprint]:[Sprint]]=EU$4,""),"")</f>
        <v/>
      </c>
      <c r="EI24" t="str" cm="1">
        <f t="array" ref="EI24">IF(EV$4&lt;&gt;"",_xlfn._xlws.FILTER(ProductBacklog[[CODE]:[CODE]],ProductBacklog[[Sprint]:[Sprint]]=EV$4,""),"")</f>
        <v/>
      </c>
      <c r="EJ24" t="str" cm="1">
        <f t="array" ref="EJ24">IF(EW$4&lt;&gt;"",_xlfn._xlws.FILTER(ProductBacklog[[CODE]:[CODE]],ProductBacklog[[Sprint]:[Sprint]]=EW$4,""),"")</f>
        <v/>
      </c>
      <c r="EK24" t="str" cm="1">
        <f t="array" ref="EK24">IF(EX$4&lt;&gt;"",_xlfn._xlws.FILTER(ProductBacklog[[CODE]:[CODE]],ProductBacklog[[Sprint]:[Sprint]]=EX$4,""),"")</f>
        <v/>
      </c>
      <c r="EL24" t="str" cm="1">
        <f t="array" ref="EL24">IF(EY$4&lt;&gt;"",_xlfn._xlws.FILTER(ProductBacklog[[CODE]:[CODE]],ProductBacklog[[Sprint]:[Sprint]]=EY$4,""),"")</f>
        <v/>
      </c>
      <c r="EM24" t="str" cm="1">
        <f t="array" ref="EM24">IF(EZ$4&lt;&gt;"",_xlfn._xlws.FILTER(ProductBacklog[[CODE]:[CODE]],ProductBacklog[[Sprint]:[Sprint]]=EZ$4,""),"")</f>
        <v/>
      </c>
      <c r="EN24" t="str" cm="1">
        <f t="array" ref="EN24">IF(FA$4&lt;&gt;"",_xlfn._xlws.FILTER(ProductBacklog[[CODE]:[CODE]],ProductBacklog[[Sprint]:[Sprint]]=FA$4,""),"")</f>
        <v/>
      </c>
      <c r="EO24" t="str" cm="1">
        <f t="array" ref="EO24">IF(FB$4&lt;&gt;"",_xlfn._xlws.FILTER(ProductBacklog[[CODE]:[CODE]],ProductBacklog[[Sprint]:[Sprint]]=FB$4,""),"")</f>
        <v/>
      </c>
      <c r="EP24" t="str" cm="1">
        <f t="array" ref="EP24">IF(FC$4&lt;&gt;"",_xlfn._xlws.FILTER(ProductBacklog[[CODE]:[CODE]],ProductBacklog[[Sprint]:[Sprint]]=FC$4,""),"")</f>
        <v/>
      </c>
      <c r="EQ24" t="str" cm="1">
        <f t="array" ref="EQ24">IF(FD$4&lt;&gt;"",_xlfn._xlws.FILTER(ProductBacklog[[CODE]:[CODE]],ProductBacklog[[Sprint]:[Sprint]]=FD$4,""),"")</f>
        <v/>
      </c>
      <c r="ER24" t="str" cm="1">
        <f t="array" ref="ER24">IF(FE$4&lt;&gt;"",_xlfn._xlws.FILTER(ProductBacklog[[CODE]:[CODE]],ProductBacklog[[Sprint]:[Sprint]]=FE$4,""),"")</f>
        <v/>
      </c>
      <c r="ES24" t="str" cm="1">
        <f t="array" ref="ES24">IF(FF$4&lt;&gt;"",_xlfn._xlws.FILTER(ProductBacklog[[CODE]:[CODE]],ProductBacklog[[Sprint]:[Sprint]]=FF$4,""),"")</f>
        <v/>
      </c>
      <c r="ET24" t="str" cm="1">
        <f t="array" ref="ET24">IF(FG$4&lt;&gt;"",_xlfn._xlws.FILTER(ProductBacklog[[CODE]:[CODE]],ProductBacklog[[Sprint]:[Sprint]]=FG$4,""),"")</f>
        <v/>
      </c>
      <c r="EU24" t="str" cm="1">
        <f t="array" ref="EU24">IF(FH$4&lt;&gt;"",_xlfn._xlws.FILTER(ProductBacklog[[CODE]:[CODE]],ProductBacklog[[Sprint]:[Sprint]]=FH$4,""),"")</f>
        <v/>
      </c>
      <c r="EV24" t="str" cm="1">
        <f t="array" ref="EV24">IF(FI$4&lt;&gt;"",_xlfn._xlws.FILTER(ProductBacklog[[CODE]:[CODE]],ProductBacklog[[Sprint]:[Sprint]]=FI$4,""),"")</f>
        <v/>
      </c>
      <c r="EW24" t="str" cm="1">
        <f t="array" ref="EW24">IF(FJ$4&lt;&gt;"",_xlfn._xlws.FILTER(ProductBacklog[[CODE]:[CODE]],ProductBacklog[[Sprint]:[Sprint]]=FJ$4,""),"")</f>
        <v/>
      </c>
      <c r="EX24" t="str" cm="1">
        <f t="array" ref="EX24">IF(FK$4&lt;&gt;"",_xlfn._xlws.FILTER(ProductBacklog[[CODE]:[CODE]],ProductBacklog[[Sprint]:[Sprint]]=FK$4,""),"")</f>
        <v/>
      </c>
      <c r="EY24" t="str" cm="1">
        <f t="array" ref="EY24">IF(FL$4&lt;&gt;"",_xlfn._xlws.FILTER(ProductBacklog[[CODE]:[CODE]],ProductBacklog[[Sprint]:[Sprint]]=FL$4,""),"")</f>
        <v/>
      </c>
      <c r="EZ24" t="str" cm="1">
        <f t="array" ref="EZ24">IF(FM$4&lt;&gt;"",_xlfn._xlws.FILTER(ProductBacklog[[CODE]:[CODE]],ProductBacklog[[Sprint]:[Sprint]]=FM$4,""),"")</f>
        <v/>
      </c>
    </row>
    <row r="25" spans="1:156" x14ac:dyDescent="0.3">
      <c r="A25" s="21"/>
      <c r="B25" s="74">
        <f ca="1">IF($B$26&lt;&gt;0,B$23/$B$26,0)</f>
        <v>0.32374100719424465</v>
      </c>
      <c r="C25" s="74"/>
      <c r="D25" s="74">
        <f t="shared" ref="D25" ca="1" si="48">IF($B$26&lt;&gt;0,D$23/$B$26,0)</f>
        <v>0.17266187050359713</v>
      </c>
      <c r="E25" s="74"/>
      <c r="F25" s="74">
        <f t="shared" ref="F25" ca="1" si="49">IF($B$26&lt;&gt;0,F$23/$B$26,0)</f>
        <v>0.30215827338129497</v>
      </c>
      <c r="G25" s="74"/>
      <c r="H25" s="74">
        <f t="shared" ref="H25" ca="1" si="50">IF($B$26&lt;&gt;0,H$23/$B$26,0)</f>
        <v>5.7553956834532377E-2</v>
      </c>
      <c r="I25" s="74"/>
      <c r="J25" s="74">
        <f t="shared" ref="J25" ca="1" si="51">IF($B$26&lt;&gt;0,J$23/$B$26,0)</f>
        <v>0.14388489208633096</v>
      </c>
      <c r="K25" s="74"/>
      <c r="L25" s="21"/>
      <c r="M25" s="21"/>
      <c r="N25" s="21"/>
      <c r="O25" s="21"/>
      <c r="P25" s="21"/>
      <c r="Q25" s="21"/>
      <c r="R25" s="21"/>
      <c r="W25" s="10"/>
      <c r="AG25" t="str">
        <v>01-ed</v>
      </c>
    </row>
    <row r="26" spans="1:156" x14ac:dyDescent="0.3">
      <c r="A26" s="73" t="s">
        <v>32</v>
      </c>
      <c r="B26" s="72">
        <f ca="1">SUM($B$23:$K$24)</f>
        <v>11.583333333333332</v>
      </c>
      <c r="C26" s="73"/>
      <c r="D26" s="73"/>
      <c r="E26" s="73"/>
      <c r="F26" s="73"/>
      <c r="G26" s="73"/>
      <c r="H26" s="73"/>
      <c r="I26" s="73"/>
      <c r="J26" s="73"/>
      <c r="K26" s="73"/>
      <c r="L26" s="22"/>
      <c r="M26" s="22"/>
      <c r="N26" s="22"/>
      <c r="O26" s="22"/>
      <c r="P26" s="22"/>
      <c r="Q26" s="22"/>
      <c r="R26" s="22"/>
    </row>
    <row r="27" spans="1:156" x14ac:dyDescent="0.3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22"/>
      <c r="M27" s="22"/>
      <c r="N27" s="22"/>
      <c r="O27" s="22"/>
      <c r="P27" s="22"/>
      <c r="Q27" s="22"/>
      <c r="R27" s="22"/>
    </row>
    <row r="30" spans="1:156" x14ac:dyDescent="0.3">
      <c r="A30" s="63" t="s">
        <v>34</v>
      </c>
      <c r="B30" s="64" t="str">
        <f>B$2</f>
        <v>P1</v>
      </c>
      <c r="C30" s="64"/>
      <c r="D30" s="64" t="str">
        <f>D$2</f>
        <v>P2</v>
      </c>
      <c r="E30" s="64"/>
      <c r="F30" s="64" t="str">
        <f>F$2</f>
        <v>P3</v>
      </c>
      <c r="G30" s="64"/>
      <c r="H30" s="64" t="str">
        <f>H$2</f>
        <v>P4</v>
      </c>
      <c r="I30" s="64"/>
      <c r="J30" s="64" t="str">
        <f>J$2</f>
        <v>P5</v>
      </c>
      <c r="K30" s="64"/>
    </row>
    <row r="31" spans="1:156" ht="14.4" customHeight="1" x14ac:dyDescent="0.3">
      <c r="A31" s="63"/>
      <c r="B31" s="64"/>
      <c r="C31" s="64"/>
      <c r="D31" s="64"/>
      <c r="E31" s="64"/>
      <c r="F31" s="64"/>
      <c r="G31" s="64"/>
      <c r="H31" s="64"/>
      <c r="I31" s="64"/>
      <c r="J31" s="64"/>
      <c r="K31" s="64"/>
      <c r="M31" s="52" cm="1">
        <f t="array" ref="M31">MIN(IF($M$33:$M$132="",ROW($M$33:$M$132)-ROW($M$33)))</f>
        <v>3</v>
      </c>
    </row>
    <row r="32" spans="1:156" ht="14.4" customHeight="1" x14ac:dyDescent="0.3">
      <c r="A32" s="63"/>
      <c r="B32" s="21" t="s">
        <v>35</v>
      </c>
      <c r="C32" s="30" t="s">
        <v>28</v>
      </c>
      <c r="D32" s="21" t="s">
        <v>35</v>
      </c>
      <c r="E32" s="30" t="s">
        <v>28</v>
      </c>
      <c r="F32" s="21" t="s">
        <v>35</v>
      </c>
      <c r="G32" s="30" t="s">
        <v>28</v>
      </c>
      <c r="H32" s="21" t="s">
        <v>35</v>
      </c>
      <c r="I32" s="30" t="s">
        <v>28</v>
      </c>
      <c r="J32" s="21" t="s">
        <v>35</v>
      </c>
      <c r="K32" s="30" t="s">
        <v>28</v>
      </c>
      <c r="L32" s="21" t="s">
        <v>36</v>
      </c>
      <c r="M32" s="21" t="s">
        <v>37</v>
      </c>
      <c r="N32" s="40"/>
      <c r="O32" s="21" t="s">
        <v>25</v>
      </c>
      <c r="P32" s="21" t="s">
        <v>38</v>
      </c>
      <c r="Q32" s="21" t="s">
        <v>39</v>
      </c>
      <c r="R32" s="21" t="s">
        <v>42</v>
      </c>
      <c r="U32" s="21"/>
      <c r="V32" s="21"/>
      <c r="W32" s="21"/>
      <c r="X32" s="21"/>
    </row>
    <row r="33" spans="1:24" ht="14.4" customHeight="1" x14ac:dyDescent="0.3">
      <c r="A33" s="45" cm="1">
        <f t="array" ref="A33:A35">_xlfn.UNIQUE(ProductBacklog[Sprint])</f>
        <v>1</v>
      </c>
      <c r="B33" s="24" cm="1">
        <f t="array" aca="1" ref="B33" ca="1">IF($A33&lt;&gt;"",SUM(SUMIFS(PrivateSheet1[[Duration]:[Duration]],PrivateSheet1[[Task]:[Task]],INDIRECT(CONCATENATE(ADDRESS(ROW($AG$24),COLUMN($AG$24)+(ROW($B33)-ROW($B$33))),"#"))))/60,"")</f>
        <v>3</v>
      </c>
      <c r="C33" s="23">
        <f ca="1">IF($A33&lt;&gt;"",IF($L33&lt;&gt;0,B33/$L33,0),"")</f>
        <v>0.32727272727272727</v>
      </c>
      <c r="D33" s="24" cm="1">
        <f t="array" aca="1" ref="D33" ca="1">IF($A33&lt;&gt;"",SUM(SUMIFS(PrivateSheet2[[Duration]:[Duration]],PrivateSheet2[[Task]:[Task]],INDIRECT(CONCATENATE(ADDRESS(ROW($AG$24),COLUMN($AG$24)+(ROW($B33)-ROW($B$33))),"#"))))/60,"")</f>
        <v>2</v>
      </c>
      <c r="E33" s="23">
        <f ca="1">IF($A33&lt;&gt;"",IF($L33&lt;&gt;0,D33/$L33,0),"")</f>
        <v>0.2181818181818182</v>
      </c>
      <c r="F33" s="24" cm="1">
        <f t="array" aca="1" ref="F33" ca="1">IF($A33&lt;&gt;"",SUM(SUMIFS(PrivateSheet3[[Duration]:[Duration]],PrivateSheet3[[Task]:[Task]],INDIRECT(CONCATENATE(ADDRESS(ROW($AG$24),COLUMN($AG$24)+(ROW($B33)-ROW($B$33))),"#"))))/60,"")</f>
        <v>3.5</v>
      </c>
      <c r="G33" s="23">
        <f ca="1">IF($A33&lt;&gt;"",IF($L33&lt;&gt;0,F33/$L33,0),"")</f>
        <v>0.38181818181818183</v>
      </c>
      <c r="H33" s="24" cm="1">
        <f t="array" aca="1" ref="H33" ca="1">IF($A33&lt;&gt;"",SUM(SUMIFS(PrivateSheet4[[Duration]:[Duration]],PrivateSheet4[[Task]:[Task]],INDIRECT(CONCATENATE(ADDRESS(ROW($AG$24),COLUMN($AG$24)+(ROW($B33)-ROW($B$33))),"#"))))/60,"")</f>
        <v>0.66666666666666663</v>
      </c>
      <c r="I33" s="23">
        <f ca="1">IF($A33&lt;&gt;"",IF($L33&lt;&gt;0,H33/$L33,0),"")</f>
        <v>7.2727272727272724E-2</v>
      </c>
      <c r="J33" s="24" cm="1">
        <f t="array" aca="1" ref="J33" ca="1">IF($A33&lt;&gt;"",SUM(SUMIFS(PrivateSheet5[[Duration]:[Duration]],PrivateSheet5[[Task]:[Task]],INDIRECT(CONCATENATE(ADDRESS(ROW($AG$24),COLUMN($AG$24)+(ROW($B33)-ROW($B$33))),"#"))))/60,"")</f>
        <v>0</v>
      </c>
      <c r="K33" s="23">
        <f ca="1">IF($A33&lt;&gt;"",IF($L33&lt;&gt;0,J33/$L33,0),"")</f>
        <v>0</v>
      </c>
      <c r="L33" s="25">
        <f ca="1">IF($A33&lt;&gt;"",SUM(B33,D33,F33,H33,J33),"")</f>
        <v>9.1666666666666661</v>
      </c>
      <c r="M33" s="50">
        <v>44734</v>
      </c>
      <c r="N33" s="51"/>
      <c r="O33" s="37">
        <f>IF($M33&lt;&gt;"",SUMIFS(ProductBacklog[Planned],ProductBacklog[Planned-Date], "&lt;="&amp;$M33)," ")</f>
        <v>15</v>
      </c>
      <c r="P33" s="37" cm="1">
        <f t="array" ref="P33">IF($M33&lt;&gt;"",SUM(SUMIFS(ProductBacklog[Planned],ProductBacklog[Sprint],$A$33:$A33,ProductBacklog[Real-Date],"&lt;="&amp;$M33))," ")</f>
        <v>10</v>
      </c>
      <c r="Q33" s="37" cm="1">
        <f t="array" ref="Q33">IF($M33&lt;&gt;"",SUM(SUMIFS(PrivateSheet1[[Duration]:[Duration]],PrivateSheet1[[Task]:[Task]],_xlfn._xlws.FILTER(ProductBacklog[CODE],(ProductBacklog[Real-Date]&lt;=$M33)*(ProductBacklog[CODE]&lt;&gt;"")*(ProductBacklog[Real-Date]&lt;&gt;""))),SUMIFS(PrivateSheet2[[Duration]:[Duration]],PrivateSheet2[[Task]:[Task]],_xlfn._xlws.FILTER(ProductBacklog[CODE],(ProductBacklog[Real-Date]&lt;=$M33)*(ProductBacklog[CODE]&lt;&gt;"")*(ProductBacklog[Real-Date]&lt;&gt;""))),SUMIFS(PrivateSheet3[[Duration]:[Duration]],PrivateSheet3[[Task]:[Task]],_xlfn._xlws.FILTER(ProductBacklog[CODE],(ProductBacklog[Real-Date]&lt;=$M33)*(ProductBacklog[CODE]&lt;&gt;"")*(ProductBacklog[Real-Date]&lt;&gt;""))),SUMIFS(PrivateSheet4[[Duration]:[Duration]],PrivateSheet4[[Task]:[Task]],_xlfn._xlws.FILTER(ProductBacklog[CODE],(ProductBacklog[Real-Date]&lt;=$M33)*(ProductBacklog[CODE]&lt;&gt;"")*(ProductBacklog[Real-Date]&lt;&gt;""))),SUMIFS(PrivateSheet5[[Duration]:[Duration]],PrivateSheet5[[Task]:[Task]],_xlfn._xlws.FILTER(ProductBacklog[CODE],(ProductBacklog[Real-Date]&lt;=$M33)*(ProductBacklog[CODE]&lt;&gt;"")*(ProductBacklog[Real-Date]&lt;&gt;""))))/60," ")</f>
        <v>6.5</v>
      </c>
      <c r="R33" s="37">
        <f ca="1">IF($M33&lt;&gt;"",SUM($L$33:$L33)," ")</f>
        <v>9.1666666666666661</v>
      </c>
      <c r="U33" s="37"/>
      <c r="V33" s="37"/>
      <c r="W33" s="29"/>
      <c r="X33" s="37"/>
    </row>
    <row r="34" spans="1:24" ht="14.4" customHeight="1" x14ac:dyDescent="0.3">
      <c r="A34" s="45">
        <v>2</v>
      </c>
      <c r="B34" s="53" cm="1">
        <f t="array" aca="1" ref="B34" ca="1">IF($A34&lt;&gt;"",SUM(SUMIFS(PrivateSheet1[[Duration]:[Duration]],PrivateSheet1[[Task]:[Task]],INDIRECT(CONCATENATE(ADDRESS(ROW($AG$24),COLUMN($AG$24)+(ROW($B34)-ROW($B$33))),"#"))))/60,"")</f>
        <v>0.75</v>
      </c>
      <c r="C34" s="23">
        <f t="shared" ref="C34:C97" ca="1" si="52">IF($A34&lt;&gt;"",IF($L34&lt;&gt;0,B34/$L34,0),"")</f>
        <v>0.31034482758620685</v>
      </c>
      <c r="D34" s="53" cm="1">
        <f t="array" aca="1" ref="D34" ca="1">IF($A34&lt;&gt;"",SUM(SUMIFS(PrivateSheet2[[Duration]:[Duration]],PrivateSheet2[[Task]:[Task]],INDIRECT(CONCATENATE(ADDRESS(ROW($AG$24),COLUMN($AG$24)+(ROW($B34)-ROW($B$33))),"#"))))/60,"")</f>
        <v>0</v>
      </c>
      <c r="E34" s="23">
        <f t="shared" ref="E34:E97" ca="1" si="53">IF($A34&lt;&gt;"",IF($L34&lt;&gt;0,D34/$L34,0),"")</f>
        <v>0</v>
      </c>
      <c r="F34" s="53" cm="1">
        <f t="array" aca="1" ref="F34" ca="1">IF($A34&lt;&gt;"",SUM(SUMIFS(PrivateSheet3[[Duration]:[Duration]],PrivateSheet3[[Task]:[Task]],INDIRECT(CONCATENATE(ADDRESS(ROW($AG$24),COLUMN($AG$24)+(ROW($B34)-ROW($B$33))),"#"))))/60,"")</f>
        <v>0</v>
      </c>
      <c r="G34" s="23">
        <f t="shared" ref="G34:G97" ca="1" si="54">IF($A34&lt;&gt;"",IF($L34&lt;&gt;0,F34/$L34,0),"")</f>
        <v>0</v>
      </c>
      <c r="H34" s="53" cm="1">
        <f t="array" aca="1" ref="H34" ca="1">IF($A34&lt;&gt;"",SUM(SUMIFS(PrivateSheet4[[Duration]:[Duration]],PrivateSheet4[[Task]:[Task]],INDIRECT(CONCATENATE(ADDRESS(ROW($AG$24),COLUMN($AG$24)+(ROW($B34)-ROW($B$33))),"#"))))/60,"")</f>
        <v>0</v>
      </c>
      <c r="I34" s="23">
        <f t="shared" ref="I34:I97" ca="1" si="55">IF($A34&lt;&gt;"",IF($L34&lt;&gt;0,H34/$L34,0),"")</f>
        <v>0</v>
      </c>
      <c r="J34" s="53" cm="1">
        <f t="array" aca="1" ref="J34" ca="1">IF($A34&lt;&gt;"",SUM(SUMIFS(PrivateSheet5[[Duration]:[Duration]],PrivateSheet5[[Task]:[Task]],INDIRECT(CONCATENATE(ADDRESS(ROW($AG$24),COLUMN($AG$24)+(ROW($B34)-ROW($B$33))),"#"))))/60,"")</f>
        <v>1.6666666666666667</v>
      </c>
      <c r="K34" s="23">
        <f t="shared" ref="K34:K97" ca="1" si="56">IF($A34&lt;&gt;"",IF($L34&lt;&gt;0,J34/$L34,0),"")</f>
        <v>0.68965517241379304</v>
      </c>
      <c r="L34" s="25">
        <f t="shared" ref="L34:L97" ca="1" si="57">IF($A34&lt;&gt;"",SUM(B34,D34,F34,H34,J34),"")</f>
        <v>2.416666666666667</v>
      </c>
      <c r="M34" s="50">
        <v>44741</v>
      </c>
      <c r="N34" s="25"/>
      <c r="O34" s="37">
        <f>IF($M34&lt;&gt;"",SUMIFS(ProductBacklog[Planned],ProductBacklog[Planned-Date], "&lt;="&amp;$M34)," ")</f>
        <v>22.5</v>
      </c>
      <c r="P34" s="37" cm="1">
        <f t="array" ref="P34">IF($M34&lt;&gt;"",SUM(SUMIFS(ProductBacklog[Planned],ProductBacklog[Sprint],$A$33:$A34,ProductBacklog[Real-Date],"&lt;="&amp;$M34))," ")</f>
        <v>15</v>
      </c>
      <c r="Q34" s="37" cm="1">
        <f t="array" ref="Q34">IF($M34&lt;&gt;"",SUM(SUMIFS(PrivateSheet1[[Duration]:[Duration]],PrivateSheet1[[Task]:[Task]],_xlfn._xlws.FILTER(ProductBacklog[CODE],(ProductBacklog[Real-Date]&lt;=$M34)*(ProductBacklog[CODE]&lt;&gt;"")*(ProductBacklog[Real-Date]&lt;&gt;""))),SUMIFS(PrivateSheet2[[Duration]:[Duration]],PrivateSheet2[[Task]:[Task]],_xlfn._xlws.FILTER(ProductBacklog[CODE],(ProductBacklog[Real-Date]&lt;=$M34)*(ProductBacklog[CODE]&lt;&gt;"")*(ProductBacklog[Real-Date]&lt;&gt;""))),SUMIFS(PrivateSheet3[[Duration]:[Duration]],PrivateSheet3[[Task]:[Task]],_xlfn._xlws.FILTER(ProductBacklog[CODE],(ProductBacklog[Real-Date]&lt;=$M34)*(ProductBacklog[CODE]&lt;&gt;"")*(ProductBacklog[Real-Date]&lt;&gt;""))),SUMIFS(PrivateSheet4[[Duration]:[Duration]],PrivateSheet4[[Task]:[Task]],_xlfn._xlws.FILTER(ProductBacklog[CODE],(ProductBacklog[Real-Date]&lt;=$M34)*(ProductBacklog[CODE]&lt;&gt;"")*(ProductBacklog[Real-Date]&lt;&gt;""))),SUMIFS(PrivateSheet5[[Duration]:[Duration]],PrivateSheet5[[Task]:[Task]],_xlfn._xlws.FILTER(ProductBacklog[CODE],(ProductBacklog[Real-Date]&lt;=$M34)*(ProductBacklog[CODE]&lt;&gt;"")*(ProductBacklog[Real-Date]&lt;&gt;""))))/60," ")</f>
        <v>9.1666666666666661</v>
      </c>
      <c r="R34" s="37">
        <f ca="1">IF($M34&lt;&gt;"",SUM($L$33:$L34)," ")</f>
        <v>11.583333333333332</v>
      </c>
      <c r="U34" s="37"/>
      <c r="V34" s="29"/>
      <c r="W34" s="29"/>
      <c r="X34" s="29"/>
    </row>
    <row r="35" spans="1:24" ht="14.4" customHeight="1" x14ac:dyDescent="0.3">
      <c r="A35" s="45">
        <v>0</v>
      </c>
      <c r="B35" s="53" cm="1">
        <f t="array" aca="1" ref="B35" ca="1">IF($A35&lt;&gt;"",SUM(SUMIFS(PrivateSheet1[[Duration]:[Duration]],PrivateSheet1[[Task]:[Task]],INDIRECT(CONCATENATE(ADDRESS(ROW($AG$24),COLUMN($AG$24)+(ROW($B35)-ROW($B$33))),"#"))))/60,"")</f>
        <v>0</v>
      </c>
      <c r="C35" s="23">
        <f t="shared" ca="1" si="52"/>
        <v>0</v>
      </c>
      <c r="D35" s="53" cm="1">
        <f t="array" aca="1" ref="D35" ca="1">IF($A35&lt;&gt;"",SUM(SUMIFS(PrivateSheet2[[Duration]:[Duration]],PrivateSheet2[[Task]:[Task]],INDIRECT(CONCATENATE(ADDRESS(ROW($AG$24),COLUMN($AG$24)+(ROW($B35)-ROW($B$33))),"#"))))/60,"")</f>
        <v>0</v>
      </c>
      <c r="E35" s="23">
        <f t="shared" ca="1" si="53"/>
        <v>0</v>
      </c>
      <c r="F35" s="53" cm="1">
        <f t="array" aca="1" ref="F35" ca="1">IF($A35&lt;&gt;"",SUM(SUMIFS(PrivateSheet3[[Duration]:[Duration]],PrivateSheet3[[Task]:[Task]],INDIRECT(CONCATENATE(ADDRESS(ROW($AG$24),COLUMN($AG$24)+(ROW($B35)-ROW($B$33))),"#"))))/60,"")</f>
        <v>0</v>
      </c>
      <c r="G35" s="23">
        <f t="shared" ca="1" si="54"/>
        <v>0</v>
      </c>
      <c r="H35" s="53" cm="1">
        <f t="array" aca="1" ref="H35" ca="1">IF($A35&lt;&gt;"",SUM(SUMIFS(PrivateSheet4[[Duration]:[Duration]],PrivateSheet4[[Task]:[Task]],INDIRECT(CONCATENATE(ADDRESS(ROW($AG$24),COLUMN($AG$24)+(ROW($B35)-ROW($B$33))),"#"))))/60,"")</f>
        <v>0</v>
      </c>
      <c r="I35" s="23">
        <f t="shared" ca="1" si="55"/>
        <v>0</v>
      </c>
      <c r="J35" s="53" cm="1">
        <f t="array" aca="1" ref="J35" ca="1">IF($A35&lt;&gt;"",SUM(SUMIFS(PrivateSheet5[[Duration]:[Duration]],PrivateSheet5[[Task]:[Task]],INDIRECT(CONCATENATE(ADDRESS(ROW($AG$24),COLUMN($AG$24)+(ROW($B35)-ROW($B$33))),"#"))))/60,"")</f>
        <v>0</v>
      </c>
      <c r="K35" s="23">
        <f t="shared" ca="1" si="56"/>
        <v>0</v>
      </c>
      <c r="L35" s="25">
        <f t="shared" ca="1" si="57"/>
        <v>0</v>
      </c>
      <c r="M35" s="50">
        <v>44749</v>
      </c>
      <c r="N35" s="25"/>
      <c r="O35" s="37">
        <f>IF($M35&lt;&gt;"",SUMIFS(ProductBacklog[Planned],ProductBacklog[Planned-Date], "&lt;="&amp;$M35)," ")</f>
        <v>22.5</v>
      </c>
      <c r="P35" s="37" cm="1">
        <f t="array" ref="P35">IF($M35&lt;&gt;"",SUM(SUMIFS(ProductBacklog[Planned],ProductBacklog[Sprint],$A$33:$A35,ProductBacklog[Real-Date],"&lt;="&amp;$M35))," ")</f>
        <v>22.5</v>
      </c>
      <c r="Q35" s="37" cm="1">
        <f t="array" ref="Q35">IF($M35&lt;&gt;"",SUM(SUMIFS(PrivateSheet1[[Duration]:[Duration]],PrivateSheet1[[Task]:[Task]],_xlfn._xlws.FILTER(ProductBacklog[CODE],(ProductBacklog[Real-Date]&lt;=$M35)*(ProductBacklog[CODE]&lt;&gt;"")*(ProductBacklog[Real-Date]&lt;&gt;""))),SUMIFS(PrivateSheet2[[Duration]:[Duration]],PrivateSheet2[[Task]:[Task]],_xlfn._xlws.FILTER(ProductBacklog[CODE],(ProductBacklog[Real-Date]&lt;=$M35)*(ProductBacklog[CODE]&lt;&gt;"")*(ProductBacklog[Real-Date]&lt;&gt;""))),SUMIFS(PrivateSheet3[[Duration]:[Duration]],PrivateSheet3[[Task]:[Task]],_xlfn._xlws.FILTER(ProductBacklog[CODE],(ProductBacklog[Real-Date]&lt;=$M35)*(ProductBacklog[CODE]&lt;&gt;"")*(ProductBacklog[Real-Date]&lt;&gt;""))),SUMIFS(PrivateSheet4[[Duration]:[Duration]],PrivateSheet4[[Task]:[Task]],_xlfn._xlws.FILTER(ProductBacklog[CODE],(ProductBacklog[Real-Date]&lt;=$M35)*(ProductBacklog[CODE]&lt;&gt;"")*(ProductBacklog[Real-Date]&lt;&gt;""))),SUMIFS(PrivateSheet5[[Duration]:[Duration]],PrivateSheet5[[Task]:[Task]],_xlfn._xlws.FILTER(ProductBacklog[CODE],(ProductBacklog[Real-Date]&lt;=$M35)*(ProductBacklog[CODE]&lt;&gt;"")*(ProductBacklog[Real-Date]&lt;&gt;""))))/60," ")</f>
        <v>11.583333333333334</v>
      </c>
      <c r="R35" s="37">
        <f ca="1">IF($M35&lt;&gt;"",SUM($L$33:$L35)," ")</f>
        <v>11.583333333333332</v>
      </c>
      <c r="U35" s="37"/>
      <c r="V35" s="29"/>
      <c r="W35" s="29"/>
      <c r="X35" s="29"/>
    </row>
    <row r="36" spans="1:24" ht="14.4" customHeight="1" x14ac:dyDescent="0.3">
      <c r="A36" s="45"/>
      <c r="B36" s="53" t="str" cm="1">
        <f t="array" aca="1" ref="B36" ca="1">IF($A36&lt;&gt;"",SUM(SUMIFS(PrivateSheet1[[Duration]:[Duration]],PrivateSheet1[[Task]:[Task]],INDIRECT(CONCATENATE(ADDRESS(ROW($AG$24),COLUMN($AG$24)+(ROW($B36)-ROW($B$33))),"#"))))/60,"")</f>
        <v/>
      </c>
      <c r="C36" s="23" t="str">
        <f t="shared" si="52"/>
        <v/>
      </c>
      <c r="D36" s="53" t="str" cm="1">
        <f t="array" aca="1" ref="D36" ca="1">IF($A36&lt;&gt;"",SUM(SUMIFS(PrivateSheet2[[Duration]:[Duration]],PrivateSheet2[[Task]:[Task]],INDIRECT(CONCATENATE(ADDRESS(ROW($AG$24),COLUMN($AG$24)+(ROW($B36)-ROW($B$33))),"#"))))/60,"")</f>
        <v/>
      </c>
      <c r="E36" s="23" t="str">
        <f t="shared" si="53"/>
        <v/>
      </c>
      <c r="F36" s="53" t="str" cm="1">
        <f t="array" aca="1" ref="F36" ca="1">IF($A36&lt;&gt;"",SUM(SUMIFS(PrivateSheet3[[Duration]:[Duration]],PrivateSheet3[[Task]:[Task]],INDIRECT(CONCATENATE(ADDRESS(ROW($AG$24),COLUMN($AG$24)+(ROW($B36)-ROW($B$33))),"#"))))/60,"")</f>
        <v/>
      </c>
      <c r="G36" s="23" t="str">
        <f t="shared" si="54"/>
        <v/>
      </c>
      <c r="H36" s="53" t="str" cm="1">
        <f t="array" aca="1" ref="H36" ca="1">IF($A36&lt;&gt;"",SUM(SUMIFS(PrivateSheet4[[Duration]:[Duration]],PrivateSheet4[[Task]:[Task]],INDIRECT(CONCATENATE(ADDRESS(ROW($AG$24),COLUMN($AG$24)+(ROW($B36)-ROW($B$33))),"#"))))/60,"")</f>
        <v/>
      </c>
      <c r="I36" s="23" t="str">
        <f t="shared" si="55"/>
        <v/>
      </c>
      <c r="J36" s="53" t="str" cm="1">
        <f t="array" aca="1" ref="J36" ca="1">IF($A36&lt;&gt;"",SUM(SUMIFS(PrivateSheet5[[Duration]:[Duration]],PrivateSheet5[[Task]:[Task]],INDIRECT(CONCATENATE(ADDRESS(ROW($AG$24),COLUMN($AG$24)+(ROW($B36)-ROW($B$33))),"#"))))/60,"")</f>
        <v/>
      </c>
      <c r="K36" s="23" t="str">
        <f t="shared" si="56"/>
        <v/>
      </c>
      <c r="L36" s="25" t="str">
        <f t="shared" si="57"/>
        <v/>
      </c>
      <c r="M36" s="50"/>
      <c r="N36" s="25"/>
      <c r="O36" s="37" t="str">
        <f>IF($M36&lt;&gt;"",SUMIFS(ProductBacklog[Planned],ProductBacklog[Planned-Date], "&lt;="&amp;$M36)," ")</f>
        <v xml:space="preserve"> </v>
      </c>
      <c r="P36" s="37" t="str" cm="1">
        <f t="array" ref="P36">IF($M36&lt;&gt;"",SUM(SUMIFS(ProductBacklog[Planned],ProductBacklog[Sprint],$A$33:$A36,ProductBacklog[Real-Date],"&lt;="&amp;$M36))," ")</f>
        <v xml:space="preserve"> </v>
      </c>
      <c r="Q36" s="37" t="str" cm="1">
        <f t="array" ref="Q36">IF($M36&lt;&gt;"",SUM(SUMIFS(PrivateSheet1[[Duration]:[Duration]],PrivateSheet1[[Task]:[Task]],_xlfn._xlws.FILTER(ProductBacklog[CODE],(ProductBacklog[Real-Date]&lt;=$M36)*(ProductBacklog[CODE]&lt;&gt;"")*(ProductBacklog[Real-Date]&lt;&gt;""))),SUMIFS(PrivateSheet2[[Duration]:[Duration]],PrivateSheet2[[Task]:[Task]],_xlfn._xlws.FILTER(ProductBacklog[CODE],(ProductBacklog[Real-Date]&lt;=$M36)*(ProductBacklog[CODE]&lt;&gt;"")*(ProductBacklog[Real-Date]&lt;&gt;""))),SUMIFS(PrivateSheet3[[Duration]:[Duration]],PrivateSheet3[[Task]:[Task]],_xlfn._xlws.FILTER(ProductBacklog[CODE],(ProductBacklog[Real-Date]&lt;=$M36)*(ProductBacklog[CODE]&lt;&gt;"")*(ProductBacklog[Real-Date]&lt;&gt;""))),SUMIFS(PrivateSheet4[[Duration]:[Duration]],PrivateSheet4[[Task]:[Task]],_xlfn._xlws.FILTER(ProductBacklog[CODE],(ProductBacklog[Real-Date]&lt;=$M36)*(ProductBacklog[CODE]&lt;&gt;"")*(ProductBacklog[Real-Date]&lt;&gt;""))),SUMIFS(PrivateSheet5[[Duration]:[Duration]],PrivateSheet5[[Task]:[Task]],_xlfn._xlws.FILTER(ProductBacklog[CODE],(ProductBacklog[Real-Date]&lt;=$M36)*(ProductBacklog[CODE]&lt;&gt;"")*(ProductBacklog[Real-Date]&lt;&gt;""))))/60," ")</f>
        <v xml:space="preserve"> </v>
      </c>
      <c r="R36" s="37" t="str">
        <f>IF($M36&lt;&gt;"",SUM($L$33:$L36)," ")</f>
        <v xml:space="preserve"> </v>
      </c>
      <c r="U36" s="37"/>
      <c r="V36" s="29"/>
      <c r="W36" s="29"/>
    </row>
    <row r="37" spans="1:24" ht="14.4" customHeight="1" x14ac:dyDescent="0.3">
      <c r="A37" s="45"/>
      <c r="B37" s="53" t="str" cm="1">
        <f t="array" aca="1" ref="B37" ca="1">IF($A37&lt;&gt;"",SUM(SUMIFS(PrivateSheet1[[Duration]:[Duration]],PrivateSheet1[[Task]:[Task]],INDIRECT(CONCATENATE(ADDRESS(ROW($AG$24),COLUMN($AG$24)+(ROW($B37)-ROW($B$33))),"#"))))/60,"")</f>
        <v/>
      </c>
      <c r="C37" s="23" t="str">
        <f t="shared" si="52"/>
        <v/>
      </c>
      <c r="D37" s="53" t="str" cm="1">
        <f t="array" aca="1" ref="D37" ca="1">IF($A37&lt;&gt;"",SUM(SUMIFS(PrivateSheet2[[Duration]:[Duration]],PrivateSheet2[[Task]:[Task]],INDIRECT(CONCATENATE(ADDRESS(ROW($AG$24),COLUMN($AG$24)+(ROW($B37)-ROW($B$33))),"#"))))/60,"")</f>
        <v/>
      </c>
      <c r="E37" s="23" t="str">
        <f t="shared" si="53"/>
        <v/>
      </c>
      <c r="F37" s="53" t="str" cm="1">
        <f t="array" aca="1" ref="F37" ca="1">IF($A37&lt;&gt;"",SUM(SUMIFS(PrivateSheet3[[Duration]:[Duration]],PrivateSheet3[[Task]:[Task]],INDIRECT(CONCATENATE(ADDRESS(ROW($AG$24),COLUMN($AG$24)+(ROW($B37)-ROW($B$33))),"#"))))/60,"")</f>
        <v/>
      </c>
      <c r="G37" s="23" t="str">
        <f t="shared" si="54"/>
        <v/>
      </c>
      <c r="H37" s="53" t="str" cm="1">
        <f t="array" aca="1" ref="H37" ca="1">IF($A37&lt;&gt;"",SUM(SUMIFS(PrivateSheet4[[Duration]:[Duration]],PrivateSheet4[[Task]:[Task]],INDIRECT(CONCATENATE(ADDRESS(ROW($AG$24),COLUMN($AG$24)+(ROW($B37)-ROW($B$33))),"#"))))/60,"")</f>
        <v/>
      </c>
      <c r="I37" s="23" t="str">
        <f t="shared" si="55"/>
        <v/>
      </c>
      <c r="J37" s="53" t="str" cm="1">
        <f t="array" aca="1" ref="J37" ca="1">IF($A37&lt;&gt;"",SUM(SUMIFS(PrivateSheet5[[Duration]:[Duration]],PrivateSheet5[[Task]:[Task]],INDIRECT(CONCATENATE(ADDRESS(ROW($AG$24),COLUMN($AG$24)+(ROW($B37)-ROW($B$33))),"#"))))/60,"")</f>
        <v/>
      </c>
      <c r="K37" s="23" t="str">
        <f t="shared" si="56"/>
        <v/>
      </c>
      <c r="L37" s="25" t="str">
        <f t="shared" si="57"/>
        <v/>
      </c>
      <c r="M37" s="50"/>
      <c r="N37" s="25"/>
      <c r="O37" s="37" t="str">
        <f>IF($M37&lt;&gt;"",SUMIFS(ProductBacklog[Planned],ProductBacklog[Planned-Date], "&lt;="&amp;$M37)," ")</f>
        <v xml:space="preserve"> </v>
      </c>
      <c r="P37" s="37" t="str" cm="1">
        <f t="array" ref="P37">IF($M37&lt;&gt;"",SUM(SUMIFS(ProductBacklog[Planned],ProductBacklog[Sprint],$A$33:$A37,ProductBacklog[Real-Date],"&lt;="&amp;$M37))," ")</f>
        <v xml:space="preserve"> </v>
      </c>
      <c r="Q37" s="37" t="str" cm="1">
        <f t="array" ref="Q37">IF($M37&lt;&gt;"",SUM(SUMIFS(PrivateSheet1[[Duration]:[Duration]],PrivateSheet1[[Task]:[Task]],_xlfn._xlws.FILTER(ProductBacklog[CODE],(ProductBacklog[Real-Date]&lt;=$M37)*(ProductBacklog[CODE]&lt;&gt;"")*(ProductBacklog[Real-Date]&lt;&gt;""))),SUMIFS(PrivateSheet2[[Duration]:[Duration]],PrivateSheet2[[Task]:[Task]],_xlfn._xlws.FILTER(ProductBacklog[CODE],(ProductBacklog[Real-Date]&lt;=$M37)*(ProductBacklog[CODE]&lt;&gt;"")*(ProductBacklog[Real-Date]&lt;&gt;""))),SUMIFS(PrivateSheet3[[Duration]:[Duration]],PrivateSheet3[[Task]:[Task]],_xlfn._xlws.FILTER(ProductBacklog[CODE],(ProductBacklog[Real-Date]&lt;=$M37)*(ProductBacklog[CODE]&lt;&gt;"")*(ProductBacklog[Real-Date]&lt;&gt;""))),SUMIFS(PrivateSheet4[[Duration]:[Duration]],PrivateSheet4[[Task]:[Task]],_xlfn._xlws.FILTER(ProductBacklog[CODE],(ProductBacklog[Real-Date]&lt;=$M37)*(ProductBacklog[CODE]&lt;&gt;"")*(ProductBacklog[Real-Date]&lt;&gt;""))),SUMIFS(PrivateSheet5[[Duration]:[Duration]],PrivateSheet5[[Task]:[Task]],_xlfn._xlws.FILTER(ProductBacklog[CODE],(ProductBacklog[Real-Date]&lt;=$M37)*(ProductBacklog[CODE]&lt;&gt;"")*(ProductBacklog[Real-Date]&lt;&gt;""))))/60," ")</f>
        <v xml:space="preserve"> </v>
      </c>
      <c r="R37" s="37" t="str">
        <f>IF($M37&lt;&gt;"",SUM($L$33:$L37)," ")</f>
        <v xml:space="preserve"> </v>
      </c>
      <c r="U37" s="37"/>
      <c r="V37" s="29"/>
      <c r="W37" s="29"/>
    </row>
    <row r="38" spans="1:24" ht="14.4" customHeight="1" x14ac:dyDescent="0.3">
      <c r="A38" s="45"/>
      <c r="B38" s="53" t="str" cm="1">
        <f t="array" aca="1" ref="B38" ca="1">IF($A38&lt;&gt;"",SUM(SUMIFS(PrivateSheet1[[Duration]:[Duration]],PrivateSheet1[[Task]:[Task]],INDIRECT(CONCATENATE(ADDRESS(ROW($AG$24),COLUMN($AG$24)+(ROW($B38)-ROW($B$33))),"#"))))/60,"")</f>
        <v/>
      </c>
      <c r="C38" s="23" t="str">
        <f t="shared" si="52"/>
        <v/>
      </c>
      <c r="D38" s="53" t="str" cm="1">
        <f t="array" aca="1" ref="D38" ca="1">IF($A38&lt;&gt;"",SUM(SUMIFS(PrivateSheet2[[Duration]:[Duration]],PrivateSheet2[[Task]:[Task]],INDIRECT(CONCATENATE(ADDRESS(ROW($AG$24),COLUMN($AG$24)+(ROW($B38)-ROW($B$33))),"#"))))/60,"")</f>
        <v/>
      </c>
      <c r="E38" s="23" t="str">
        <f t="shared" si="53"/>
        <v/>
      </c>
      <c r="F38" s="53" t="str" cm="1">
        <f t="array" aca="1" ref="F38" ca="1">IF($A38&lt;&gt;"",SUM(SUMIFS(PrivateSheet3[[Duration]:[Duration]],PrivateSheet3[[Task]:[Task]],INDIRECT(CONCATENATE(ADDRESS(ROW($AG$24),COLUMN($AG$24)+(ROW($B38)-ROW($B$33))),"#"))))/60,"")</f>
        <v/>
      </c>
      <c r="G38" s="23" t="str">
        <f t="shared" si="54"/>
        <v/>
      </c>
      <c r="H38" s="53" t="str" cm="1">
        <f t="array" aca="1" ref="H38" ca="1">IF($A38&lt;&gt;"",SUM(SUMIFS(PrivateSheet4[[Duration]:[Duration]],PrivateSheet4[[Task]:[Task]],INDIRECT(CONCATENATE(ADDRESS(ROW($AG$24),COLUMN($AG$24)+(ROW($B38)-ROW($B$33))),"#"))))/60,"")</f>
        <v/>
      </c>
      <c r="I38" s="23" t="str">
        <f t="shared" si="55"/>
        <v/>
      </c>
      <c r="J38" s="53" t="str" cm="1">
        <f t="array" aca="1" ref="J38" ca="1">IF($A38&lt;&gt;"",SUM(SUMIFS(PrivateSheet5[[Duration]:[Duration]],PrivateSheet5[[Task]:[Task]],INDIRECT(CONCATENATE(ADDRESS(ROW($AG$24),COLUMN($AG$24)+(ROW($B38)-ROW($B$33))),"#"))))/60,"")</f>
        <v/>
      </c>
      <c r="K38" s="23" t="str">
        <f t="shared" si="56"/>
        <v/>
      </c>
      <c r="L38" s="25" t="str">
        <f t="shared" si="57"/>
        <v/>
      </c>
      <c r="M38" s="50"/>
      <c r="N38" s="25"/>
      <c r="O38" s="37" t="str">
        <f>IF($M38&lt;&gt;"",SUMIFS(ProductBacklog[Planned],ProductBacklog[Planned-Date], "&lt;="&amp;$M38)," ")</f>
        <v xml:space="preserve"> </v>
      </c>
      <c r="P38" s="37" t="str" cm="1">
        <f t="array" ref="P38">IF($M38&lt;&gt;"",SUM(SUMIFS(ProductBacklog[Planned],ProductBacklog[Sprint],$A$33:$A38,ProductBacklog[Real-Date],"&lt;="&amp;$M38))," ")</f>
        <v xml:space="preserve"> </v>
      </c>
      <c r="Q38" s="37" t="str" cm="1">
        <f t="array" ref="Q38">IF($M38&lt;&gt;"",SUM(SUMIFS(PrivateSheet1[[Duration]:[Duration]],PrivateSheet1[[Task]:[Task]],_xlfn._xlws.FILTER(ProductBacklog[CODE],(ProductBacklog[Real-Date]&lt;=$M38)*(ProductBacklog[CODE]&lt;&gt;"")*(ProductBacklog[Real-Date]&lt;&gt;""))),SUMIFS(PrivateSheet2[[Duration]:[Duration]],PrivateSheet2[[Task]:[Task]],_xlfn._xlws.FILTER(ProductBacklog[CODE],(ProductBacklog[Real-Date]&lt;=$M38)*(ProductBacklog[CODE]&lt;&gt;"")*(ProductBacklog[Real-Date]&lt;&gt;""))),SUMIFS(PrivateSheet3[[Duration]:[Duration]],PrivateSheet3[[Task]:[Task]],_xlfn._xlws.FILTER(ProductBacklog[CODE],(ProductBacklog[Real-Date]&lt;=$M38)*(ProductBacklog[CODE]&lt;&gt;"")*(ProductBacklog[Real-Date]&lt;&gt;""))),SUMIFS(PrivateSheet4[[Duration]:[Duration]],PrivateSheet4[[Task]:[Task]],_xlfn._xlws.FILTER(ProductBacklog[CODE],(ProductBacklog[Real-Date]&lt;=$M38)*(ProductBacklog[CODE]&lt;&gt;"")*(ProductBacklog[Real-Date]&lt;&gt;""))),SUMIFS(PrivateSheet5[[Duration]:[Duration]],PrivateSheet5[[Task]:[Task]],_xlfn._xlws.FILTER(ProductBacklog[CODE],(ProductBacklog[Real-Date]&lt;=$M38)*(ProductBacklog[CODE]&lt;&gt;"")*(ProductBacklog[Real-Date]&lt;&gt;""))))/60," ")</f>
        <v xml:space="preserve"> </v>
      </c>
      <c r="R38" s="37" t="str">
        <f>IF($M38&lt;&gt;"",SUM($L$33:$L38)," ")</f>
        <v xml:space="preserve"> </v>
      </c>
      <c r="U38" s="37"/>
      <c r="V38" s="29"/>
      <c r="W38" s="29"/>
    </row>
    <row r="39" spans="1:24" ht="14.4" customHeight="1" x14ac:dyDescent="0.3">
      <c r="A39" s="45"/>
      <c r="B39" s="53" t="str" cm="1">
        <f t="array" aca="1" ref="B39" ca="1">IF($A39&lt;&gt;"",SUM(SUMIFS(PrivateSheet1[[Duration]:[Duration]],PrivateSheet1[[Task]:[Task]],INDIRECT(CONCATENATE(ADDRESS(ROW($AG$24),COLUMN($AG$24)+(ROW($B39)-ROW($B$33))),"#"))))/60,"")</f>
        <v/>
      </c>
      <c r="C39" s="23" t="str">
        <f t="shared" si="52"/>
        <v/>
      </c>
      <c r="D39" s="53" t="str" cm="1">
        <f t="array" aca="1" ref="D39" ca="1">IF($A39&lt;&gt;"",SUM(SUMIFS(PrivateSheet2[[Duration]:[Duration]],PrivateSheet2[[Task]:[Task]],INDIRECT(CONCATENATE(ADDRESS(ROW($AG$24),COLUMN($AG$24)+(ROW($B39)-ROW($B$33))),"#"))))/60,"")</f>
        <v/>
      </c>
      <c r="E39" s="23" t="str">
        <f t="shared" si="53"/>
        <v/>
      </c>
      <c r="F39" s="53" t="str" cm="1">
        <f t="array" aca="1" ref="F39" ca="1">IF($A39&lt;&gt;"",SUM(SUMIFS(PrivateSheet3[[Duration]:[Duration]],PrivateSheet3[[Task]:[Task]],INDIRECT(CONCATENATE(ADDRESS(ROW($AG$24),COLUMN($AG$24)+(ROW($B39)-ROW($B$33))),"#"))))/60,"")</f>
        <v/>
      </c>
      <c r="G39" s="23" t="str">
        <f t="shared" si="54"/>
        <v/>
      </c>
      <c r="H39" s="53" t="str" cm="1">
        <f t="array" aca="1" ref="H39" ca="1">IF($A39&lt;&gt;"",SUM(SUMIFS(PrivateSheet4[[Duration]:[Duration]],PrivateSheet4[[Task]:[Task]],INDIRECT(CONCATENATE(ADDRESS(ROW($AG$24),COLUMN($AG$24)+(ROW($B39)-ROW($B$33))),"#"))))/60,"")</f>
        <v/>
      </c>
      <c r="I39" s="23" t="str">
        <f t="shared" si="55"/>
        <v/>
      </c>
      <c r="J39" s="53" t="str" cm="1">
        <f t="array" aca="1" ref="J39" ca="1">IF($A39&lt;&gt;"",SUM(SUMIFS(PrivateSheet5[[Duration]:[Duration]],PrivateSheet5[[Task]:[Task]],INDIRECT(CONCATENATE(ADDRESS(ROW($AG$24),COLUMN($AG$24)+(ROW($B39)-ROW($B$33))),"#"))))/60,"")</f>
        <v/>
      </c>
      <c r="K39" s="23" t="str">
        <f t="shared" si="56"/>
        <v/>
      </c>
      <c r="L39" s="25" t="str">
        <f t="shared" si="57"/>
        <v/>
      </c>
      <c r="M39" s="50"/>
      <c r="N39" s="25"/>
      <c r="O39" s="37" t="str">
        <f>IF($M39&lt;&gt;"",SUMIFS(ProductBacklog[Planned],ProductBacklog[Planned-Date], "&lt;="&amp;$M39)," ")</f>
        <v xml:space="preserve"> </v>
      </c>
      <c r="P39" s="37" t="str" cm="1">
        <f t="array" ref="P39">IF($M39&lt;&gt;"",SUM(SUMIFS(ProductBacklog[Planned],ProductBacklog[Sprint],$A$33:$A39,ProductBacklog[Real-Date],"&lt;="&amp;$M39))," ")</f>
        <v xml:space="preserve"> </v>
      </c>
      <c r="Q39" s="37" t="str" cm="1">
        <f t="array" ref="Q39">IF($M39&lt;&gt;"",SUM(SUMIFS(PrivateSheet1[[Duration]:[Duration]],PrivateSheet1[[Task]:[Task]],_xlfn._xlws.FILTER(ProductBacklog[CODE],(ProductBacklog[Real-Date]&lt;=$M39)*(ProductBacklog[CODE]&lt;&gt;"")*(ProductBacklog[Real-Date]&lt;&gt;""))),SUMIFS(PrivateSheet2[[Duration]:[Duration]],PrivateSheet2[[Task]:[Task]],_xlfn._xlws.FILTER(ProductBacklog[CODE],(ProductBacklog[Real-Date]&lt;=$M39)*(ProductBacklog[CODE]&lt;&gt;"")*(ProductBacklog[Real-Date]&lt;&gt;""))),SUMIFS(PrivateSheet3[[Duration]:[Duration]],PrivateSheet3[[Task]:[Task]],_xlfn._xlws.FILTER(ProductBacklog[CODE],(ProductBacklog[Real-Date]&lt;=$M39)*(ProductBacklog[CODE]&lt;&gt;"")*(ProductBacklog[Real-Date]&lt;&gt;""))),SUMIFS(PrivateSheet4[[Duration]:[Duration]],PrivateSheet4[[Task]:[Task]],_xlfn._xlws.FILTER(ProductBacklog[CODE],(ProductBacklog[Real-Date]&lt;=$M39)*(ProductBacklog[CODE]&lt;&gt;"")*(ProductBacklog[Real-Date]&lt;&gt;""))),SUMIFS(PrivateSheet5[[Duration]:[Duration]],PrivateSheet5[[Task]:[Task]],_xlfn._xlws.FILTER(ProductBacklog[CODE],(ProductBacklog[Real-Date]&lt;=$M39)*(ProductBacklog[CODE]&lt;&gt;"")*(ProductBacklog[Real-Date]&lt;&gt;""))))/60," ")</f>
        <v xml:space="preserve"> </v>
      </c>
      <c r="R39" s="37" t="str">
        <f>IF($M39&lt;&gt;"",SUM($L$33:$L39)," ")</f>
        <v xml:space="preserve"> </v>
      </c>
      <c r="U39" s="37"/>
      <c r="V39" s="29"/>
      <c r="W39" s="29"/>
    </row>
    <row r="40" spans="1:24" ht="14.4" customHeight="1" x14ac:dyDescent="0.3">
      <c r="A40" s="45"/>
      <c r="B40" s="53" t="str" cm="1">
        <f t="array" aca="1" ref="B40" ca="1">IF($A40&lt;&gt;"",SUM(SUMIFS(PrivateSheet1[[Duration]:[Duration]],PrivateSheet1[[Task]:[Task]],INDIRECT(CONCATENATE(ADDRESS(ROW($AG$24),COLUMN($AG$24)+(ROW($B40)-ROW($B$33))),"#"))))/60,"")</f>
        <v/>
      </c>
      <c r="C40" s="23" t="str">
        <f t="shared" si="52"/>
        <v/>
      </c>
      <c r="D40" s="53" t="str" cm="1">
        <f t="array" aca="1" ref="D40" ca="1">IF($A40&lt;&gt;"",SUM(SUMIFS(PrivateSheet2[[Duration]:[Duration]],PrivateSheet2[[Task]:[Task]],INDIRECT(CONCATENATE(ADDRESS(ROW($AG$24),COLUMN($AG$24)+(ROW($B40)-ROW($B$33))),"#"))))/60,"")</f>
        <v/>
      </c>
      <c r="E40" s="23" t="str">
        <f t="shared" si="53"/>
        <v/>
      </c>
      <c r="F40" s="53" t="str" cm="1">
        <f t="array" aca="1" ref="F40" ca="1">IF($A40&lt;&gt;"",SUM(SUMIFS(PrivateSheet3[[Duration]:[Duration]],PrivateSheet3[[Task]:[Task]],INDIRECT(CONCATENATE(ADDRESS(ROW($AG$24),COLUMN($AG$24)+(ROW($B40)-ROW($B$33))),"#"))))/60,"")</f>
        <v/>
      </c>
      <c r="G40" s="23" t="str">
        <f t="shared" si="54"/>
        <v/>
      </c>
      <c r="H40" s="53" t="str" cm="1">
        <f t="array" aca="1" ref="H40" ca="1">IF($A40&lt;&gt;"",SUM(SUMIFS(PrivateSheet4[[Duration]:[Duration]],PrivateSheet4[[Task]:[Task]],INDIRECT(CONCATENATE(ADDRESS(ROW($AG$24),COLUMN($AG$24)+(ROW($B40)-ROW($B$33))),"#"))))/60,"")</f>
        <v/>
      </c>
      <c r="I40" s="23" t="str">
        <f t="shared" si="55"/>
        <v/>
      </c>
      <c r="J40" s="53" t="str" cm="1">
        <f t="array" aca="1" ref="J40" ca="1">IF($A40&lt;&gt;"",SUM(SUMIFS(PrivateSheet5[[Duration]:[Duration]],PrivateSheet5[[Task]:[Task]],INDIRECT(CONCATENATE(ADDRESS(ROW($AG$24),COLUMN($AG$24)+(ROW($B40)-ROW($B$33))),"#"))))/60,"")</f>
        <v/>
      </c>
      <c r="K40" s="23" t="str">
        <f t="shared" si="56"/>
        <v/>
      </c>
      <c r="L40" s="25" t="str">
        <f t="shared" si="57"/>
        <v/>
      </c>
      <c r="M40" s="50"/>
      <c r="N40" s="25"/>
      <c r="O40" s="37" t="str">
        <f>IF($M40&lt;&gt;"",SUMIFS(ProductBacklog[Planned],ProductBacklog[Planned-Date], "&lt;="&amp;$M40)," ")</f>
        <v xml:space="preserve"> </v>
      </c>
      <c r="P40" s="37" t="str" cm="1">
        <f t="array" ref="P40">IF($M40&lt;&gt;"",SUM(SUMIFS(ProductBacklog[Planned],ProductBacklog[Sprint],$A$33:$A40,ProductBacklog[Real-Date],"&lt;="&amp;$M40))," ")</f>
        <v xml:space="preserve"> </v>
      </c>
      <c r="Q40" s="37" t="str" cm="1">
        <f t="array" ref="Q40">IF($M40&lt;&gt;"",SUM(SUMIFS(PrivateSheet1[[Duration]:[Duration]],PrivateSheet1[[Task]:[Task]],_xlfn._xlws.FILTER(ProductBacklog[CODE],(ProductBacklog[Real-Date]&lt;=$M40)*(ProductBacklog[CODE]&lt;&gt;"")*(ProductBacklog[Real-Date]&lt;&gt;""))),SUMIFS(PrivateSheet2[[Duration]:[Duration]],PrivateSheet2[[Task]:[Task]],_xlfn._xlws.FILTER(ProductBacklog[CODE],(ProductBacklog[Real-Date]&lt;=$M40)*(ProductBacklog[CODE]&lt;&gt;"")*(ProductBacklog[Real-Date]&lt;&gt;""))),SUMIFS(PrivateSheet3[[Duration]:[Duration]],PrivateSheet3[[Task]:[Task]],_xlfn._xlws.FILTER(ProductBacklog[CODE],(ProductBacklog[Real-Date]&lt;=$M40)*(ProductBacklog[CODE]&lt;&gt;"")*(ProductBacklog[Real-Date]&lt;&gt;""))),SUMIFS(PrivateSheet4[[Duration]:[Duration]],PrivateSheet4[[Task]:[Task]],_xlfn._xlws.FILTER(ProductBacklog[CODE],(ProductBacklog[Real-Date]&lt;=$M40)*(ProductBacklog[CODE]&lt;&gt;"")*(ProductBacklog[Real-Date]&lt;&gt;""))),SUMIFS(PrivateSheet5[[Duration]:[Duration]],PrivateSheet5[[Task]:[Task]],_xlfn._xlws.FILTER(ProductBacklog[CODE],(ProductBacklog[Real-Date]&lt;=$M40)*(ProductBacklog[CODE]&lt;&gt;"")*(ProductBacklog[Real-Date]&lt;&gt;""))))/60," ")</f>
        <v xml:space="preserve"> </v>
      </c>
      <c r="R40" s="37" t="str">
        <f>IF($M40&lt;&gt;"",SUM($L$33:$L40)," ")</f>
        <v xml:space="preserve"> </v>
      </c>
      <c r="U40" s="37"/>
      <c r="V40" s="29"/>
      <c r="W40" s="29"/>
    </row>
    <row r="41" spans="1:24" ht="14.4" customHeight="1" x14ac:dyDescent="0.3">
      <c r="A41" s="45"/>
      <c r="B41" s="53" t="str" cm="1">
        <f t="array" aca="1" ref="B41" ca="1">IF($A41&lt;&gt;"",SUM(SUMIFS(PrivateSheet1[[Duration]:[Duration]],PrivateSheet1[[Task]:[Task]],INDIRECT(CONCATENATE(ADDRESS(ROW($AG$24),COLUMN($AG$24)+(ROW($B41)-ROW($B$33))),"#"))))/60,"")</f>
        <v/>
      </c>
      <c r="C41" s="23" t="str">
        <f t="shared" si="52"/>
        <v/>
      </c>
      <c r="D41" s="53" t="str" cm="1">
        <f t="array" aca="1" ref="D41" ca="1">IF($A41&lt;&gt;"",SUM(SUMIFS(PrivateSheet2[[Duration]:[Duration]],PrivateSheet2[[Task]:[Task]],INDIRECT(CONCATENATE(ADDRESS(ROW($AG$24),COLUMN($AG$24)+(ROW($B41)-ROW($B$33))),"#"))))/60,"")</f>
        <v/>
      </c>
      <c r="E41" s="23" t="str">
        <f t="shared" si="53"/>
        <v/>
      </c>
      <c r="F41" s="53" t="str" cm="1">
        <f t="array" aca="1" ref="F41" ca="1">IF($A41&lt;&gt;"",SUM(SUMIFS(PrivateSheet3[[Duration]:[Duration]],PrivateSheet3[[Task]:[Task]],INDIRECT(CONCATENATE(ADDRESS(ROW($AG$24),COLUMN($AG$24)+(ROW($B41)-ROW($B$33))),"#"))))/60,"")</f>
        <v/>
      </c>
      <c r="G41" s="23" t="str">
        <f t="shared" si="54"/>
        <v/>
      </c>
      <c r="H41" s="53" t="str" cm="1">
        <f t="array" aca="1" ref="H41" ca="1">IF($A41&lt;&gt;"",SUM(SUMIFS(PrivateSheet4[[Duration]:[Duration]],PrivateSheet4[[Task]:[Task]],INDIRECT(CONCATENATE(ADDRESS(ROW($AG$24),COLUMN($AG$24)+(ROW($B41)-ROW($B$33))),"#"))))/60,"")</f>
        <v/>
      </c>
      <c r="I41" s="23" t="str">
        <f t="shared" si="55"/>
        <v/>
      </c>
      <c r="J41" s="53" t="str" cm="1">
        <f t="array" aca="1" ref="J41" ca="1">IF($A41&lt;&gt;"",SUM(SUMIFS(PrivateSheet5[[Duration]:[Duration]],PrivateSheet5[[Task]:[Task]],INDIRECT(CONCATENATE(ADDRESS(ROW($AG$24),COLUMN($AG$24)+(ROW($B41)-ROW($B$33))),"#"))))/60,"")</f>
        <v/>
      </c>
      <c r="K41" s="23" t="str">
        <f t="shared" si="56"/>
        <v/>
      </c>
      <c r="L41" s="25" t="str">
        <f t="shared" si="57"/>
        <v/>
      </c>
      <c r="M41" s="50"/>
      <c r="N41" s="25"/>
      <c r="O41" s="37" t="str">
        <f>IF($M41&lt;&gt;"",SUMIFS(ProductBacklog[Planned],ProductBacklog[Planned-Date], "&lt;="&amp;$M41)," ")</f>
        <v xml:space="preserve"> </v>
      </c>
      <c r="P41" s="37" t="str" cm="1">
        <f t="array" ref="P41">IF($M41&lt;&gt;"",SUM(SUMIFS(ProductBacklog[Planned],ProductBacklog[Sprint],$A$33:$A41,ProductBacklog[Real-Date],"&lt;="&amp;$M41))," ")</f>
        <v xml:space="preserve"> </v>
      </c>
      <c r="Q41" s="37" t="str" cm="1">
        <f t="array" ref="Q41">IF($M41&lt;&gt;"",SUM(SUMIFS(PrivateSheet1[[Duration]:[Duration]],PrivateSheet1[[Task]:[Task]],_xlfn._xlws.FILTER(ProductBacklog[CODE],(ProductBacklog[Real-Date]&lt;=$M41)*(ProductBacklog[CODE]&lt;&gt;"")*(ProductBacklog[Real-Date]&lt;&gt;""))),SUMIFS(PrivateSheet2[[Duration]:[Duration]],PrivateSheet2[[Task]:[Task]],_xlfn._xlws.FILTER(ProductBacklog[CODE],(ProductBacklog[Real-Date]&lt;=$M41)*(ProductBacklog[CODE]&lt;&gt;"")*(ProductBacklog[Real-Date]&lt;&gt;""))),SUMIFS(PrivateSheet3[[Duration]:[Duration]],PrivateSheet3[[Task]:[Task]],_xlfn._xlws.FILTER(ProductBacklog[CODE],(ProductBacklog[Real-Date]&lt;=$M41)*(ProductBacklog[CODE]&lt;&gt;"")*(ProductBacklog[Real-Date]&lt;&gt;""))),SUMIFS(PrivateSheet4[[Duration]:[Duration]],PrivateSheet4[[Task]:[Task]],_xlfn._xlws.FILTER(ProductBacklog[CODE],(ProductBacklog[Real-Date]&lt;=$M41)*(ProductBacklog[CODE]&lt;&gt;"")*(ProductBacklog[Real-Date]&lt;&gt;""))),SUMIFS(PrivateSheet5[[Duration]:[Duration]],PrivateSheet5[[Task]:[Task]],_xlfn._xlws.FILTER(ProductBacklog[CODE],(ProductBacklog[Real-Date]&lt;=$M41)*(ProductBacklog[CODE]&lt;&gt;"")*(ProductBacklog[Real-Date]&lt;&gt;""))))/60," ")</f>
        <v xml:space="preserve"> </v>
      </c>
      <c r="R41" s="37" t="str">
        <f>IF($M41&lt;&gt;"",SUM($L$33:$L41)," ")</f>
        <v xml:space="preserve"> </v>
      </c>
      <c r="U41" s="37"/>
      <c r="V41" s="29"/>
      <c r="W41" s="29"/>
    </row>
    <row r="42" spans="1:24" ht="14.4" customHeight="1" x14ac:dyDescent="0.3">
      <c r="A42" s="45"/>
      <c r="B42" s="53" t="str" cm="1">
        <f t="array" aca="1" ref="B42" ca="1">IF($A42&lt;&gt;"",SUM(SUMIFS(PrivateSheet1[[Duration]:[Duration]],PrivateSheet1[[Task]:[Task]],INDIRECT(CONCATENATE(ADDRESS(ROW($AG$24),COLUMN($AG$24)+(ROW($B42)-ROW($B$33))),"#"))))/60,"")</f>
        <v/>
      </c>
      <c r="C42" s="23" t="str">
        <f t="shared" si="52"/>
        <v/>
      </c>
      <c r="D42" s="53" t="str" cm="1">
        <f t="array" aca="1" ref="D42" ca="1">IF($A42&lt;&gt;"",SUM(SUMIFS(PrivateSheet2[[Duration]:[Duration]],PrivateSheet2[[Task]:[Task]],INDIRECT(CONCATENATE(ADDRESS(ROW($AG$24),COLUMN($AG$24)+(ROW($B42)-ROW($B$33))),"#"))))/60,"")</f>
        <v/>
      </c>
      <c r="E42" s="23" t="str">
        <f t="shared" si="53"/>
        <v/>
      </c>
      <c r="F42" s="53" t="str" cm="1">
        <f t="array" aca="1" ref="F42" ca="1">IF($A42&lt;&gt;"",SUM(SUMIFS(PrivateSheet3[[Duration]:[Duration]],PrivateSheet3[[Task]:[Task]],INDIRECT(CONCATENATE(ADDRESS(ROW($AG$24),COLUMN($AG$24)+(ROW($B42)-ROW($B$33))),"#"))))/60,"")</f>
        <v/>
      </c>
      <c r="G42" s="23" t="str">
        <f t="shared" si="54"/>
        <v/>
      </c>
      <c r="H42" s="53" t="str" cm="1">
        <f t="array" aca="1" ref="H42" ca="1">IF($A42&lt;&gt;"",SUM(SUMIFS(PrivateSheet4[[Duration]:[Duration]],PrivateSheet4[[Task]:[Task]],INDIRECT(CONCATENATE(ADDRESS(ROW($AG$24),COLUMN($AG$24)+(ROW($B42)-ROW($B$33))),"#"))))/60,"")</f>
        <v/>
      </c>
      <c r="I42" s="23" t="str">
        <f t="shared" si="55"/>
        <v/>
      </c>
      <c r="J42" s="53" t="str" cm="1">
        <f t="array" aca="1" ref="J42" ca="1">IF($A42&lt;&gt;"",SUM(SUMIFS(PrivateSheet5[[Duration]:[Duration]],PrivateSheet5[[Task]:[Task]],INDIRECT(CONCATENATE(ADDRESS(ROW($AG$24),COLUMN($AG$24)+(ROW($B42)-ROW($B$33))),"#"))))/60,"")</f>
        <v/>
      </c>
      <c r="K42" s="23" t="str">
        <f t="shared" si="56"/>
        <v/>
      </c>
      <c r="L42" s="25" t="str">
        <f t="shared" si="57"/>
        <v/>
      </c>
      <c r="M42" s="50"/>
      <c r="N42" s="25"/>
      <c r="O42" s="37" t="str">
        <f>IF($M42&lt;&gt;"",SUMIFS(ProductBacklog[Planned],ProductBacklog[Planned-Date], "&lt;="&amp;$M42)," ")</f>
        <v xml:space="preserve"> </v>
      </c>
      <c r="P42" s="37" t="str" cm="1">
        <f t="array" ref="P42">IF($M42&lt;&gt;"",SUM(SUMIFS(ProductBacklog[Planned],ProductBacklog[Sprint],$A$33:$A42,ProductBacklog[Real-Date],"&lt;="&amp;$M42))," ")</f>
        <v xml:space="preserve"> </v>
      </c>
      <c r="Q42" s="37" t="str" cm="1">
        <f t="array" ref="Q42">IF($M42&lt;&gt;"",SUM(SUMIFS(PrivateSheet1[[Duration]:[Duration]],PrivateSheet1[[Task]:[Task]],_xlfn._xlws.FILTER(ProductBacklog[CODE],(ProductBacklog[Real-Date]&lt;=$M42)*(ProductBacklog[CODE]&lt;&gt;"")*(ProductBacklog[Real-Date]&lt;&gt;""))),SUMIFS(PrivateSheet2[[Duration]:[Duration]],PrivateSheet2[[Task]:[Task]],_xlfn._xlws.FILTER(ProductBacklog[CODE],(ProductBacklog[Real-Date]&lt;=$M42)*(ProductBacklog[CODE]&lt;&gt;"")*(ProductBacklog[Real-Date]&lt;&gt;""))),SUMIFS(PrivateSheet3[[Duration]:[Duration]],PrivateSheet3[[Task]:[Task]],_xlfn._xlws.FILTER(ProductBacklog[CODE],(ProductBacklog[Real-Date]&lt;=$M42)*(ProductBacklog[CODE]&lt;&gt;"")*(ProductBacklog[Real-Date]&lt;&gt;""))),SUMIFS(PrivateSheet4[[Duration]:[Duration]],PrivateSheet4[[Task]:[Task]],_xlfn._xlws.FILTER(ProductBacklog[CODE],(ProductBacklog[Real-Date]&lt;=$M42)*(ProductBacklog[CODE]&lt;&gt;"")*(ProductBacklog[Real-Date]&lt;&gt;""))),SUMIFS(PrivateSheet5[[Duration]:[Duration]],PrivateSheet5[[Task]:[Task]],_xlfn._xlws.FILTER(ProductBacklog[CODE],(ProductBacklog[Real-Date]&lt;=$M42)*(ProductBacklog[CODE]&lt;&gt;"")*(ProductBacklog[Real-Date]&lt;&gt;""))))/60," ")</f>
        <v xml:space="preserve"> </v>
      </c>
      <c r="R42" s="37" t="str">
        <f>IF($M42&lt;&gt;"",SUM($L$33:$L42)," ")</f>
        <v xml:space="preserve"> </v>
      </c>
      <c r="U42" s="37"/>
      <c r="V42" s="29"/>
      <c r="W42" s="29"/>
    </row>
    <row r="43" spans="1:24" ht="14.4" customHeight="1" x14ac:dyDescent="0.3">
      <c r="A43" s="45"/>
      <c r="B43" s="53" t="str" cm="1">
        <f t="array" aca="1" ref="B43" ca="1">IF($A43&lt;&gt;"",SUM(SUMIFS(PrivateSheet1[[Duration]:[Duration]],PrivateSheet1[[Task]:[Task]],INDIRECT(CONCATENATE(ADDRESS(ROW($AG$24),COLUMN($AG$24)+(ROW($B43)-ROW($B$33))),"#"))))/60,"")</f>
        <v/>
      </c>
      <c r="C43" s="23" t="str">
        <f t="shared" si="52"/>
        <v/>
      </c>
      <c r="D43" s="53" t="str" cm="1">
        <f t="array" aca="1" ref="D43" ca="1">IF($A43&lt;&gt;"",SUM(SUMIFS(PrivateSheet2[[Duration]:[Duration]],PrivateSheet2[[Task]:[Task]],INDIRECT(CONCATENATE(ADDRESS(ROW($AG$24),COLUMN($AG$24)+(ROW($B43)-ROW($B$33))),"#"))))/60,"")</f>
        <v/>
      </c>
      <c r="E43" s="23" t="str">
        <f t="shared" si="53"/>
        <v/>
      </c>
      <c r="F43" s="53" t="str" cm="1">
        <f t="array" aca="1" ref="F43" ca="1">IF($A43&lt;&gt;"",SUM(SUMIFS(PrivateSheet3[[Duration]:[Duration]],PrivateSheet3[[Task]:[Task]],INDIRECT(CONCATENATE(ADDRESS(ROW($AG$24),COLUMN($AG$24)+(ROW($B43)-ROW($B$33))),"#"))))/60,"")</f>
        <v/>
      </c>
      <c r="G43" s="23" t="str">
        <f t="shared" si="54"/>
        <v/>
      </c>
      <c r="H43" s="53" t="str" cm="1">
        <f t="array" aca="1" ref="H43" ca="1">IF($A43&lt;&gt;"",SUM(SUMIFS(PrivateSheet4[[Duration]:[Duration]],PrivateSheet4[[Task]:[Task]],INDIRECT(CONCATENATE(ADDRESS(ROW($AG$24),COLUMN($AG$24)+(ROW($B43)-ROW($B$33))),"#"))))/60,"")</f>
        <v/>
      </c>
      <c r="I43" s="23" t="str">
        <f t="shared" si="55"/>
        <v/>
      </c>
      <c r="J43" s="53" t="str" cm="1">
        <f t="array" aca="1" ref="J43" ca="1">IF($A43&lt;&gt;"",SUM(SUMIFS(PrivateSheet5[[Duration]:[Duration]],PrivateSheet5[[Task]:[Task]],INDIRECT(CONCATENATE(ADDRESS(ROW($AG$24),COLUMN($AG$24)+(ROW($B43)-ROW($B$33))),"#"))))/60,"")</f>
        <v/>
      </c>
      <c r="K43" s="23" t="str">
        <f t="shared" si="56"/>
        <v/>
      </c>
      <c r="L43" s="25" t="str">
        <f t="shared" si="57"/>
        <v/>
      </c>
      <c r="M43" s="50"/>
      <c r="N43" s="25"/>
      <c r="O43" s="37" t="str">
        <f>IF($M43&lt;&gt;"",SUMIFS(ProductBacklog[Planned],ProductBacklog[Planned-Date], "&lt;="&amp;$M43)," ")</f>
        <v xml:space="preserve"> </v>
      </c>
      <c r="P43" s="37" t="str" cm="1">
        <f t="array" ref="P43">IF($M43&lt;&gt;"",SUM(SUMIFS(ProductBacklog[Planned],ProductBacklog[Sprint],$A$33:$A43,ProductBacklog[Real-Date],"&lt;="&amp;$M43))," ")</f>
        <v xml:space="preserve"> </v>
      </c>
      <c r="Q43" s="37" t="str" cm="1">
        <f t="array" ref="Q43">IF($M43&lt;&gt;"",SUM(SUMIFS(PrivateSheet1[[Duration]:[Duration]],PrivateSheet1[[Task]:[Task]],_xlfn._xlws.FILTER(ProductBacklog[CODE],(ProductBacklog[Real-Date]&lt;=$M43)*(ProductBacklog[CODE]&lt;&gt;"")*(ProductBacklog[Real-Date]&lt;&gt;""))),SUMIFS(PrivateSheet2[[Duration]:[Duration]],PrivateSheet2[[Task]:[Task]],_xlfn._xlws.FILTER(ProductBacklog[CODE],(ProductBacklog[Real-Date]&lt;=$M43)*(ProductBacklog[CODE]&lt;&gt;"")*(ProductBacklog[Real-Date]&lt;&gt;""))),SUMIFS(PrivateSheet3[[Duration]:[Duration]],PrivateSheet3[[Task]:[Task]],_xlfn._xlws.FILTER(ProductBacklog[CODE],(ProductBacklog[Real-Date]&lt;=$M43)*(ProductBacklog[CODE]&lt;&gt;"")*(ProductBacklog[Real-Date]&lt;&gt;""))),SUMIFS(PrivateSheet4[[Duration]:[Duration]],PrivateSheet4[[Task]:[Task]],_xlfn._xlws.FILTER(ProductBacklog[CODE],(ProductBacklog[Real-Date]&lt;=$M43)*(ProductBacklog[CODE]&lt;&gt;"")*(ProductBacklog[Real-Date]&lt;&gt;""))),SUMIFS(PrivateSheet5[[Duration]:[Duration]],PrivateSheet5[[Task]:[Task]],_xlfn._xlws.FILTER(ProductBacklog[CODE],(ProductBacklog[Real-Date]&lt;=$M43)*(ProductBacklog[CODE]&lt;&gt;"")*(ProductBacklog[Real-Date]&lt;&gt;""))))/60," ")</f>
        <v xml:space="preserve"> </v>
      </c>
      <c r="R43" s="37" t="str">
        <f>IF($M43&lt;&gt;"",SUM($L$33:$L43)," ")</f>
        <v xml:space="preserve"> </v>
      </c>
      <c r="U43" s="37"/>
      <c r="V43" s="29"/>
      <c r="W43" s="29"/>
    </row>
    <row r="44" spans="1:24" ht="14.4" customHeight="1" x14ac:dyDescent="0.3">
      <c r="A44" s="45"/>
      <c r="B44" s="53" t="str" cm="1">
        <f t="array" aca="1" ref="B44" ca="1">IF($A44&lt;&gt;"",SUM(SUMIFS(PrivateSheet1[[Duration]:[Duration]],PrivateSheet1[[Task]:[Task]],INDIRECT(CONCATENATE(ADDRESS(ROW($AG$24),COLUMN($AG$24)+(ROW($B44)-ROW($B$33))),"#"))))/60,"")</f>
        <v/>
      </c>
      <c r="C44" s="23" t="str">
        <f t="shared" si="52"/>
        <v/>
      </c>
      <c r="D44" s="53" t="str" cm="1">
        <f t="array" aca="1" ref="D44" ca="1">IF($A44&lt;&gt;"",SUM(SUMIFS(PrivateSheet2[[Duration]:[Duration]],PrivateSheet2[[Task]:[Task]],INDIRECT(CONCATENATE(ADDRESS(ROW($AG$24),COLUMN($AG$24)+(ROW($B44)-ROW($B$33))),"#"))))/60,"")</f>
        <v/>
      </c>
      <c r="E44" s="23" t="str">
        <f t="shared" si="53"/>
        <v/>
      </c>
      <c r="F44" s="53" t="str" cm="1">
        <f t="array" aca="1" ref="F44" ca="1">IF($A44&lt;&gt;"",SUM(SUMIFS(PrivateSheet3[[Duration]:[Duration]],PrivateSheet3[[Task]:[Task]],INDIRECT(CONCATENATE(ADDRESS(ROW($AG$24),COLUMN($AG$24)+(ROW($B44)-ROW($B$33))),"#"))))/60,"")</f>
        <v/>
      </c>
      <c r="G44" s="23" t="str">
        <f t="shared" si="54"/>
        <v/>
      </c>
      <c r="H44" s="53" t="str" cm="1">
        <f t="array" aca="1" ref="H44" ca="1">IF($A44&lt;&gt;"",SUM(SUMIFS(PrivateSheet4[[Duration]:[Duration]],PrivateSheet4[[Task]:[Task]],INDIRECT(CONCATENATE(ADDRESS(ROW($AG$24),COLUMN($AG$24)+(ROW($B44)-ROW($B$33))),"#"))))/60,"")</f>
        <v/>
      </c>
      <c r="I44" s="23" t="str">
        <f t="shared" si="55"/>
        <v/>
      </c>
      <c r="J44" s="53" t="str" cm="1">
        <f t="array" aca="1" ref="J44" ca="1">IF($A44&lt;&gt;"",SUM(SUMIFS(PrivateSheet5[[Duration]:[Duration]],PrivateSheet5[[Task]:[Task]],INDIRECT(CONCATENATE(ADDRESS(ROW($AG$24),COLUMN($AG$24)+(ROW($B44)-ROW($B$33))),"#"))))/60,"")</f>
        <v/>
      </c>
      <c r="K44" s="23" t="str">
        <f t="shared" si="56"/>
        <v/>
      </c>
      <c r="L44" s="25" t="str">
        <f t="shared" si="57"/>
        <v/>
      </c>
      <c r="M44" s="50"/>
      <c r="N44" s="25"/>
      <c r="O44" s="37" t="str">
        <f>IF($M44&lt;&gt;"",SUMIFS(ProductBacklog[Planned],ProductBacklog[Planned-Date], "&lt;="&amp;$M44)," ")</f>
        <v xml:space="preserve"> </v>
      </c>
      <c r="P44" s="37" t="str" cm="1">
        <f t="array" ref="P44">IF($M44&lt;&gt;"",SUM(SUMIFS(ProductBacklog[Planned],ProductBacklog[Sprint],$A$33:$A44,ProductBacklog[Real-Date],"&lt;="&amp;$M44))," ")</f>
        <v xml:space="preserve"> </v>
      </c>
      <c r="Q44" s="37" t="str" cm="1">
        <f t="array" ref="Q44">IF($M44&lt;&gt;"",SUM(SUMIFS(PrivateSheet1[[Duration]:[Duration]],PrivateSheet1[[Task]:[Task]],_xlfn._xlws.FILTER(ProductBacklog[CODE],(ProductBacklog[Real-Date]&lt;=$M44)*(ProductBacklog[CODE]&lt;&gt;"")*(ProductBacklog[Real-Date]&lt;&gt;""))),SUMIFS(PrivateSheet2[[Duration]:[Duration]],PrivateSheet2[[Task]:[Task]],_xlfn._xlws.FILTER(ProductBacklog[CODE],(ProductBacklog[Real-Date]&lt;=$M44)*(ProductBacklog[CODE]&lt;&gt;"")*(ProductBacklog[Real-Date]&lt;&gt;""))),SUMIFS(PrivateSheet3[[Duration]:[Duration]],PrivateSheet3[[Task]:[Task]],_xlfn._xlws.FILTER(ProductBacklog[CODE],(ProductBacklog[Real-Date]&lt;=$M44)*(ProductBacklog[CODE]&lt;&gt;"")*(ProductBacklog[Real-Date]&lt;&gt;""))),SUMIFS(PrivateSheet4[[Duration]:[Duration]],PrivateSheet4[[Task]:[Task]],_xlfn._xlws.FILTER(ProductBacklog[CODE],(ProductBacklog[Real-Date]&lt;=$M44)*(ProductBacklog[CODE]&lt;&gt;"")*(ProductBacklog[Real-Date]&lt;&gt;""))),SUMIFS(PrivateSheet5[[Duration]:[Duration]],PrivateSheet5[[Task]:[Task]],_xlfn._xlws.FILTER(ProductBacklog[CODE],(ProductBacklog[Real-Date]&lt;=$M44)*(ProductBacklog[CODE]&lt;&gt;"")*(ProductBacklog[Real-Date]&lt;&gt;""))))/60," ")</f>
        <v xml:space="preserve"> </v>
      </c>
      <c r="R44" s="37" t="str">
        <f>IF($M44&lt;&gt;"",SUM($L$33:$L44)," ")</f>
        <v xml:space="preserve"> </v>
      </c>
      <c r="U44" s="37"/>
      <c r="V44" s="29"/>
      <c r="W44" s="29"/>
    </row>
    <row r="45" spans="1:24" ht="14.4" customHeight="1" x14ac:dyDescent="0.3">
      <c r="A45" s="45"/>
      <c r="B45" s="53" t="str" cm="1">
        <f t="array" aca="1" ref="B45" ca="1">IF($A45&lt;&gt;"",SUM(SUMIFS(PrivateSheet1[[Duration]:[Duration]],PrivateSheet1[[Task]:[Task]],INDIRECT(CONCATENATE(ADDRESS(ROW($AG$24),COLUMN($AG$24)+(ROW($B45)-ROW($B$33))),"#"))))/60,"")</f>
        <v/>
      </c>
      <c r="C45" s="23" t="str">
        <f t="shared" si="52"/>
        <v/>
      </c>
      <c r="D45" s="53" t="str" cm="1">
        <f t="array" aca="1" ref="D45" ca="1">IF($A45&lt;&gt;"",SUM(SUMIFS(PrivateSheet2[[Duration]:[Duration]],PrivateSheet2[[Task]:[Task]],INDIRECT(CONCATENATE(ADDRESS(ROW($AG$24),COLUMN($AG$24)+(ROW($B45)-ROW($B$33))),"#"))))/60,"")</f>
        <v/>
      </c>
      <c r="E45" s="23" t="str">
        <f t="shared" si="53"/>
        <v/>
      </c>
      <c r="F45" s="53" t="str" cm="1">
        <f t="array" aca="1" ref="F45" ca="1">IF($A45&lt;&gt;"",SUM(SUMIFS(PrivateSheet3[[Duration]:[Duration]],PrivateSheet3[[Task]:[Task]],INDIRECT(CONCATENATE(ADDRESS(ROW($AG$24),COLUMN($AG$24)+(ROW($B45)-ROW($B$33))),"#"))))/60,"")</f>
        <v/>
      </c>
      <c r="G45" s="23" t="str">
        <f t="shared" si="54"/>
        <v/>
      </c>
      <c r="H45" s="53" t="str" cm="1">
        <f t="array" aca="1" ref="H45" ca="1">IF($A45&lt;&gt;"",SUM(SUMIFS(PrivateSheet4[[Duration]:[Duration]],PrivateSheet4[[Task]:[Task]],INDIRECT(CONCATENATE(ADDRESS(ROW($AG$24),COLUMN($AG$24)+(ROW($B45)-ROW($B$33))),"#"))))/60,"")</f>
        <v/>
      </c>
      <c r="I45" s="23" t="str">
        <f t="shared" si="55"/>
        <v/>
      </c>
      <c r="J45" s="53" t="str" cm="1">
        <f t="array" aca="1" ref="J45" ca="1">IF($A45&lt;&gt;"",SUM(SUMIFS(PrivateSheet5[[Duration]:[Duration]],PrivateSheet5[[Task]:[Task]],INDIRECT(CONCATENATE(ADDRESS(ROW($AG$24),COLUMN($AG$24)+(ROW($B45)-ROW($B$33))),"#"))))/60,"")</f>
        <v/>
      </c>
      <c r="K45" s="23" t="str">
        <f t="shared" si="56"/>
        <v/>
      </c>
      <c r="L45" s="25" t="str">
        <f t="shared" si="57"/>
        <v/>
      </c>
      <c r="M45" s="50"/>
      <c r="N45" s="25"/>
      <c r="O45" s="37" t="str">
        <f>IF($M45&lt;&gt;"",SUMIFS(ProductBacklog[Planned],ProductBacklog[Planned-Date], "&lt;="&amp;$M45)," ")</f>
        <v xml:space="preserve"> </v>
      </c>
      <c r="P45" s="37" t="str" cm="1">
        <f t="array" ref="P45">IF($M45&lt;&gt;"",SUM(SUMIFS(ProductBacklog[Planned],ProductBacklog[Sprint],$A$33:$A45,ProductBacklog[Real-Date],"&lt;="&amp;$M45))," ")</f>
        <v xml:space="preserve"> </v>
      </c>
      <c r="Q45" s="37" t="str" cm="1">
        <f t="array" ref="Q45">IF($M45&lt;&gt;"",SUM(SUMIFS(PrivateSheet1[[Duration]:[Duration]],PrivateSheet1[[Task]:[Task]],_xlfn._xlws.FILTER(ProductBacklog[CODE],(ProductBacklog[Real-Date]&lt;=$M45)*(ProductBacklog[CODE]&lt;&gt;"")*(ProductBacklog[Real-Date]&lt;&gt;""))),SUMIFS(PrivateSheet2[[Duration]:[Duration]],PrivateSheet2[[Task]:[Task]],_xlfn._xlws.FILTER(ProductBacklog[CODE],(ProductBacklog[Real-Date]&lt;=$M45)*(ProductBacklog[CODE]&lt;&gt;"")*(ProductBacklog[Real-Date]&lt;&gt;""))),SUMIFS(PrivateSheet3[[Duration]:[Duration]],PrivateSheet3[[Task]:[Task]],_xlfn._xlws.FILTER(ProductBacklog[CODE],(ProductBacklog[Real-Date]&lt;=$M45)*(ProductBacklog[CODE]&lt;&gt;"")*(ProductBacklog[Real-Date]&lt;&gt;""))),SUMIFS(PrivateSheet4[[Duration]:[Duration]],PrivateSheet4[[Task]:[Task]],_xlfn._xlws.FILTER(ProductBacklog[CODE],(ProductBacklog[Real-Date]&lt;=$M45)*(ProductBacklog[CODE]&lt;&gt;"")*(ProductBacklog[Real-Date]&lt;&gt;""))),SUMIFS(PrivateSheet5[[Duration]:[Duration]],PrivateSheet5[[Task]:[Task]],_xlfn._xlws.FILTER(ProductBacklog[CODE],(ProductBacklog[Real-Date]&lt;=$M45)*(ProductBacklog[CODE]&lt;&gt;"")*(ProductBacklog[Real-Date]&lt;&gt;""))))/60," ")</f>
        <v xml:space="preserve"> </v>
      </c>
      <c r="R45" s="37" t="str">
        <f>IF($M45&lt;&gt;"",SUM($L$33:$L45)," ")</f>
        <v xml:space="preserve"> </v>
      </c>
      <c r="U45" s="37"/>
      <c r="V45" s="29"/>
      <c r="W45" s="29"/>
    </row>
    <row r="46" spans="1:24" ht="14.4" customHeight="1" x14ac:dyDescent="0.3">
      <c r="A46" s="45"/>
      <c r="B46" s="53" t="str" cm="1">
        <f t="array" aca="1" ref="B46" ca="1">IF($A46&lt;&gt;"",SUM(SUMIFS(PrivateSheet1[[Duration]:[Duration]],PrivateSheet1[[Task]:[Task]],INDIRECT(CONCATENATE(ADDRESS(ROW($AG$24),COLUMN($AG$24)+(ROW($B46)-ROW($B$33))),"#"))))/60,"")</f>
        <v/>
      </c>
      <c r="C46" s="23" t="str">
        <f t="shared" si="52"/>
        <v/>
      </c>
      <c r="D46" s="53" t="str" cm="1">
        <f t="array" aca="1" ref="D46" ca="1">IF($A46&lt;&gt;"",SUM(SUMIFS(PrivateSheet2[[Duration]:[Duration]],PrivateSheet2[[Task]:[Task]],INDIRECT(CONCATENATE(ADDRESS(ROW($AG$24),COLUMN($AG$24)+(ROW($B46)-ROW($B$33))),"#"))))/60,"")</f>
        <v/>
      </c>
      <c r="E46" s="23" t="str">
        <f t="shared" si="53"/>
        <v/>
      </c>
      <c r="F46" s="53" t="str" cm="1">
        <f t="array" aca="1" ref="F46" ca="1">IF($A46&lt;&gt;"",SUM(SUMIFS(PrivateSheet3[[Duration]:[Duration]],PrivateSheet3[[Task]:[Task]],INDIRECT(CONCATENATE(ADDRESS(ROW($AG$24),COLUMN($AG$24)+(ROW($B46)-ROW($B$33))),"#"))))/60,"")</f>
        <v/>
      </c>
      <c r="G46" s="23" t="str">
        <f t="shared" si="54"/>
        <v/>
      </c>
      <c r="H46" s="53" t="str" cm="1">
        <f t="array" aca="1" ref="H46" ca="1">IF($A46&lt;&gt;"",SUM(SUMIFS(PrivateSheet4[[Duration]:[Duration]],PrivateSheet4[[Task]:[Task]],INDIRECT(CONCATENATE(ADDRESS(ROW($AG$24),COLUMN($AG$24)+(ROW($B46)-ROW($B$33))),"#"))))/60,"")</f>
        <v/>
      </c>
      <c r="I46" s="23" t="str">
        <f t="shared" si="55"/>
        <v/>
      </c>
      <c r="J46" s="53" t="str" cm="1">
        <f t="array" aca="1" ref="J46" ca="1">IF($A46&lt;&gt;"",SUM(SUMIFS(PrivateSheet5[[Duration]:[Duration]],PrivateSheet5[[Task]:[Task]],INDIRECT(CONCATENATE(ADDRESS(ROW($AG$24),COLUMN($AG$24)+(ROW($B46)-ROW($B$33))),"#"))))/60,"")</f>
        <v/>
      </c>
      <c r="K46" s="23" t="str">
        <f t="shared" si="56"/>
        <v/>
      </c>
      <c r="L46" s="25" t="str">
        <f t="shared" si="57"/>
        <v/>
      </c>
      <c r="M46" s="50"/>
      <c r="N46" s="25"/>
      <c r="O46" s="37" t="str">
        <f>IF($M46&lt;&gt;"",SUMIFS(ProductBacklog[Planned],ProductBacklog[Planned-Date], "&lt;="&amp;$M46)," ")</f>
        <v xml:space="preserve"> </v>
      </c>
      <c r="P46" s="37" t="str" cm="1">
        <f t="array" ref="P46">IF($M46&lt;&gt;"",SUM(SUMIFS(ProductBacklog[Planned],ProductBacklog[Sprint],$A$33:$A46,ProductBacklog[Real-Date],"&lt;="&amp;$M46))," ")</f>
        <v xml:space="preserve"> </v>
      </c>
      <c r="Q46" s="37" t="str" cm="1">
        <f t="array" ref="Q46">IF($M46&lt;&gt;"",SUM(SUMIFS(PrivateSheet1[[Duration]:[Duration]],PrivateSheet1[[Task]:[Task]],_xlfn._xlws.FILTER(ProductBacklog[CODE],(ProductBacklog[Real-Date]&lt;=$M46)*(ProductBacklog[CODE]&lt;&gt;"")*(ProductBacklog[Real-Date]&lt;&gt;""))),SUMIFS(PrivateSheet2[[Duration]:[Duration]],PrivateSheet2[[Task]:[Task]],_xlfn._xlws.FILTER(ProductBacklog[CODE],(ProductBacklog[Real-Date]&lt;=$M46)*(ProductBacklog[CODE]&lt;&gt;"")*(ProductBacklog[Real-Date]&lt;&gt;""))),SUMIFS(PrivateSheet3[[Duration]:[Duration]],PrivateSheet3[[Task]:[Task]],_xlfn._xlws.FILTER(ProductBacklog[CODE],(ProductBacklog[Real-Date]&lt;=$M46)*(ProductBacklog[CODE]&lt;&gt;"")*(ProductBacklog[Real-Date]&lt;&gt;""))),SUMIFS(PrivateSheet4[[Duration]:[Duration]],PrivateSheet4[[Task]:[Task]],_xlfn._xlws.FILTER(ProductBacklog[CODE],(ProductBacklog[Real-Date]&lt;=$M46)*(ProductBacklog[CODE]&lt;&gt;"")*(ProductBacklog[Real-Date]&lt;&gt;""))),SUMIFS(PrivateSheet5[[Duration]:[Duration]],PrivateSheet5[[Task]:[Task]],_xlfn._xlws.FILTER(ProductBacklog[CODE],(ProductBacklog[Real-Date]&lt;=$M46)*(ProductBacklog[CODE]&lt;&gt;"")*(ProductBacklog[Real-Date]&lt;&gt;""))))/60," ")</f>
        <v xml:space="preserve"> </v>
      </c>
      <c r="R46" s="37" t="str">
        <f>IF($M46&lt;&gt;"",SUM($L$33:$L46)," ")</f>
        <v xml:space="preserve"> </v>
      </c>
      <c r="U46" s="37"/>
      <c r="V46" s="29"/>
      <c r="W46" s="29"/>
    </row>
    <row r="47" spans="1:24" ht="14.4" customHeight="1" x14ac:dyDescent="0.3">
      <c r="A47" s="45"/>
      <c r="B47" s="53" t="str" cm="1">
        <f t="array" aca="1" ref="B47" ca="1">IF($A47&lt;&gt;"",SUM(SUMIFS(PrivateSheet1[[Duration]:[Duration]],PrivateSheet1[[Task]:[Task]],INDIRECT(CONCATENATE(ADDRESS(ROW($AG$24),COLUMN($AG$24)+(ROW($B47)-ROW($B$33))),"#"))))/60,"")</f>
        <v/>
      </c>
      <c r="C47" s="23" t="str">
        <f t="shared" si="52"/>
        <v/>
      </c>
      <c r="D47" s="53" t="str" cm="1">
        <f t="array" aca="1" ref="D47" ca="1">IF($A47&lt;&gt;"",SUM(SUMIFS(PrivateSheet2[[Duration]:[Duration]],PrivateSheet2[[Task]:[Task]],INDIRECT(CONCATENATE(ADDRESS(ROW($AG$24),COLUMN($AG$24)+(ROW($B47)-ROW($B$33))),"#"))))/60,"")</f>
        <v/>
      </c>
      <c r="E47" s="23" t="str">
        <f t="shared" si="53"/>
        <v/>
      </c>
      <c r="F47" s="53" t="str" cm="1">
        <f t="array" aca="1" ref="F47" ca="1">IF($A47&lt;&gt;"",SUM(SUMIFS(PrivateSheet3[[Duration]:[Duration]],PrivateSheet3[[Task]:[Task]],INDIRECT(CONCATENATE(ADDRESS(ROW($AG$24),COLUMN($AG$24)+(ROW($B47)-ROW($B$33))),"#"))))/60,"")</f>
        <v/>
      </c>
      <c r="G47" s="23" t="str">
        <f t="shared" si="54"/>
        <v/>
      </c>
      <c r="H47" s="53" t="str" cm="1">
        <f t="array" aca="1" ref="H47" ca="1">IF($A47&lt;&gt;"",SUM(SUMIFS(PrivateSheet4[[Duration]:[Duration]],PrivateSheet4[[Task]:[Task]],INDIRECT(CONCATENATE(ADDRESS(ROW($AG$24),COLUMN($AG$24)+(ROW($B47)-ROW($B$33))),"#"))))/60,"")</f>
        <v/>
      </c>
      <c r="I47" s="23" t="str">
        <f t="shared" si="55"/>
        <v/>
      </c>
      <c r="J47" s="53" t="str" cm="1">
        <f t="array" aca="1" ref="J47" ca="1">IF($A47&lt;&gt;"",SUM(SUMIFS(PrivateSheet5[[Duration]:[Duration]],PrivateSheet5[[Task]:[Task]],INDIRECT(CONCATENATE(ADDRESS(ROW($AG$24),COLUMN($AG$24)+(ROW($B47)-ROW($B$33))),"#"))))/60,"")</f>
        <v/>
      </c>
      <c r="K47" s="23" t="str">
        <f t="shared" si="56"/>
        <v/>
      </c>
      <c r="L47" s="25" t="str">
        <f t="shared" si="57"/>
        <v/>
      </c>
      <c r="M47" s="50"/>
      <c r="N47" s="25"/>
      <c r="O47" s="37" t="str">
        <f>IF($M47&lt;&gt;"",SUMIFS(ProductBacklog[Planned],ProductBacklog[Planned-Date], "&lt;="&amp;$M47)," ")</f>
        <v xml:space="preserve"> </v>
      </c>
      <c r="P47" s="37" t="str" cm="1">
        <f t="array" ref="P47">IF($M47&lt;&gt;"",SUM(SUMIFS(ProductBacklog[Planned],ProductBacklog[Sprint],$A$33:$A47,ProductBacklog[Real-Date],"&lt;="&amp;$M47))," ")</f>
        <v xml:space="preserve"> </v>
      </c>
      <c r="Q47" s="37" t="str" cm="1">
        <f t="array" ref="Q47">IF($M47&lt;&gt;"",SUM(SUMIFS(PrivateSheet1[[Duration]:[Duration]],PrivateSheet1[[Task]:[Task]],_xlfn._xlws.FILTER(ProductBacklog[CODE],(ProductBacklog[Real-Date]&lt;=$M47)*(ProductBacklog[CODE]&lt;&gt;"")*(ProductBacklog[Real-Date]&lt;&gt;""))),SUMIFS(PrivateSheet2[[Duration]:[Duration]],PrivateSheet2[[Task]:[Task]],_xlfn._xlws.FILTER(ProductBacklog[CODE],(ProductBacklog[Real-Date]&lt;=$M47)*(ProductBacklog[CODE]&lt;&gt;"")*(ProductBacklog[Real-Date]&lt;&gt;""))),SUMIFS(PrivateSheet3[[Duration]:[Duration]],PrivateSheet3[[Task]:[Task]],_xlfn._xlws.FILTER(ProductBacklog[CODE],(ProductBacklog[Real-Date]&lt;=$M47)*(ProductBacklog[CODE]&lt;&gt;"")*(ProductBacklog[Real-Date]&lt;&gt;""))),SUMIFS(PrivateSheet4[[Duration]:[Duration]],PrivateSheet4[[Task]:[Task]],_xlfn._xlws.FILTER(ProductBacklog[CODE],(ProductBacklog[Real-Date]&lt;=$M47)*(ProductBacklog[CODE]&lt;&gt;"")*(ProductBacklog[Real-Date]&lt;&gt;""))),SUMIFS(PrivateSheet5[[Duration]:[Duration]],PrivateSheet5[[Task]:[Task]],_xlfn._xlws.FILTER(ProductBacklog[CODE],(ProductBacklog[Real-Date]&lt;=$M47)*(ProductBacklog[CODE]&lt;&gt;"")*(ProductBacklog[Real-Date]&lt;&gt;""))))/60," ")</f>
        <v xml:space="preserve"> </v>
      </c>
      <c r="R47" s="37" t="str">
        <f>IF($M47&lt;&gt;"",SUM($L$33:$L47)," ")</f>
        <v xml:space="preserve"> </v>
      </c>
      <c r="U47" s="37"/>
      <c r="V47" s="29"/>
      <c r="W47" s="29"/>
    </row>
    <row r="48" spans="1:24" ht="14.4" customHeight="1" x14ac:dyDescent="0.3">
      <c r="A48" s="45"/>
      <c r="B48" s="53" t="str" cm="1">
        <f t="array" aca="1" ref="B48" ca="1">IF($A48&lt;&gt;"",SUM(SUMIFS(PrivateSheet1[[Duration]:[Duration]],PrivateSheet1[[Task]:[Task]],INDIRECT(CONCATENATE(ADDRESS(ROW($AG$24),COLUMN($AG$24)+(ROW($B48)-ROW($B$33))),"#"))))/60,"")</f>
        <v/>
      </c>
      <c r="C48" s="23" t="str">
        <f t="shared" si="52"/>
        <v/>
      </c>
      <c r="D48" s="53" t="str" cm="1">
        <f t="array" aca="1" ref="D48" ca="1">IF($A48&lt;&gt;"",SUM(SUMIFS(PrivateSheet2[[Duration]:[Duration]],PrivateSheet2[[Task]:[Task]],INDIRECT(CONCATENATE(ADDRESS(ROW($AG$24),COLUMN($AG$24)+(ROW($B48)-ROW($B$33))),"#"))))/60,"")</f>
        <v/>
      </c>
      <c r="E48" s="23" t="str">
        <f t="shared" si="53"/>
        <v/>
      </c>
      <c r="F48" s="53" t="str" cm="1">
        <f t="array" aca="1" ref="F48" ca="1">IF($A48&lt;&gt;"",SUM(SUMIFS(PrivateSheet3[[Duration]:[Duration]],PrivateSheet3[[Task]:[Task]],INDIRECT(CONCATENATE(ADDRESS(ROW($AG$24),COLUMN($AG$24)+(ROW($B48)-ROW($B$33))),"#"))))/60,"")</f>
        <v/>
      </c>
      <c r="G48" s="23" t="str">
        <f t="shared" si="54"/>
        <v/>
      </c>
      <c r="H48" s="53" t="str" cm="1">
        <f t="array" aca="1" ref="H48" ca="1">IF($A48&lt;&gt;"",SUM(SUMIFS(PrivateSheet4[[Duration]:[Duration]],PrivateSheet4[[Task]:[Task]],INDIRECT(CONCATENATE(ADDRESS(ROW($AG$24),COLUMN($AG$24)+(ROW($B48)-ROW($B$33))),"#"))))/60,"")</f>
        <v/>
      </c>
      <c r="I48" s="23" t="str">
        <f t="shared" si="55"/>
        <v/>
      </c>
      <c r="J48" s="53" t="str" cm="1">
        <f t="array" aca="1" ref="J48" ca="1">IF($A48&lt;&gt;"",SUM(SUMIFS(PrivateSheet5[[Duration]:[Duration]],PrivateSheet5[[Task]:[Task]],INDIRECT(CONCATENATE(ADDRESS(ROW($AG$24),COLUMN($AG$24)+(ROW($B48)-ROW($B$33))),"#"))))/60,"")</f>
        <v/>
      </c>
      <c r="K48" s="23" t="str">
        <f t="shared" si="56"/>
        <v/>
      </c>
      <c r="L48" s="25" t="str">
        <f t="shared" si="57"/>
        <v/>
      </c>
      <c r="M48" s="50"/>
      <c r="N48" s="25"/>
      <c r="O48" s="37" t="str">
        <f>IF($M48&lt;&gt;"",SUMIFS(ProductBacklog[Planned],ProductBacklog[Planned-Date], "&lt;="&amp;$M48)," ")</f>
        <v xml:space="preserve"> </v>
      </c>
      <c r="P48" s="37" t="str" cm="1">
        <f t="array" ref="P48">IF($M48&lt;&gt;"",SUM(SUMIFS(ProductBacklog[Planned],ProductBacklog[Sprint],$A$33:$A48,ProductBacklog[Real-Date],"&lt;="&amp;$M48))," ")</f>
        <v xml:space="preserve"> </v>
      </c>
      <c r="Q48" s="37" t="str" cm="1">
        <f t="array" ref="Q48">IF($M48&lt;&gt;"",SUM(SUMIFS(PrivateSheet1[[Duration]:[Duration]],PrivateSheet1[[Task]:[Task]],_xlfn._xlws.FILTER(ProductBacklog[CODE],(ProductBacklog[Real-Date]&lt;=$M48)*(ProductBacklog[CODE]&lt;&gt;"")*(ProductBacklog[Real-Date]&lt;&gt;""))),SUMIFS(PrivateSheet2[[Duration]:[Duration]],PrivateSheet2[[Task]:[Task]],_xlfn._xlws.FILTER(ProductBacklog[CODE],(ProductBacklog[Real-Date]&lt;=$M48)*(ProductBacklog[CODE]&lt;&gt;"")*(ProductBacklog[Real-Date]&lt;&gt;""))),SUMIFS(PrivateSheet3[[Duration]:[Duration]],PrivateSheet3[[Task]:[Task]],_xlfn._xlws.FILTER(ProductBacklog[CODE],(ProductBacklog[Real-Date]&lt;=$M48)*(ProductBacklog[CODE]&lt;&gt;"")*(ProductBacklog[Real-Date]&lt;&gt;""))),SUMIFS(PrivateSheet4[[Duration]:[Duration]],PrivateSheet4[[Task]:[Task]],_xlfn._xlws.FILTER(ProductBacklog[CODE],(ProductBacklog[Real-Date]&lt;=$M48)*(ProductBacklog[CODE]&lt;&gt;"")*(ProductBacklog[Real-Date]&lt;&gt;""))),SUMIFS(PrivateSheet5[[Duration]:[Duration]],PrivateSheet5[[Task]:[Task]],_xlfn._xlws.FILTER(ProductBacklog[CODE],(ProductBacklog[Real-Date]&lt;=$M48)*(ProductBacklog[CODE]&lt;&gt;"")*(ProductBacklog[Real-Date]&lt;&gt;""))))/60," ")</f>
        <v xml:space="preserve"> </v>
      </c>
      <c r="R48" s="37" t="str">
        <f>IF($M48&lt;&gt;"",SUM($L$33:$L48)," ")</f>
        <v xml:space="preserve"> </v>
      </c>
      <c r="U48" s="37"/>
      <c r="V48" s="29"/>
      <c r="W48" s="29"/>
    </row>
    <row r="49" spans="1:23" ht="14.4" customHeight="1" x14ac:dyDescent="0.3">
      <c r="A49" s="45"/>
      <c r="B49" s="53" t="str" cm="1">
        <f t="array" aca="1" ref="B49" ca="1">IF($A49&lt;&gt;"",SUM(SUMIFS(PrivateSheet1[[Duration]:[Duration]],PrivateSheet1[[Task]:[Task]],INDIRECT(CONCATENATE(ADDRESS(ROW($AG$24),COLUMN($AG$24)+(ROW($B49)-ROW($B$33))),"#"))))/60,"")</f>
        <v/>
      </c>
      <c r="C49" s="23" t="str">
        <f t="shared" si="52"/>
        <v/>
      </c>
      <c r="D49" s="53" t="str" cm="1">
        <f t="array" aca="1" ref="D49" ca="1">IF($A49&lt;&gt;"",SUM(SUMIFS(PrivateSheet2[[Duration]:[Duration]],PrivateSheet2[[Task]:[Task]],INDIRECT(CONCATENATE(ADDRESS(ROW($AG$24),COLUMN($AG$24)+(ROW($B49)-ROW($B$33))),"#"))))/60,"")</f>
        <v/>
      </c>
      <c r="E49" s="23" t="str">
        <f t="shared" si="53"/>
        <v/>
      </c>
      <c r="F49" s="53" t="str" cm="1">
        <f t="array" aca="1" ref="F49" ca="1">IF($A49&lt;&gt;"",SUM(SUMIFS(PrivateSheet3[[Duration]:[Duration]],PrivateSheet3[[Task]:[Task]],INDIRECT(CONCATENATE(ADDRESS(ROW($AG$24),COLUMN($AG$24)+(ROW($B49)-ROW($B$33))),"#"))))/60,"")</f>
        <v/>
      </c>
      <c r="G49" s="23" t="str">
        <f t="shared" si="54"/>
        <v/>
      </c>
      <c r="H49" s="53" t="str" cm="1">
        <f t="array" aca="1" ref="H49" ca="1">IF($A49&lt;&gt;"",SUM(SUMIFS(PrivateSheet4[[Duration]:[Duration]],PrivateSheet4[[Task]:[Task]],INDIRECT(CONCATENATE(ADDRESS(ROW($AG$24),COLUMN($AG$24)+(ROW($B49)-ROW($B$33))),"#"))))/60,"")</f>
        <v/>
      </c>
      <c r="I49" s="23" t="str">
        <f t="shared" si="55"/>
        <v/>
      </c>
      <c r="J49" s="53" t="str" cm="1">
        <f t="array" aca="1" ref="J49" ca="1">IF($A49&lt;&gt;"",SUM(SUMIFS(PrivateSheet5[[Duration]:[Duration]],PrivateSheet5[[Task]:[Task]],INDIRECT(CONCATENATE(ADDRESS(ROW($AG$24),COLUMN($AG$24)+(ROW($B49)-ROW($B$33))),"#"))))/60,"")</f>
        <v/>
      </c>
      <c r="K49" s="23" t="str">
        <f t="shared" si="56"/>
        <v/>
      </c>
      <c r="L49" s="25" t="str">
        <f t="shared" si="57"/>
        <v/>
      </c>
      <c r="M49" s="50"/>
      <c r="N49" s="25"/>
      <c r="O49" s="37" t="str">
        <f>IF($M49&lt;&gt;"",SUMIFS(ProductBacklog[Planned],ProductBacklog[Planned-Date], "&lt;="&amp;$M49)," ")</f>
        <v xml:space="preserve"> </v>
      </c>
      <c r="P49" s="37" t="str" cm="1">
        <f t="array" ref="P49">IF($M49&lt;&gt;"",SUM(SUMIFS(ProductBacklog[Planned],ProductBacklog[Sprint],$A$33:$A49,ProductBacklog[Real-Date],"&lt;="&amp;$M49))," ")</f>
        <v xml:space="preserve"> </v>
      </c>
      <c r="Q49" s="37" t="str" cm="1">
        <f t="array" ref="Q49">IF($M49&lt;&gt;"",SUM(SUMIFS(PrivateSheet1[[Duration]:[Duration]],PrivateSheet1[[Task]:[Task]],_xlfn._xlws.FILTER(ProductBacklog[CODE],(ProductBacklog[Real-Date]&lt;=$M49)*(ProductBacklog[CODE]&lt;&gt;"")*(ProductBacklog[Real-Date]&lt;&gt;""))),SUMIFS(PrivateSheet2[[Duration]:[Duration]],PrivateSheet2[[Task]:[Task]],_xlfn._xlws.FILTER(ProductBacklog[CODE],(ProductBacklog[Real-Date]&lt;=$M49)*(ProductBacklog[CODE]&lt;&gt;"")*(ProductBacklog[Real-Date]&lt;&gt;""))),SUMIFS(PrivateSheet3[[Duration]:[Duration]],PrivateSheet3[[Task]:[Task]],_xlfn._xlws.FILTER(ProductBacklog[CODE],(ProductBacklog[Real-Date]&lt;=$M49)*(ProductBacklog[CODE]&lt;&gt;"")*(ProductBacklog[Real-Date]&lt;&gt;""))),SUMIFS(PrivateSheet4[[Duration]:[Duration]],PrivateSheet4[[Task]:[Task]],_xlfn._xlws.FILTER(ProductBacklog[CODE],(ProductBacklog[Real-Date]&lt;=$M49)*(ProductBacklog[CODE]&lt;&gt;"")*(ProductBacklog[Real-Date]&lt;&gt;""))),SUMIFS(PrivateSheet5[[Duration]:[Duration]],PrivateSheet5[[Task]:[Task]],_xlfn._xlws.FILTER(ProductBacklog[CODE],(ProductBacklog[Real-Date]&lt;=$M49)*(ProductBacklog[CODE]&lt;&gt;"")*(ProductBacklog[Real-Date]&lt;&gt;""))))/60," ")</f>
        <v xml:space="preserve"> </v>
      </c>
      <c r="R49" s="37" t="str">
        <f>IF($M49&lt;&gt;"",SUM($L$33:$L49)," ")</f>
        <v xml:space="preserve"> </v>
      </c>
      <c r="U49" s="37"/>
      <c r="V49" s="29"/>
      <c r="W49" s="29"/>
    </row>
    <row r="50" spans="1:23" ht="14.4" customHeight="1" x14ac:dyDescent="0.3">
      <c r="A50" s="45"/>
      <c r="B50" s="53" t="str" cm="1">
        <f t="array" aca="1" ref="B50" ca="1">IF($A50&lt;&gt;"",SUM(SUMIFS(PrivateSheet1[[Duration]:[Duration]],PrivateSheet1[[Task]:[Task]],INDIRECT(CONCATENATE(ADDRESS(ROW($AG$24),COLUMN($AG$24)+(ROW($B50)-ROW($B$33))),"#"))))/60,"")</f>
        <v/>
      </c>
      <c r="C50" s="23" t="str">
        <f t="shared" si="52"/>
        <v/>
      </c>
      <c r="D50" s="53" t="str" cm="1">
        <f t="array" aca="1" ref="D50" ca="1">IF($A50&lt;&gt;"",SUM(SUMIFS(PrivateSheet2[[Duration]:[Duration]],PrivateSheet2[[Task]:[Task]],INDIRECT(CONCATENATE(ADDRESS(ROW($AG$24),COLUMN($AG$24)+(ROW($B50)-ROW($B$33))),"#"))))/60,"")</f>
        <v/>
      </c>
      <c r="E50" s="23" t="str">
        <f t="shared" si="53"/>
        <v/>
      </c>
      <c r="F50" s="53" t="str" cm="1">
        <f t="array" aca="1" ref="F50" ca="1">IF($A50&lt;&gt;"",SUM(SUMIFS(PrivateSheet3[[Duration]:[Duration]],PrivateSheet3[[Task]:[Task]],INDIRECT(CONCATENATE(ADDRESS(ROW($AG$24),COLUMN($AG$24)+(ROW($B50)-ROW($B$33))),"#"))))/60,"")</f>
        <v/>
      </c>
      <c r="G50" s="23" t="str">
        <f t="shared" si="54"/>
        <v/>
      </c>
      <c r="H50" s="53" t="str" cm="1">
        <f t="array" aca="1" ref="H50" ca="1">IF($A50&lt;&gt;"",SUM(SUMIFS(PrivateSheet4[[Duration]:[Duration]],PrivateSheet4[[Task]:[Task]],INDIRECT(CONCATENATE(ADDRESS(ROW($AG$24),COLUMN($AG$24)+(ROW($B50)-ROW($B$33))),"#"))))/60,"")</f>
        <v/>
      </c>
      <c r="I50" s="23" t="str">
        <f t="shared" si="55"/>
        <v/>
      </c>
      <c r="J50" s="53" t="str" cm="1">
        <f t="array" aca="1" ref="J50" ca="1">IF($A50&lt;&gt;"",SUM(SUMIFS(PrivateSheet5[[Duration]:[Duration]],PrivateSheet5[[Task]:[Task]],INDIRECT(CONCATENATE(ADDRESS(ROW($AG$24),COLUMN($AG$24)+(ROW($B50)-ROW($B$33))),"#"))))/60,"")</f>
        <v/>
      </c>
      <c r="K50" s="23" t="str">
        <f t="shared" si="56"/>
        <v/>
      </c>
      <c r="L50" s="25" t="str">
        <f t="shared" si="57"/>
        <v/>
      </c>
      <c r="M50" s="50"/>
      <c r="N50" s="25"/>
      <c r="O50" s="37" t="str">
        <f>IF($M50&lt;&gt;"",SUMIFS(ProductBacklog[Planned],ProductBacklog[Planned-Date], "&lt;="&amp;$M50)," ")</f>
        <v xml:space="preserve"> </v>
      </c>
      <c r="P50" s="37" t="str" cm="1">
        <f t="array" ref="P50">IF($M50&lt;&gt;"",SUM(SUMIFS(ProductBacklog[Planned],ProductBacklog[Sprint],$A$33:$A50,ProductBacklog[Real-Date],"&lt;="&amp;$M50))," ")</f>
        <v xml:space="preserve"> </v>
      </c>
      <c r="Q50" s="37" t="str" cm="1">
        <f t="array" ref="Q50">IF($M50&lt;&gt;"",SUM(SUMIFS(PrivateSheet1[[Duration]:[Duration]],PrivateSheet1[[Task]:[Task]],_xlfn._xlws.FILTER(ProductBacklog[CODE],(ProductBacklog[Real-Date]&lt;=$M50)*(ProductBacklog[CODE]&lt;&gt;"")*(ProductBacklog[Real-Date]&lt;&gt;""))),SUMIFS(PrivateSheet2[[Duration]:[Duration]],PrivateSheet2[[Task]:[Task]],_xlfn._xlws.FILTER(ProductBacklog[CODE],(ProductBacklog[Real-Date]&lt;=$M50)*(ProductBacklog[CODE]&lt;&gt;"")*(ProductBacklog[Real-Date]&lt;&gt;""))),SUMIFS(PrivateSheet3[[Duration]:[Duration]],PrivateSheet3[[Task]:[Task]],_xlfn._xlws.FILTER(ProductBacklog[CODE],(ProductBacklog[Real-Date]&lt;=$M50)*(ProductBacklog[CODE]&lt;&gt;"")*(ProductBacklog[Real-Date]&lt;&gt;""))),SUMIFS(PrivateSheet4[[Duration]:[Duration]],PrivateSheet4[[Task]:[Task]],_xlfn._xlws.FILTER(ProductBacklog[CODE],(ProductBacklog[Real-Date]&lt;=$M50)*(ProductBacklog[CODE]&lt;&gt;"")*(ProductBacklog[Real-Date]&lt;&gt;""))),SUMIFS(PrivateSheet5[[Duration]:[Duration]],PrivateSheet5[[Task]:[Task]],_xlfn._xlws.FILTER(ProductBacklog[CODE],(ProductBacklog[Real-Date]&lt;=$M50)*(ProductBacklog[CODE]&lt;&gt;"")*(ProductBacklog[Real-Date]&lt;&gt;""))))/60," ")</f>
        <v xml:space="preserve"> </v>
      </c>
      <c r="R50" s="37" t="str">
        <f>IF($M50&lt;&gt;"",SUM($L$33:$L50)," ")</f>
        <v xml:space="preserve"> </v>
      </c>
      <c r="U50" s="37"/>
      <c r="V50" s="29"/>
      <c r="W50" s="29"/>
    </row>
    <row r="51" spans="1:23" ht="14.4" customHeight="1" x14ac:dyDescent="0.3">
      <c r="A51" s="45"/>
      <c r="B51" s="53" t="str" cm="1">
        <f t="array" aca="1" ref="B51" ca="1">IF($A51&lt;&gt;"",SUM(SUMIFS(PrivateSheet1[[Duration]:[Duration]],PrivateSheet1[[Task]:[Task]],INDIRECT(CONCATENATE(ADDRESS(ROW($AG$24),COLUMN($AG$24)+(ROW($B51)-ROW($B$33))),"#"))))/60,"")</f>
        <v/>
      </c>
      <c r="C51" s="23" t="str">
        <f t="shared" si="52"/>
        <v/>
      </c>
      <c r="D51" s="53" t="str" cm="1">
        <f t="array" aca="1" ref="D51" ca="1">IF($A51&lt;&gt;"",SUM(SUMIFS(PrivateSheet2[[Duration]:[Duration]],PrivateSheet2[[Task]:[Task]],INDIRECT(CONCATENATE(ADDRESS(ROW($AG$24),COLUMN($AG$24)+(ROW($B51)-ROW($B$33))),"#"))))/60,"")</f>
        <v/>
      </c>
      <c r="E51" s="23" t="str">
        <f t="shared" si="53"/>
        <v/>
      </c>
      <c r="F51" s="53" t="str" cm="1">
        <f t="array" aca="1" ref="F51" ca="1">IF($A51&lt;&gt;"",SUM(SUMIFS(PrivateSheet3[[Duration]:[Duration]],PrivateSheet3[[Task]:[Task]],INDIRECT(CONCATENATE(ADDRESS(ROW($AG$24),COLUMN($AG$24)+(ROW($B51)-ROW($B$33))),"#"))))/60,"")</f>
        <v/>
      </c>
      <c r="G51" s="23" t="str">
        <f t="shared" si="54"/>
        <v/>
      </c>
      <c r="H51" s="53" t="str" cm="1">
        <f t="array" aca="1" ref="H51" ca="1">IF($A51&lt;&gt;"",SUM(SUMIFS(PrivateSheet4[[Duration]:[Duration]],PrivateSheet4[[Task]:[Task]],INDIRECT(CONCATENATE(ADDRESS(ROW($AG$24),COLUMN($AG$24)+(ROW($B51)-ROW($B$33))),"#"))))/60,"")</f>
        <v/>
      </c>
      <c r="I51" s="23" t="str">
        <f t="shared" si="55"/>
        <v/>
      </c>
      <c r="J51" s="53" t="str" cm="1">
        <f t="array" aca="1" ref="J51" ca="1">IF($A51&lt;&gt;"",SUM(SUMIFS(PrivateSheet5[[Duration]:[Duration]],PrivateSheet5[[Task]:[Task]],INDIRECT(CONCATENATE(ADDRESS(ROW($AG$24),COLUMN($AG$24)+(ROW($B51)-ROW($B$33))),"#"))))/60,"")</f>
        <v/>
      </c>
      <c r="K51" s="23" t="str">
        <f t="shared" si="56"/>
        <v/>
      </c>
      <c r="L51" s="25" t="str">
        <f t="shared" si="57"/>
        <v/>
      </c>
      <c r="M51" s="50"/>
      <c r="N51" s="25"/>
      <c r="O51" s="37" t="str">
        <f>IF($M51&lt;&gt;"",SUMIFS(ProductBacklog[Planned],ProductBacklog[Planned-Date], "&lt;="&amp;$M51)," ")</f>
        <v xml:space="preserve"> </v>
      </c>
      <c r="P51" s="37" t="str" cm="1">
        <f t="array" ref="P51">IF($M51&lt;&gt;"",SUM(SUMIFS(ProductBacklog[Planned],ProductBacklog[Sprint],$A$33:$A51,ProductBacklog[Real-Date],"&lt;="&amp;$M51))," ")</f>
        <v xml:space="preserve"> </v>
      </c>
      <c r="Q51" s="37" t="str" cm="1">
        <f t="array" ref="Q51">IF($M51&lt;&gt;"",SUM(SUMIFS(PrivateSheet1[[Duration]:[Duration]],PrivateSheet1[[Task]:[Task]],_xlfn._xlws.FILTER(ProductBacklog[CODE],(ProductBacklog[Real-Date]&lt;=$M51)*(ProductBacklog[CODE]&lt;&gt;"")*(ProductBacklog[Real-Date]&lt;&gt;""))),SUMIFS(PrivateSheet2[[Duration]:[Duration]],PrivateSheet2[[Task]:[Task]],_xlfn._xlws.FILTER(ProductBacklog[CODE],(ProductBacklog[Real-Date]&lt;=$M51)*(ProductBacklog[CODE]&lt;&gt;"")*(ProductBacklog[Real-Date]&lt;&gt;""))),SUMIFS(PrivateSheet3[[Duration]:[Duration]],PrivateSheet3[[Task]:[Task]],_xlfn._xlws.FILTER(ProductBacklog[CODE],(ProductBacklog[Real-Date]&lt;=$M51)*(ProductBacklog[CODE]&lt;&gt;"")*(ProductBacklog[Real-Date]&lt;&gt;""))),SUMIFS(PrivateSheet4[[Duration]:[Duration]],PrivateSheet4[[Task]:[Task]],_xlfn._xlws.FILTER(ProductBacklog[CODE],(ProductBacklog[Real-Date]&lt;=$M51)*(ProductBacklog[CODE]&lt;&gt;"")*(ProductBacklog[Real-Date]&lt;&gt;""))),SUMIFS(PrivateSheet5[[Duration]:[Duration]],PrivateSheet5[[Task]:[Task]],_xlfn._xlws.FILTER(ProductBacklog[CODE],(ProductBacklog[Real-Date]&lt;=$M51)*(ProductBacklog[CODE]&lt;&gt;"")*(ProductBacklog[Real-Date]&lt;&gt;""))))/60," ")</f>
        <v xml:space="preserve"> </v>
      </c>
      <c r="R51" s="37" t="str">
        <f>IF($M51&lt;&gt;"",SUM($L$33:$L51)," ")</f>
        <v xml:space="preserve"> </v>
      </c>
      <c r="U51" s="37"/>
      <c r="V51" s="29"/>
      <c r="W51" s="29"/>
    </row>
    <row r="52" spans="1:23" ht="14.4" customHeight="1" x14ac:dyDescent="0.3">
      <c r="A52" s="45"/>
      <c r="B52" s="53" t="str" cm="1">
        <f t="array" aca="1" ref="B52" ca="1">IF($A52&lt;&gt;"",SUM(SUMIFS(PrivateSheet1[[Duration]:[Duration]],PrivateSheet1[[Task]:[Task]],INDIRECT(CONCATENATE(ADDRESS(ROW($AG$24),COLUMN($AG$24)+(ROW($B52)-ROW($B$33))),"#"))))/60,"")</f>
        <v/>
      </c>
      <c r="C52" s="23" t="str">
        <f t="shared" si="52"/>
        <v/>
      </c>
      <c r="D52" s="53" t="str" cm="1">
        <f t="array" aca="1" ref="D52" ca="1">IF($A52&lt;&gt;"",SUM(SUMIFS(PrivateSheet2[[Duration]:[Duration]],PrivateSheet2[[Task]:[Task]],INDIRECT(CONCATENATE(ADDRESS(ROW($AG$24),COLUMN($AG$24)+(ROW($B52)-ROW($B$33))),"#"))))/60,"")</f>
        <v/>
      </c>
      <c r="E52" s="23" t="str">
        <f t="shared" si="53"/>
        <v/>
      </c>
      <c r="F52" s="53" t="str" cm="1">
        <f t="array" aca="1" ref="F52" ca="1">IF($A52&lt;&gt;"",SUM(SUMIFS(PrivateSheet3[[Duration]:[Duration]],PrivateSheet3[[Task]:[Task]],INDIRECT(CONCATENATE(ADDRESS(ROW($AG$24),COLUMN($AG$24)+(ROW($B52)-ROW($B$33))),"#"))))/60,"")</f>
        <v/>
      </c>
      <c r="G52" s="23" t="str">
        <f t="shared" si="54"/>
        <v/>
      </c>
      <c r="H52" s="53" t="str" cm="1">
        <f t="array" aca="1" ref="H52" ca="1">IF($A52&lt;&gt;"",SUM(SUMIFS(PrivateSheet4[[Duration]:[Duration]],PrivateSheet4[[Task]:[Task]],INDIRECT(CONCATENATE(ADDRESS(ROW($AG$24),COLUMN($AG$24)+(ROW($B52)-ROW($B$33))),"#"))))/60,"")</f>
        <v/>
      </c>
      <c r="I52" s="23" t="str">
        <f t="shared" si="55"/>
        <v/>
      </c>
      <c r="J52" s="53" t="str" cm="1">
        <f t="array" aca="1" ref="J52" ca="1">IF($A52&lt;&gt;"",SUM(SUMIFS(PrivateSheet5[[Duration]:[Duration]],PrivateSheet5[[Task]:[Task]],INDIRECT(CONCATENATE(ADDRESS(ROW($AG$24),COLUMN($AG$24)+(ROW($B52)-ROW($B$33))),"#"))))/60,"")</f>
        <v/>
      </c>
      <c r="K52" s="23" t="str">
        <f t="shared" si="56"/>
        <v/>
      </c>
      <c r="L52" s="25" t="str">
        <f t="shared" si="57"/>
        <v/>
      </c>
      <c r="M52" s="50"/>
      <c r="N52" s="25"/>
      <c r="O52" s="37" t="str">
        <f>IF($M52&lt;&gt;"",SUMIFS(ProductBacklog[Planned],ProductBacklog[Planned-Date], "&lt;="&amp;$M52)," ")</f>
        <v xml:space="preserve"> </v>
      </c>
      <c r="P52" s="37" t="str" cm="1">
        <f t="array" ref="P52">IF($M52&lt;&gt;"",SUM(SUMIFS(ProductBacklog[Planned],ProductBacklog[Sprint],$A$33:$A52,ProductBacklog[Real-Date],"&lt;="&amp;$M52))," ")</f>
        <v xml:space="preserve"> </v>
      </c>
      <c r="Q52" s="37" t="str" cm="1">
        <f t="array" ref="Q52">IF($M52&lt;&gt;"",SUM(SUMIFS(PrivateSheet1[[Duration]:[Duration]],PrivateSheet1[[Task]:[Task]],_xlfn._xlws.FILTER(ProductBacklog[CODE],(ProductBacklog[Real-Date]&lt;=$M52)*(ProductBacklog[CODE]&lt;&gt;"")*(ProductBacklog[Real-Date]&lt;&gt;""))),SUMIFS(PrivateSheet2[[Duration]:[Duration]],PrivateSheet2[[Task]:[Task]],_xlfn._xlws.FILTER(ProductBacklog[CODE],(ProductBacklog[Real-Date]&lt;=$M52)*(ProductBacklog[CODE]&lt;&gt;"")*(ProductBacklog[Real-Date]&lt;&gt;""))),SUMIFS(PrivateSheet3[[Duration]:[Duration]],PrivateSheet3[[Task]:[Task]],_xlfn._xlws.FILTER(ProductBacklog[CODE],(ProductBacklog[Real-Date]&lt;=$M52)*(ProductBacklog[CODE]&lt;&gt;"")*(ProductBacklog[Real-Date]&lt;&gt;""))),SUMIFS(PrivateSheet4[[Duration]:[Duration]],PrivateSheet4[[Task]:[Task]],_xlfn._xlws.FILTER(ProductBacklog[CODE],(ProductBacklog[Real-Date]&lt;=$M52)*(ProductBacklog[CODE]&lt;&gt;"")*(ProductBacklog[Real-Date]&lt;&gt;""))),SUMIFS(PrivateSheet5[[Duration]:[Duration]],PrivateSheet5[[Task]:[Task]],_xlfn._xlws.FILTER(ProductBacklog[CODE],(ProductBacklog[Real-Date]&lt;=$M52)*(ProductBacklog[CODE]&lt;&gt;"")*(ProductBacklog[Real-Date]&lt;&gt;""))))/60," ")</f>
        <v xml:space="preserve"> </v>
      </c>
      <c r="R52" s="37" t="str">
        <f>IF($M52&lt;&gt;"",SUM($L$33:$L52)," ")</f>
        <v xml:space="preserve"> </v>
      </c>
      <c r="U52" s="37"/>
      <c r="V52" s="29"/>
      <c r="W52" s="29"/>
    </row>
    <row r="53" spans="1:23" ht="14.4" customHeight="1" x14ac:dyDescent="0.3">
      <c r="A53" s="45"/>
      <c r="B53" s="53" t="str" cm="1">
        <f t="array" aca="1" ref="B53" ca="1">IF($A53&lt;&gt;"",SUM(SUMIFS(PrivateSheet1[[Duration]:[Duration]],PrivateSheet1[[Task]:[Task]],INDIRECT(CONCATENATE(ADDRESS(ROW($AG$24),COLUMN($AG$24)+(ROW($B53)-ROW($B$33))),"#"))))/60,"")</f>
        <v/>
      </c>
      <c r="C53" s="23" t="str">
        <f t="shared" si="52"/>
        <v/>
      </c>
      <c r="D53" s="53" t="str" cm="1">
        <f t="array" aca="1" ref="D53" ca="1">IF($A53&lt;&gt;"",SUM(SUMIFS(PrivateSheet2[[Duration]:[Duration]],PrivateSheet2[[Task]:[Task]],INDIRECT(CONCATENATE(ADDRESS(ROW($AG$24),COLUMN($AG$24)+(ROW($B53)-ROW($B$33))),"#"))))/60,"")</f>
        <v/>
      </c>
      <c r="E53" s="23" t="str">
        <f t="shared" si="53"/>
        <v/>
      </c>
      <c r="F53" s="53" t="str" cm="1">
        <f t="array" aca="1" ref="F53" ca="1">IF($A53&lt;&gt;"",SUM(SUMIFS(PrivateSheet3[[Duration]:[Duration]],PrivateSheet3[[Task]:[Task]],INDIRECT(CONCATENATE(ADDRESS(ROW($AG$24),COLUMN($AG$24)+(ROW($B53)-ROW($B$33))),"#"))))/60,"")</f>
        <v/>
      </c>
      <c r="G53" s="23" t="str">
        <f t="shared" si="54"/>
        <v/>
      </c>
      <c r="H53" s="53" t="str" cm="1">
        <f t="array" aca="1" ref="H53" ca="1">IF($A53&lt;&gt;"",SUM(SUMIFS(PrivateSheet4[[Duration]:[Duration]],PrivateSheet4[[Task]:[Task]],INDIRECT(CONCATENATE(ADDRESS(ROW($AG$24),COLUMN($AG$24)+(ROW($B53)-ROW($B$33))),"#"))))/60,"")</f>
        <v/>
      </c>
      <c r="I53" s="23" t="str">
        <f t="shared" si="55"/>
        <v/>
      </c>
      <c r="J53" s="53" t="str" cm="1">
        <f t="array" aca="1" ref="J53" ca="1">IF($A53&lt;&gt;"",SUM(SUMIFS(PrivateSheet5[[Duration]:[Duration]],PrivateSheet5[[Task]:[Task]],INDIRECT(CONCATENATE(ADDRESS(ROW($AG$24),COLUMN($AG$24)+(ROW($B53)-ROW($B$33))),"#"))))/60,"")</f>
        <v/>
      </c>
      <c r="K53" s="23" t="str">
        <f t="shared" si="56"/>
        <v/>
      </c>
      <c r="L53" s="25" t="str">
        <f t="shared" si="57"/>
        <v/>
      </c>
      <c r="M53" s="50"/>
      <c r="N53" s="25"/>
      <c r="O53" s="37" t="str">
        <f>IF($M53&lt;&gt;"",SUMIFS(ProductBacklog[Planned],ProductBacklog[Planned-Date], "&lt;="&amp;$M53)," ")</f>
        <v xml:space="preserve"> </v>
      </c>
      <c r="P53" s="37" t="str" cm="1">
        <f t="array" ref="P53">IF($M53&lt;&gt;"",SUM(SUMIFS(ProductBacklog[Planned],ProductBacklog[Sprint],$A$33:$A53,ProductBacklog[Real-Date],"&lt;="&amp;$M53))," ")</f>
        <v xml:space="preserve"> </v>
      </c>
      <c r="Q53" s="37" t="str" cm="1">
        <f t="array" ref="Q53">IF($M53&lt;&gt;"",SUM(SUMIFS(PrivateSheet1[[Duration]:[Duration]],PrivateSheet1[[Task]:[Task]],_xlfn._xlws.FILTER(ProductBacklog[CODE],(ProductBacklog[Real-Date]&lt;=$M53)*(ProductBacklog[CODE]&lt;&gt;"")*(ProductBacklog[Real-Date]&lt;&gt;""))),SUMIFS(PrivateSheet2[[Duration]:[Duration]],PrivateSheet2[[Task]:[Task]],_xlfn._xlws.FILTER(ProductBacklog[CODE],(ProductBacklog[Real-Date]&lt;=$M53)*(ProductBacklog[CODE]&lt;&gt;"")*(ProductBacklog[Real-Date]&lt;&gt;""))),SUMIFS(PrivateSheet3[[Duration]:[Duration]],PrivateSheet3[[Task]:[Task]],_xlfn._xlws.FILTER(ProductBacklog[CODE],(ProductBacklog[Real-Date]&lt;=$M53)*(ProductBacklog[CODE]&lt;&gt;"")*(ProductBacklog[Real-Date]&lt;&gt;""))),SUMIFS(PrivateSheet4[[Duration]:[Duration]],PrivateSheet4[[Task]:[Task]],_xlfn._xlws.FILTER(ProductBacklog[CODE],(ProductBacklog[Real-Date]&lt;=$M53)*(ProductBacklog[CODE]&lt;&gt;"")*(ProductBacklog[Real-Date]&lt;&gt;""))),SUMIFS(PrivateSheet5[[Duration]:[Duration]],PrivateSheet5[[Task]:[Task]],_xlfn._xlws.FILTER(ProductBacklog[CODE],(ProductBacklog[Real-Date]&lt;=$M53)*(ProductBacklog[CODE]&lt;&gt;"")*(ProductBacklog[Real-Date]&lt;&gt;""))))/60," ")</f>
        <v xml:space="preserve"> </v>
      </c>
      <c r="R53" s="37" t="str">
        <f>IF($M53&lt;&gt;"",SUM($L$33:$L53)," ")</f>
        <v xml:space="preserve"> </v>
      </c>
      <c r="U53" s="37"/>
      <c r="V53" s="29"/>
      <c r="W53" s="29"/>
    </row>
    <row r="54" spans="1:23" ht="14.4" customHeight="1" x14ac:dyDescent="0.3">
      <c r="A54" s="45"/>
      <c r="B54" s="53" t="str" cm="1">
        <f t="array" aca="1" ref="B54" ca="1">IF($A54&lt;&gt;"",SUM(SUMIFS(PrivateSheet1[[Duration]:[Duration]],PrivateSheet1[[Task]:[Task]],INDIRECT(CONCATENATE(ADDRESS(ROW($AG$24),COLUMN($AG$24)+(ROW($B54)-ROW($B$33))),"#"))))/60,"")</f>
        <v/>
      </c>
      <c r="C54" s="23" t="str">
        <f t="shared" si="52"/>
        <v/>
      </c>
      <c r="D54" s="53" t="str" cm="1">
        <f t="array" aca="1" ref="D54" ca="1">IF($A54&lt;&gt;"",SUM(SUMIFS(PrivateSheet2[[Duration]:[Duration]],PrivateSheet2[[Task]:[Task]],INDIRECT(CONCATENATE(ADDRESS(ROW($AG$24),COLUMN($AG$24)+(ROW($B54)-ROW($B$33))),"#"))))/60,"")</f>
        <v/>
      </c>
      <c r="E54" s="23" t="str">
        <f t="shared" si="53"/>
        <v/>
      </c>
      <c r="F54" s="53" t="str" cm="1">
        <f t="array" aca="1" ref="F54" ca="1">IF($A54&lt;&gt;"",SUM(SUMIFS(PrivateSheet3[[Duration]:[Duration]],PrivateSheet3[[Task]:[Task]],INDIRECT(CONCATENATE(ADDRESS(ROW($AG$24),COLUMN($AG$24)+(ROW($B54)-ROW($B$33))),"#"))))/60,"")</f>
        <v/>
      </c>
      <c r="G54" s="23" t="str">
        <f t="shared" si="54"/>
        <v/>
      </c>
      <c r="H54" s="53" t="str" cm="1">
        <f t="array" aca="1" ref="H54" ca="1">IF($A54&lt;&gt;"",SUM(SUMIFS(PrivateSheet4[[Duration]:[Duration]],PrivateSheet4[[Task]:[Task]],INDIRECT(CONCATENATE(ADDRESS(ROW($AG$24),COLUMN($AG$24)+(ROW($B54)-ROW($B$33))),"#"))))/60,"")</f>
        <v/>
      </c>
      <c r="I54" s="23" t="str">
        <f t="shared" si="55"/>
        <v/>
      </c>
      <c r="J54" s="53" t="str" cm="1">
        <f t="array" aca="1" ref="J54" ca="1">IF($A54&lt;&gt;"",SUM(SUMIFS(PrivateSheet5[[Duration]:[Duration]],PrivateSheet5[[Task]:[Task]],INDIRECT(CONCATENATE(ADDRESS(ROW($AG$24),COLUMN($AG$24)+(ROW($B54)-ROW($B$33))),"#"))))/60,"")</f>
        <v/>
      </c>
      <c r="K54" s="23" t="str">
        <f t="shared" si="56"/>
        <v/>
      </c>
      <c r="L54" s="25" t="str">
        <f t="shared" si="57"/>
        <v/>
      </c>
      <c r="M54" s="50"/>
      <c r="N54" s="25"/>
      <c r="O54" s="37" t="str">
        <f>IF($M54&lt;&gt;"",SUMIFS(ProductBacklog[Planned],ProductBacklog[Planned-Date], "&lt;="&amp;$M54)," ")</f>
        <v xml:space="preserve"> </v>
      </c>
      <c r="P54" s="37" t="str" cm="1">
        <f t="array" ref="P54">IF($M54&lt;&gt;"",SUM(SUMIFS(ProductBacklog[Planned],ProductBacklog[Sprint],$A$33:$A54,ProductBacklog[Real-Date],"&lt;="&amp;$M54))," ")</f>
        <v xml:space="preserve"> </v>
      </c>
      <c r="Q54" s="37" t="str" cm="1">
        <f t="array" ref="Q54">IF($M54&lt;&gt;"",SUM(SUMIFS(PrivateSheet1[[Duration]:[Duration]],PrivateSheet1[[Task]:[Task]],_xlfn._xlws.FILTER(ProductBacklog[CODE],(ProductBacklog[Real-Date]&lt;=$M54)*(ProductBacklog[CODE]&lt;&gt;"")*(ProductBacklog[Real-Date]&lt;&gt;""))),SUMIFS(PrivateSheet2[[Duration]:[Duration]],PrivateSheet2[[Task]:[Task]],_xlfn._xlws.FILTER(ProductBacklog[CODE],(ProductBacklog[Real-Date]&lt;=$M54)*(ProductBacklog[CODE]&lt;&gt;"")*(ProductBacklog[Real-Date]&lt;&gt;""))),SUMIFS(PrivateSheet3[[Duration]:[Duration]],PrivateSheet3[[Task]:[Task]],_xlfn._xlws.FILTER(ProductBacklog[CODE],(ProductBacklog[Real-Date]&lt;=$M54)*(ProductBacklog[CODE]&lt;&gt;"")*(ProductBacklog[Real-Date]&lt;&gt;""))),SUMIFS(PrivateSheet4[[Duration]:[Duration]],PrivateSheet4[[Task]:[Task]],_xlfn._xlws.FILTER(ProductBacklog[CODE],(ProductBacklog[Real-Date]&lt;=$M54)*(ProductBacklog[CODE]&lt;&gt;"")*(ProductBacklog[Real-Date]&lt;&gt;""))),SUMIFS(PrivateSheet5[[Duration]:[Duration]],PrivateSheet5[[Task]:[Task]],_xlfn._xlws.FILTER(ProductBacklog[CODE],(ProductBacklog[Real-Date]&lt;=$M54)*(ProductBacklog[CODE]&lt;&gt;"")*(ProductBacklog[Real-Date]&lt;&gt;""))))/60," ")</f>
        <v xml:space="preserve"> </v>
      </c>
      <c r="R54" s="37" t="str">
        <f>IF($M54&lt;&gt;"",SUM($L$33:$L54)," ")</f>
        <v xml:space="preserve"> </v>
      </c>
      <c r="U54" s="37"/>
      <c r="V54" s="29"/>
      <c r="W54" s="29"/>
    </row>
    <row r="55" spans="1:23" ht="14.4" customHeight="1" x14ac:dyDescent="0.3">
      <c r="A55" s="45"/>
      <c r="B55" s="53" t="str" cm="1">
        <f t="array" aca="1" ref="B55" ca="1">IF($A55&lt;&gt;"",SUM(SUMIFS(PrivateSheet1[[Duration]:[Duration]],PrivateSheet1[[Task]:[Task]],INDIRECT(CONCATENATE(ADDRESS(ROW($AG$24),COLUMN($AG$24)+(ROW($B55)-ROW($B$33))),"#"))))/60,"")</f>
        <v/>
      </c>
      <c r="C55" s="23" t="str">
        <f t="shared" si="52"/>
        <v/>
      </c>
      <c r="D55" s="53" t="str" cm="1">
        <f t="array" aca="1" ref="D55" ca="1">IF($A55&lt;&gt;"",SUM(SUMIFS(PrivateSheet2[[Duration]:[Duration]],PrivateSheet2[[Task]:[Task]],INDIRECT(CONCATENATE(ADDRESS(ROW($AG$24),COLUMN($AG$24)+(ROW($B55)-ROW($B$33))),"#"))))/60,"")</f>
        <v/>
      </c>
      <c r="E55" s="23" t="str">
        <f t="shared" si="53"/>
        <v/>
      </c>
      <c r="F55" s="53" t="str" cm="1">
        <f t="array" aca="1" ref="F55" ca="1">IF($A55&lt;&gt;"",SUM(SUMIFS(PrivateSheet3[[Duration]:[Duration]],PrivateSheet3[[Task]:[Task]],INDIRECT(CONCATENATE(ADDRESS(ROW($AG$24),COLUMN($AG$24)+(ROW($B55)-ROW($B$33))),"#"))))/60,"")</f>
        <v/>
      </c>
      <c r="G55" s="23" t="str">
        <f t="shared" si="54"/>
        <v/>
      </c>
      <c r="H55" s="53" t="str" cm="1">
        <f t="array" aca="1" ref="H55" ca="1">IF($A55&lt;&gt;"",SUM(SUMIFS(PrivateSheet4[[Duration]:[Duration]],PrivateSheet4[[Task]:[Task]],INDIRECT(CONCATENATE(ADDRESS(ROW($AG$24),COLUMN($AG$24)+(ROW($B55)-ROW($B$33))),"#"))))/60,"")</f>
        <v/>
      </c>
      <c r="I55" s="23" t="str">
        <f t="shared" si="55"/>
        <v/>
      </c>
      <c r="J55" s="53" t="str" cm="1">
        <f t="array" aca="1" ref="J55" ca="1">IF($A55&lt;&gt;"",SUM(SUMIFS(PrivateSheet5[[Duration]:[Duration]],PrivateSheet5[[Task]:[Task]],INDIRECT(CONCATENATE(ADDRESS(ROW($AG$24),COLUMN($AG$24)+(ROW($B55)-ROW($B$33))),"#"))))/60,"")</f>
        <v/>
      </c>
      <c r="K55" s="23" t="str">
        <f t="shared" si="56"/>
        <v/>
      </c>
      <c r="L55" s="25" t="str">
        <f t="shared" si="57"/>
        <v/>
      </c>
      <c r="M55" s="50"/>
      <c r="N55" s="25"/>
      <c r="O55" s="37" t="str">
        <f>IF($M55&lt;&gt;"",SUMIFS(ProductBacklog[Planned],ProductBacklog[Planned-Date], "&lt;="&amp;$M55)," ")</f>
        <v xml:space="preserve"> </v>
      </c>
      <c r="P55" s="37" t="str" cm="1">
        <f t="array" ref="P55">IF($M55&lt;&gt;"",SUM(SUMIFS(ProductBacklog[Planned],ProductBacklog[Sprint],$A$33:$A55,ProductBacklog[Real-Date],"&lt;="&amp;$M55))," ")</f>
        <v xml:space="preserve"> </v>
      </c>
      <c r="Q55" s="37" t="str" cm="1">
        <f t="array" ref="Q55">IF($M55&lt;&gt;"",SUM(SUMIFS(PrivateSheet1[[Duration]:[Duration]],PrivateSheet1[[Task]:[Task]],_xlfn._xlws.FILTER(ProductBacklog[CODE],(ProductBacklog[Real-Date]&lt;=$M55)*(ProductBacklog[CODE]&lt;&gt;"")*(ProductBacklog[Real-Date]&lt;&gt;""))),SUMIFS(PrivateSheet2[[Duration]:[Duration]],PrivateSheet2[[Task]:[Task]],_xlfn._xlws.FILTER(ProductBacklog[CODE],(ProductBacklog[Real-Date]&lt;=$M55)*(ProductBacklog[CODE]&lt;&gt;"")*(ProductBacklog[Real-Date]&lt;&gt;""))),SUMIFS(PrivateSheet3[[Duration]:[Duration]],PrivateSheet3[[Task]:[Task]],_xlfn._xlws.FILTER(ProductBacklog[CODE],(ProductBacklog[Real-Date]&lt;=$M55)*(ProductBacklog[CODE]&lt;&gt;"")*(ProductBacklog[Real-Date]&lt;&gt;""))),SUMIFS(PrivateSheet4[[Duration]:[Duration]],PrivateSheet4[[Task]:[Task]],_xlfn._xlws.FILTER(ProductBacklog[CODE],(ProductBacklog[Real-Date]&lt;=$M55)*(ProductBacklog[CODE]&lt;&gt;"")*(ProductBacklog[Real-Date]&lt;&gt;""))),SUMIFS(PrivateSheet5[[Duration]:[Duration]],PrivateSheet5[[Task]:[Task]],_xlfn._xlws.FILTER(ProductBacklog[CODE],(ProductBacklog[Real-Date]&lt;=$M55)*(ProductBacklog[CODE]&lt;&gt;"")*(ProductBacklog[Real-Date]&lt;&gt;""))))/60," ")</f>
        <v xml:space="preserve"> </v>
      </c>
      <c r="R55" s="37" t="str">
        <f>IF($M55&lt;&gt;"",SUM($L$33:$L55)," ")</f>
        <v xml:space="preserve"> </v>
      </c>
      <c r="U55" s="37"/>
      <c r="V55" s="29"/>
      <c r="W55" s="29"/>
    </row>
    <row r="56" spans="1:23" ht="14.4" customHeight="1" x14ac:dyDescent="0.3">
      <c r="A56" s="45"/>
      <c r="B56" s="53" t="str" cm="1">
        <f t="array" aca="1" ref="B56" ca="1">IF($A56&lt;&gt;"",SUM(SUMIFS(PrivateSheet1[[Duration]:[Duration]],PrivateSheet1[[Task]:[Task]],INDIRECT(CONCATENATE(ADDRESS(ROW($AG$24),COLUMN($AG$24)+(ROW($B56)-ROW($B$33))),"#"))))/60,"")</f>
        <v/>
      </c>
      <c r="C56" s="23" t="str">
        <f t="shared" si="52"/>
        <v/>
      </c>
      <c r="D56" s="53" t="str" cm="1">
        <f t="array" aca="1" ref="D56" ca="1">IF($A56&lt;&gt;"",SUM(SUMIFS(PrivateSheet2[[Duration]:[Duration]],PrivateSheet2[[Task]:[Task]],INDIRECT(CONCATENATE(ADDRESS(ROW($AG$24),COLUMN($AG$24)+(ROW($B56)-ROW($B$33))),"#"))))/60,"")</f>
        <v/>
      </c>
      <c r="E56" s="23" t="str">
        <f t="shared" si="53"/>
        <v/>
      </c>
      <c r="F56" s="53" t="str" cm="1">
        <f t="array" aca="1" ref="F56" ca="1">IF($A56&lt;&gt;"",SUM(SUMIFS(PrivateSheet3[[Duration]:[Duration]],PrivateSheet3[[Task]:[Task]],INDIRECT(CONCATENATE(ADDRESS(ROW($AG$24),COLUMN($AG$24)+(ROW($B56)-ROW($B$33))),"#"))))/60,"")</f>
        <v/>
      </c>
      <c r="G56" s="23" t="str">
        <f t="shared" si="54"/>
        <v/>
      </c>
      <c r="H56" s="53" t="str" cm="1">
        <f t="array" aca="1" ref="H56" ca="1">IF($A56&lt;&gt;"",SUM(SUMIFS(PrivateSheet4[[Duration]:[Duration]],PrivateSheet4[[Task]:[Task]],INDIRECT(CONCATENATE(ADDRESS(ROW($AG$24),COLUMN($AG$24)+(ROW($B56)-ROW($B$33))),"#"))))/60,"")</f>
        <v/>
      </c>
      <c r="I56" s="23" t="str">
        <f t="shared" si="55"/>
        <v/>
      </c>
      <c r="J56" s="53" t="str" cm="1">
        <f t="array" aca="1" ref="J56" ca="1">IF($A56&lt;&gt;"",SUM(SUMIFS(PrivateSheet5[[Duration]:[Duration]],PrivateSheet5[[Task]:[Task]],INDIRECT(CONCATENATE(ADDRESS(ROW($AG$24),COLUMN($AG$24)+(ROW($B56)-ROW($B$33))),"#"))))/60,"")</f>
        <v/>
      </c>
      <c r="K56" s="23" t="str">
        <f t="shared" si="56"/>
        <v/>
      </c>
      <c r="L56" s="25" t="str">
        <f t="shared" si="57"/>
        <v/>
      </c>
      <c r="M56" s="50"/>
      <c r="N56" s="25"/>
      <c r="O56" s="37" t="str">
        <f>IF($M56&lt;&gt;"",SUMIFS(ProductBacklog[Planned],ProductBacklog[Planned-Date], "&lt;="&amp;$M56)," ")</f>
        <v xml:space="preserve"> </v>
      </c>
      <c r="P56" s="37" t="str" cm="1">
        <f t="array" ref="P56">IF($M56&lt;&gt;"",SUM(SUMIFS(ProductBacklog[Planned],ProductBacklog[Sprint],$A$33:$A56,ProductBacklog[Real-Date],"&lt;="&amp;$M56))," ")</f>
        <v xml:space="preserve"> </v>
      </c>
      <c r="Q56" s="37" t="str" cm="1">
        <f t="array" ref="Q56">IF($M56&lt;&gt;"",SUM(SUMIFS(PrivateSheet1[[Duration]:[Duration]],PrivateSheet1[[Task]:[Task]],_xlfn._xlws.FILTER(ProductBacklog[CODE],(ProductBacklog[Real-Date]&lt;=$M56)*(ProductBacklog[CODE]&lt;&gt;"")*(ProductBacklog[Real-Date]&lt;&gt;""))),SUMIFS(PrivateSheet2[[Duration]:[Duration]],PrivateSheet2[[Task]:[Task]],_xlfn._xlws.FILTER(ProductBacklog[CODE],(ProductBacklog[Real-Date]&lt;=$M56)*(ProductBacklog[CODE]&lt;&gt;"")*(ProductBacklog[Real-Date]&lt;&gt;""))),SUMIFS(PrivateSheet3[[Duration]:[Duration]],PrivateSheet3[[Task]:[Task]],_xlfn._xlws.FILTER(ProductBacklog[CODE],(ProductBacklog[Real-Date]&lt;=$M56)*(ProductBacklog[CODE]&lt;&gt;"")*(ProductBacklog[Real-Date]&lt;&gt;""))),SUMIFS(PrivateSheet4[[Duration]:[Duration]],PrivateSheet4[[Task]:[Task]],_xlfn._xlws.FILTER(ProductBacklog[CODE],(ProductBacklog[Real-Date]&lt;=$M56)*(ProductBacklog[CODE]&lt;&gt;"")*(ProductBacklog[Real-Date]&lt;&gt;""))),SUMIFS(PrivateSheet5[[Duration]:[Duration]],PrivateSheet5[[Task]:[Task]],_xlfn._xlws.FILTER(ProductBacklog[CODE],(ProductBacklog[Real-Date]&lt;=$M56)*(ProductBacklog[CODE]&lt;&gt;"")*(ProductBacklog[Real-Date]&lt;&gt;""))))/60," ")</f>
        <v xml:space="preserve"> </v>
      </c>
      <c r="R56" s="37" t="str">
        <f>IF($M56&lt;&gt;"",SUM($L$33:$L56)," ")</f>
        <v xml:space="preserve"> </v>
      </c>
      <c r="U56" s="37"/>
      <c r="V56" s="29"/>
      <c r="W56" s="29"/>
    </row>
    <row r="57" spans="1:23" ht="14.4" customHeight="1" x14ac:dyDescent="0.3">
      <c r="A57" s="45"/>
      <c r="B57" s="53" t="str" cm="1">
        <f t="array" aca="1" ref="B57" ca="1">IF($A57&lt;&gt;"",SUM(SUMIFS(PrivateSheet1[[Duration]:[Duration]],PrivateSheet1[[Task]:[Task]],INDIRECT(CONCATENATE(ADDRESS(ROW($AG$24),COLUMN($AG$24)+(ROW($B57)-ROW($B$33))),"#"))))/60,"")</f>
        <v/>
      </c>
      <c r="C57" s="23" t="str">
        <f t="shared" si="52"/>
        <v/>
      </c>
      <c r="D57" s="53" t="str" cm="1">
        <f t="array" aca="1" ref="D57" ca="1">IF($A57&lt;&gt;"",SUM(SUMIFS(PrivateSheet2[[Duration]:[Duration]],PrivateSheet2[[Task]:[Task]],INDIRECT(CONCATENATE(ADDRESS(ROW($AG$24),COLUMN($AG$24)+(ROW($B57)-ROW($B$33))),"#"))))/60,"")</f>
        <v/>
      </c>
      <c r="E57" s="23" t="str">
        <f t="shared" si="53"/>
        <v/>
      </c>
      <c r="F57" s="53" t="str" cm="1">
        <f t="array" aca="1" ref="F57" ca="1">IF($A57&lt;&gt;"",SUM(SUMIFS(PrivateSheet3[[Duration]:[Duration]],PrivateSheet3[[Task]:[Task]],INDIRECT(CONCATENATE(ADDRESS(ROW($AG$24),COLUMN($AG$24)+(ROW($B57)-ROW($B$33))),"#"))))/60,"")</f>
        <v/>
      </c>
      <c r="G57" s="23" t="str">
        <f t="shared" si="54"/>
        <v/>
      </c>
      <c r="H57" s="53" t="str" cm="1">
        <f t="array" aca="1" ref="H57" ca="1">IF($A57&lt;&gt;"",SUM(SUMIFS(PrivateSheet4[[Duration]:[Duration]],PrivateSheet4[[Task]:[Task]],INDIRECT(CONCATENATE(ADDRESS(ROW($AG$24),COLUMN($AG$24)+(ROW($B57)-ROW($B$33))),"#"))))/60,"")</f>
        <v/>
      </c>
      <c r="I57" s="23" t="str">
        <f t="shared" si="55"/>
        <v/>
      </c>
      <c r="J57" s="53" t="str" cm="1">
        <f t="array" aca="1" ref="J57" ca="1">IF($A57&lt;&gt;"",SUM(SUMIFS(PrivateSheet5[[Duration]:[Duration]],PrivateSheet5[[Task]:[Task]],INDIRECT(CONCATENATE(ADDRESS(ROW($AG$24),COLUMN($AG$24)+(ROW($B57)-ROW($B$33))),"#"))))/60,"")</f>
        <v/>
      </c>
      <c r="K57" s="23" t="str">
        <f t="shared" si="56"/>
        <v/>
      </c>
      <c r="L57" s="25" t="str">
        <f t="shared" si="57"/>
        <v/>
      </c>
      <c r="M57" s="50"/>
      <c r="N57" s="25"/>
      <c r="O57" s="37" t="str">
        <f>IF($M57&lt;&gt;"",SUMIFS(ProductBacklog[Planned],ProductBacklog[Planned-Date], "&lt;="&amp;$M57)," ")</f>
        <v xml:space="preserve"> </v>
      </c>
      <c r="P57" s="37" t="str" cm="1">
        <f t="array" ref="P57">IF($M57&lt;&gt;"",SUM(SUMIFS(ProductBacklog[Planned],ProductBacklog[Sprint],$A$33:$A57,ProductBacklog[Real-Date],"&lt;="&amp;$M57))," ")</f>
        <v xml:space="preserve"> </v>
      </c>
      <c r="Q57" s="37" t="str" cm="1">
        <f t="array" ref="Q57">IF($M57&lt;&gt;"",SUM(SUMIFS(PrivateSheet1[[Duration]:[Duration]],PrivateSheet1[[Task]:[Task]],_xlfn._xlws.FILTER(ProductBacklog[CODE],(ProductBacklog[Real-Date]&lt;=$M57)*(ProductBacklog[CODE]&lt;&gt;"")*(ProductBacklog[Real-Date]&lt;&gt;""))),SUMIFS(PrivateSheet2[[Duration]:[Duration]],PrivateSheet2[[Task]:[Task]],_xlfn._xlws.FILTER(ProductBacklog[CODE],(ProductBacklog[Real-Date]&lt;=$M57)*(ProductBacklog[CODE]&lt;&gt;"")*(ProductBacklog[Real-Date]&lt;&gt;""))),SUMIFS(PrivateSheet3[[Duration]:[Duration]],PrivateSheet3[[Task]:[Task]],_xlfn._xlws.FILTER(ProductBacklog[CODE],(ProductBacklog[Real-Date]&lt;=$M57)*(ProductBacklog[CODE]&lt;&gt;"")*(ProductBacklog[Real-Date]&lt;&gt;""))),SUMIFS(PrivateSheet4[[Duration]:[Duration]],PrivateSheet4[[Task]:[Task]],_xlfn._xlws.FILTER(ProductBacklog[CODE],(ProductBacklog[Real-Date]&lt;=$M57)*(ProductBacklog[CODE]&lt;&gt;"")*(ProductBacklog[Real-Date]&lt;&gt;""))),SUMIFS(PrivateSheet5[[Duration]:[Duration]],PrivateSheet5[[Task]:[Task]],_xlfn._xlws.FILTER(ProductBacklog[CODE],(ProductBacklog[Real-Date]&lt;=$M57)*(ProductBacklog[CODE]&lt;&gt;"")*(ProductBacklog[Real-Date]&lt;&gt;""))))/60," ")</f>
        <v xml:space="preserve"> </v>
      </c>
      <c r="R57" s="37" t="str">
        <f>IF($M57&lt;&gt;"",SUM($L$33:$L57)," ")</f>
        <v xml:space="preserve"> </v>
      </c>
      <c r="U57" s="37"/>
      <c r="V57" s="29"/>
      <c r="W57" s="29"/>
    </row>
    <row r="58" spans="1:23" ht="14.4" customHeight="1" x14ac:dyDescent="0.3">
      <c r="A58" s="45"/>
      <c r="B58" s="53" t="str" cm="1">
        <f t="array" aca="1" ref="B58" ca="1">IF($A58&lt;&gt;"",SUM(SUMIFS(PrivateSheet1[[Duration]:[Duration]],PrivateSheet1[[Task]:[Task]],INDIRECT(CONCATENATE(ADDRESS(ROW($AG$24),COLUMN($AG$24)+(ROW($B58)-ROW($B$33))),"#"))))/60,"")</f>
        <v/>
      </c>
      <c r="C58" s="23" t="str">
        <f t="shared" si="52"/>
        <v/>
      </c>
      <c r="D58" s="53" t="str" cm="1">
        <f t="array" aca="1" ref="D58" ca="1">IF($A58&lt;&gt;"",SUM(SUMIFS(PrivateSheet2[[Duration]:[Duration]],PrivateSheet2[[Task]:[Task]],INDIRECT(CONCATENATE(ADDRESS(ROW($AG$24),COLUMN($AG$24)+(ROW($B58)-ROW($B$33))),"#"))))/60,"")</f>
        <v/>
      </c>
      <c r="E58" s="23" t="str">
        <f t="shared" si="53"/>
        <v/>
      </c>
      <c r="F58" s="53" t="str" cm="1">
        <f t="array" aca="1" ref="F58" ca="1">IF($A58&lt;&gt;"",SUM(SUMIFS(PrivateSheet3[[Duration]:[Duration]],PrivateSheet3[[Task]:[Task]],INDIRECT(CONCATENATE(ADDRESS(ROW($AG$24),COLUMN($AG$24)+(ROW($B58)-ROW($B$33))),"#"))))/60,"")</f>
        <v/>
      </c>
      <c r="G58" s="23" t="str">
        <f t="shared" si="54"/>
        <v/>
      </c>
      <c r="H58" s="53" t="str" cm="1">
        <f t="array" aca="1" ref="H58" ca="1">IF($A58&lt;&gt;"",SUM(SUMIFS(PrivateSheet4[[Duration]:[Duration]],PrivateSheet4[[Task]:[Task]],INDIRECT(CONCATENATE(ADDRESS(ROW($AG$24),COLUMN($AG$24)+(ROW($B58)-ROW($B$33))),"#"))))/60,"")</f>
        <v/>
      </c>
      <c r="I58" s="23" t="str">
        <f t="shared" si="55"/>
        <v/>
      </c>
      <c r="J58" s="53" t="str" cm="1">
        <f t="array" aca="1" ref="J58" ca="1">IF($A58&lt;&gt;"",SUM(SUMIFS(PrivateSheet5[[Duration]:[Duration]],PrivateSheet5[[Task]:[Task]],INDIRECT(CONCATENATE(ADDRESS(ROW($AG$24),COLUMN($AG$24)+(ROW($B58)-ROW($B$33))),"#"))))/60,"")</f>
        <v/>
      </c>
      <c r="K58" s="23" t="str">
        <f t="shared" si="56"/>
        <v/>
      </c>
      <c r="L58" s="25" t="str">
        <f t="shared" si="57"/>
        <v/>
      </c>
      <c r="M58" s="50"/>
      <c r="N58" s="25"/>
      <c r="O58" s="37" t="str">
        <f>IF($M58&lt;&gt;"",SUMIFS(ProductBacklog[Planned],ProductBacklog[Planned-Date], "&lt;="&amp;$M58)," ")</f>
        <v xml:space="preserve"> </v>
      </c>
      <c r="P58" s="37" t="str" cm="1">
        <f t="array" ref="P58">IF($M58&lt;&gt;"",SUM(SUMIFS(ProductBacklog[Planned],ProductBacklog[Sprint],$A$33:$A58,ProductBacklog[Real-Date],"&lt;="&amp;$M58))," ")</f>
        <v xml:space="preserve"> </v>
      </c>
      <c r="Q58" s="37" t="str" cm="1">
        <f t="array" ref="Q58">IF($M58&lt;&gt;"",SUM(SUMIFS(PrivateSheet1[[Duration]:[Duration]],PrivateSheet1[[Task]:[Task]],_xlfn._xlws.FILTER(ProductBacklog[CODE],(ProductBacklog[Real-Date]&lt;=$M58)*(ProductBacklog[CODE]&lt;&gt;"")*(ProductBacklog[Real-Date]&lt;&gt;""))),SUMIFS(PrivateSheet2[[Duration]:[Duration]],PrivateSheet2[[Task]:[Task]],_xlfn._xlws.FILTER(ProductBacklog[CODE],(ProductBacklog[Real-Date]&lt;=$M58)*(ProductBacklog[CODE]&lt;&gt;"")*(ProductBacklog[Real-Date]&lt;&gt;""))),SUMIFS(PrivateSheet3[[Duration]:[Duration]],PrivateSheet3[[Task]:[Task]],_xlfn._xlws.FILTER(ProductBacklog[CODE],(ProductBacklog[Real-Date]&lt;=$M58)*(ProductBacklog[CODE]&lt;&gt;"")*(ProductBacklog[Real-Date]&lt;&gt;""))),SUMIFS(PrivateSheet4[[Duration]:[Duration]],PrivateSheet4[[Task]:[Task]],_xlfn._xlws.FILTER(ProductBacklog[CODE],(ProductBacklog[Real-Date]&lt;=$M58)*(ProductBacklog[CODE]&lt;&gt;"")*(ProductBacklog[Real-Date]&lt;&gt;""))),SUMIFS(PrivateSheet5[[Duration]:[Duration]],PrivateSheet5[[Task]:[Task]],_xlfn._xlws.FILTER(ProductBacklog[CODE],(ProductBacklog[Real-Date]&lt;=$M58)*(ProductBacklog[CODE]&lt;&gt;"")*(ProductBacklog[Real-Date]&lt;&gt;""))))/60," ")</f>
        <v xml:space="preserve"> </v>
      </c>
      <c r="R58" s="37" t="str">
        <f>IF($M58&lt;&gt;"",SUM($L$33:$L58)," ")</f>
        <v xml:space="preserve"> </v>
      </c>
      <c r="U58" s="37"/>
      <c r="V58" s="29"/>
      <c r="W58" s="29"/>
    </row>
    <row r="59" spans="1:23" ht="14.4" customHeight="1" x14ac:dyDescent="0.3">
      <c r="A59" s="45"/>
      <c r="B59" s="53" t="str" cm="1">
        <f t="array" aca="1" ref="B59" ca="1">IF($A59&lt;&gt;"",SUM(SUMIFS(PrivateSheet1[[Duration]:[Duration]],PrivateSheet1[[Task]:[Task]],INDIRECT(CONCATENATE(ADDRESS(ROW($AG$24),COLUMN($AG$24)+(ROW($B59)-ROW($B$33))),"#"))))/60,"")</f>
        <v/>
      </c>
      <c r="C59" s="23" t="str">
        <f t="shared" si="52"/>
        <v/>
      </c>
      <c r="D59" s="53" t="str" cm="1">
        <f t="array" aca="1" ref="D59" ca="1">IF($A59&lt;&gt;"",SUM(SUMIFS(PrivateSheet2[[Duration]:[Duration]],PrivateSheet2[[Task]:[Task]],INDIRECT(CONCATENATE(ADDRESS(ROW($AG$24),COLUMN($AG$24)+(ROW($B59)-ROW($B$33))),"#"))))/60,"")</f>
        <v/>
      </c>
      <c r="E59" s="23" t="str">
        <f t="shared" si="53"/>
        <v/>
      </c>
      <c r="F59" s="53" t="str" cm="1">
        <f t="array" aca="1" ref="F59" ca="1">IF($A59&lt;&gt;"",SUM(SUMIFS(PrivateSheet3[[Duration]:[Duration]],PrivateSheet3[[Task]:[Task]],INDIRECT(CONCATENATE(ADDRESS(ROW($AG$24),COLUMN($AG$24)+(ROW($B59)-ROW($B$33))),"#"))))/60,"")</f>
        <v/>
      </c>
      <c r="G59" s="23" t="str">
        <f t="shared" si="54"/>
        <v/>
      </c>
      <c r="H59" s="53" t="str" cm="1">
        <f t="array" aca="1" ref="H59" ca="1">IF($A59&lt;&gt;"",SUM(SUMIFS(PrivateSheet4[[Duration]:[Duration]],PrivateSheet4[[Task]:[Task]],INDIRECT(CONCATENATE(ADDRESS(ROW($AG$24),COLUMN($AG$24)+(ROW($B59)-ROW($B$33))),"#"))))/60,"")</f>
        <v/>
      </c>
      <c r="I59" s="23" t="str">
        <f t="shared" si="55"/>
        <v/>
      </c>
      <c r="J59" s="53" t="str" cm="1">
        <f t="array" aca="1" ref="J59" ca="1">IF($A59&lt;&gt;"",SUM(SUMIFS(PrivateSheet5[[Duration]:[Duration]],PrivateSheet5[[Task]:[Task]],INDIRECT(CONCATENATE(ADDRESS(ROW($AG$24),COLUMN($AG$24)+(ROW($B59)-ROW($B$33))),"#"))))/60,"")</f>
        <v/>
      </c>
      <c r="K59" s="23" t="str">
        <f t="shared" si="56"/>
        <v/>
      </c>
      <c r="L59" s="25" t="str">
        <f t="shared" si="57"/>
        <v/>
      </c>
      <c r="M59" s="50"/>
      <c r="N59" s="25"/>
      <c r="O59" s="37" t="str">
        <f>IF($M59&lt;&gt;"",SUMIFS(ProductBacklog[Planned],ProductBacklog[Planned-Date], "&lt;="&amp;$M59)," ")</f>
        <v xml:space="preserve"> </v>
      </c>
      <c r="P59" s="37" t="str" cm="1">
        <f t="array" ref="P59">IF($M59&lt;&gt;"",SUM(SUMIFS(ProductBacklog[Planned],ProductBacklog[Sprint],$A$33:$A59,ProductBacklog[Real-Date],"&lt;="&amp;$M59))," ")</f>
        <v xml:space="preserve"> </v>
      </c>
      <c r="Q59" s="37" t="str" cm="1">
        <f t="array" ref="Q59">IF($M59&lt;&gt;"",SUM(SUMIFS(PrivateSheet1[[Duration]:[Duration]],PrivateSheet1[[Task]:[Task]],_xlfn._xlws.FILTER(ProductBacklog[CODE],(ProductBacklog[Real-Date]&lt;=$M59)*(ProductBacklog[CODE]&lt;&gt;"")*(ProductBacklog[Real-Date]&lt;&gt;""))),SUMIFS(PrivateSheet2[[Duration]:[Duration]],PrivateSheet2[[Task]:[Task]],_xlfn._xlws.FILTER(ProductBacklog[CODE],(ProductBacklog[Real-Date]&lt;=$M59)*(ProductBacklog[CODE]&lt;&gt;"")*(ProductBacklog[Real-Date]&lt;&gt;""))),SUMIFS(PrivateSheet3[[Duration]:[Duration]],PrivateSheet3[[Task]:[Task]],_xlfn._xlws.FILTER(ProductBacklog[CODE],(ProductBacklog[Real-Date]&lt;=$M59)*(ProductBacklog[CODE]&lt;&gt;"")*(ProductBacklog[Real-Date]&lt;&gt;""))),SUMIFS(PrivateSheet4[[Duration]:[Duration]],PrivateSheet4[[Task]:[Task]],_xlfn._xlws.FILTER(ProductBacklog[CODE],(ProductBacklog[Real-Date]&lt;=$M59)*(ProductBacklog[CODE]&lt;&gt;"")*(ProductBacklog[Real-Date]&lt;&gt;""))),SUMIFS(PrivateSheet5[[Duration]:[Duration]],PrivateSheet5[[Task]:[Task]],_xlfn._xlws.FILTER(ProductBacklog[CODE],(ProductBacklog[Real-Date]&lt;=$M59)*(ProductBacklog[CODE]&lt;&gt;"")*(ProductBacklog[Real-Date]&lt;&gt;""))))/60," ")</f>
        <v xml:space="preserve"> </v>
      </c>
      <c r="R59" s="37" t="str">
        <f>IF($M59&lt;&gt;"",SUM($L$33:$L59)," ")</f>
        <v xml:space="preserve"> </v>
      </c>
      <c r="U59" s="37"/>
      <c r="V59" s="29"/>
      <c r="W59" s="29"/>
    </row>
    <row r="60" spans="1:23" ht="14.4" customHeight="1" x14ac:dyDescent="0.3">
      <c r="A60" s="45"/>
      <c r="B60" s="53" t="str" cm="1">
        <f t="array" aca="1" ref="B60" ca="1">IF($A60&lt;&gt;"",SUM(SUMIFS(PrivateSheet1[[Duration]:[Duration]],PrivateSheet1[[Task]:[Task]],INDIRECT(CONCATENATE(ADDRESS(ROW($AG$24),COLUMN($AG$24)+(ROW($B60)-ROW($B$33))),"#"))))/60,"")</f>
        <v/>
      </c>
      <c r="C60" s="23" t="str">
        <f t="shared" si="52"/>
        <v/>
      </c>
      <c r="D60" s="53" t="str" cm="1">
        <f t="array" aca="1" ref="D60" ca="1">IF($A60&lt;&gt;"",SUM(SUMIFS(PrivateSheet2[[Duration]:[Duration]],PrivateSheet2[[Task]:[Task]],INDIRECT(CONCATENATE(ADDRESS(ROW($AG$24),COLUMN($AG$24)+(ROW($B60)-ROW($B$33))),"#"))))/60,"")</f>
        <v/>
      </c>
      <c r="E60" s="23" t="str">
        <f t="shared" si="53"/>
        <v/>
      </c>
      <c r="F60" s="53" t="str" cm="1">
        <f t="array" aca="1" ref="F60" ca="1">IF($A60&lt;&gt;"",SUM(SUMIFS(PrivateSheet3[[Duration]:[Duration]],PrivateSheet3[[Task]:[Task]],INDIRECT(CONCATENATE(ADDRESS(ROW($AG$24),COLUMN($AG$24)+(ROW($B60)-ROW($B$33))),"#"))))/60,"")</f>
        <v/>
      </c>
      <c r="G60" s="23" t="str">
        <f t="shared" si="54"/>
        <v/>
      </c>
      <c r="H60" s="53" t="str" cm="1">
        <f t="array" aca="1" ref="H60" ca="1">IF($A60&lt;&gt;"",SUM(SUMIFS(PrivateSheet4[[Duration]:[Duration]],PrivateSheet4[[Task]:[Task]],INDIRECT(CONCATENATE(ADDRESS(ROW($AG$24),COLUMN($AG$24)+(ROW($B60)-ROW($B$33))),"#"))))/60,"")</f>
        <v/>
      </c>
      <c r="I60" s="23" t="str">
        <f t="shared" si="55"/>
        <v/>
      </c>
      <c r="J60" s="53" t="str" cm="1">
        <f t="array" aca="1" ref="J60" ca="1">IF($A60&lt;&gt;"",SUM(SUMIFS(PrivateSheet5[[Duration]:[Duration]],PrivateSheet5[[Task]:[Task]],INDIRECT(CONCATENATE(ADDRESS(ROW($AG$24),COLUMN($AG$24)+(ROW($B60)-ROW($B$33))),"#"))))/60,"")</f>
        <v/>
      </c>
      <c r="K60" s="23" t="str">
        <f t="shared" si="56"/>
        <v/>
      </c>
      <c r="L60" s="25" t="str">
        <f t="shared" si="57"/>
        <v/>
      </c>
      <c r="M60" s="50"/>
      <c r="N60" s="25"/>
      <c r="O60" s="37" t="str">
        <f>IF($M60&lt;&gt;"",SUMIFS(ProductBacklog[Planned],ProductBacklog[Planned-Date], "&lt;="&amp;$M60)," ")</f>
        <v xml:space="preserve"> </v>
      </c>
      <c r="P60" s="37" t="str" cm="1">
        <f t="array" ref="P60">IF($M60&lt;&gt;"",SUM(SUMIFS(ProductBacklog[Planned],ProductBacklog[Sprint],$A$33:$A60,ProductBacklog[Real-Date],"&lt;="&amp;$M60))," ")</f>
        <v xml:space="preserve"> </v>
      </c>
      <c r="Q60" s="37" t="str" cm="1">
        <f t="array" ref="Q60">IF($M60&lt;&gt;"",SUM(SUMIFS(PrivateSheet1[[Duration]:[Duration]],PrivateSheet1[[Task]:[Task]],_xlfn._xlws.FILTER(ProductBacklog[CODE],(ProductBacklog[Real-Date]&lt;=$M60)*(ProductBacklog[CODE]&lt;&gt;"")*(ProductBacklog[Real-Date]&lt;&gt;""))),SUMIFS(PrivateSheet2[[Duration]:[Duration]],PrivateSheet2[[Task]:[Task]],_xlfn._xlws.FILTER(ProductBacklog[CODE],(ProductBacklog[Real-Date]&lt;=$M60)*(ProductBacklog[CODE]&lt;&gt;"")*(ProductBacklog[Real-Date]&lt;&gt;""))),SUMIFS(PrivateSheet3[[Duration]:[Duration]],PrivateSheet3[[Task]:[Task]],_xlfn._xlws.FILTER(ProductBacklog[CODE],(ProductBacklog[Real-Date]&lt;=$M60)*(ProductBacklog[CODE]&lt;&gt;"")*(ProductBacklog[Real-Date]&lt;&gt;""))),SUMIFS(PrivateSheet4[[Duration]:[Duration]],PrivateSheet4[[Task]:[Task]],_xlfn._xlws.FILTER(ProductBacklog[CODE],(ProductBacklog[Real-Date]&lt;=$M60)*(ProductBacklog[CODE]&lt;&gt;"")*(ProductBacklog[Real-Date]&lt;&gt;""))),SUMIFS(PrivateSheet5[[Duration]:[Duration]],PrivateSheet5[[Task]:[Task]],_xlfn._xlws.FILTER(ProductBacklog[CODE],(ProductBacklog[Real-Date]&lt;=$M60)*(ProductBacklog[CODE]&lt;&gt;"")*(ProductBacklog[Real-Date]&lt;&gt;""))))/60," ")</f>
        <v xml:space="preserve"> </v>
      </c>
      <c r="R60" s="37" t="str">
        <f>IF($M60&lt;&gt;"",SUM($L$33:$L60)," ")</f>
        <v xml:space="preserve"> </v>
      </c>
      <c r="U60" s="37"/>
      <c r="V60" s="29"/>
      <c r="W60" s="29"/>
    </row>
    <row r="61" spans="1:23" ht="14.4" customHeight="1" x14ac:dyDescent="0.3">
      <c r="A61" s="45"/>
      <c r="B61" s="53" t="str" cm="1">
        <f t="array" aca="1" ref="B61" ca="1">IF($A61&lt;&gt;"",SUM(SUMIFS(PrivateSheet1[[Duration]:[Duration]],PrivateSheet1[[Task]:[Task]],INDIRECT(CONCATENATE(ADDRESS(ROW($AG$24),COLUMN($AG$24)+(ROW($B61)-ROW($B$33))),"#"))))/60,"")</f>
        <v/>
      </c>
      <c r="C61" s="23" t="str">
        <f t="shared" si="52"/>
        <v/>
      </c>
      <c r="D61" s="53" t="str" cm="1">
        <f t="array" aca="1" ref="D61" ca="1">IF($A61&lt;&gt;"",SUM(SUMIFS(PrivateSheet2[[Duration]:[Duration]],PrivateSheet2[[Task]:[Task]],INDIRECT(CONCATENATE(ADDRESS(ROW($AG$24),COLUMN($AG$24)+(ROW($B61)-ROW($B$33))),"#"))))/60,"")</f>
        <v/>
      </c>
      <c r="E61" s="23" t="str">
        <f t="shared" si="53"/>
        <v/>
      </c>
      <c r="F61" s="53" t="str" cm="1">
        <f t="array" aca="1" ref="F61" ca="1">IF($A61&lt;&gt;"",SUM(SUMIFS(PrivateSheet3[[Duration]:[Duration]],PrivateSheet3[[Task]:[Task]],INDIRECT(CONCATENATE(ADDRESS(ROW($AG$24),COLUMN($AG$24)+(ROW($B61)-ROW($B$33))),"#"))))/60,"")</f>
        <v/>
      </c>
      <c r="G61" s="23" t="str">
        <f t="shared" si="54"/>
        <v/>
      </c>
      <c r="H61" s="53" t="str" cm="1">
        <f t="array" aca="1" ref="H61" ca="1">IF($A61&lt;&gt;"",SUM(SUMIFS(PrivateSheet4[[Duration]:[Duration]],PrivateSheet4[[Task]:[Task]],INDIRECT(CONCATENATE(ADDRESS(ROW($AG$24),COLUMN($AG$24)+(ROW($B61)-ROW($B$33))),"#"))))/60,"")</f>
        <v/>
      </c>
      <c r="I61" s="23" t="str">
        <f t="shared" si="55"/>
        <v/>
      </c>
      <c r="J61" s="53" t="str" cm="1">
        <f t="array" aca="1" ref="J61" ca="1">IF($A61&lt;&gt;"",SUM(SUMIFS(PrivateSheet5[[Duration]:[Duration]],PrivateSheet5[[Task]:[Task]],INDIRECT(CONCATENATE(ADDRESS(ROW($AG$24),COLUMN($AG$24)+(ROW($B61)-ROW($B$33))),"#"))))/60,"")</f>
        <v/>
      </c>
      <c r="K61" s="23" t="str">
        <f t="shared" si="56"/>
        <v/>
      </c>
      <c r="L61" s="25" t="str">
        <f t="shared" si="57"/>
        <v/>
      </c>
      <c r="M61" s="50"/>
      <c r="N61" s="25"/>
      <c r="O61" s="37" t="str">
        <f>IF($M61&lt;&gt;"",SUMIFS(ProductBacklog[Planned],ProductBacklog[Planned-Date], "&lt;="&amp;$M61)," ")</f>
        <v xml:space="preserve"> </v>
      </c>
      <c r="P61" s="37" t="str" cm="1">
        <f t="array" ref="P61">IF($M61&lt;&gt;"",SUM(SUMIFS(ProductBacklog[Planned],ProductBacklog[Sprint],$A$33:$A61,ProductBacklog[Real-Date],"&lt;="&amp;$M61))," ")</f>
        <v xml:space="preserve"> </v>
      </c>
      <c r="Q61" s="37" t="str" cm="1">
        <f t="array" ref="Q61">IF($M61&lt;&gt;"",SUM(SUMIFS(PrivateSheet1[[Duration]:[Duration]],PrivateSheet1[[Task]:[Task]],_xlfn._xlws.FILTER(ProductBacklog[CODE],(ProductBacklog[Real-Date]&lt;=$M61)*(ProductBacklog[CODE]&lt;&gt;"")*(ProductBacklog[Real-Date]&lt;&gt;""))),SUMIFS(PrivateSheet2[[Duration]:[Duration]],PrivateSheet2[[Task]:[Task]],_xlfn._xlws.FILTER(ProductBacklog[CODE],(ProductBacklog[Real-Date]&lt;=$M61)*(ProductBacklog[CODE]&lt;&gt;"")*(ProductBacklog[Real-Date]&lt;&gt;""))),SUMIFS(PrivateSheet3[[Duration]:[Duration]],PrivateSheet3[[Task]:[Task]],_xlfn._xlws.FILTER(ProductBacklog[CODE],(ProductBacklog[Real-Date]&lt;=$M61)*(ProductBacklog[CODE]&lt;&gt;"")*(ProductBacklog[Real-Date]&lt;&gt;""))),SUMIFS(PrivateSheet4[[Duration]:[Duration]],PrivateSheet4[[Task]:[Task]],_xlfn._xlws.FILTER(ProductBacklog[CODE],(ProductBacklog[Real-Date]&lt;=$M61)*(ProductBacklog[CODE]&lt;&gt;"")*(ProductBacklog[Real-Date]&lt;&gt;""))),SUMIFS(PrivateSheet5[[Duration]:[Duration]],PrivateSheet5[[Task]:[Task]],_xlfn._xlws.FILTER(ProductBacklog[CODE],(ProductBacklog[Real-Date]&lt;=$M61)*(ProductBacklog[CODE]&lt;&gt;"")*(ProductBacklog[Real-Date]&lt;&gt;""))))/60," ")</f>
        <v xml:space="preserve"> </v>
      </c>
      <c r="R61" s="37" t="str">
        <f>IF($M61&lt;&gt;"",SUM($L$33:$L61)," ")</f>
        <v xml:space="preserve"> </v>
      </c>
      <c r="U61" s="37"/>
      <c r="V61" s="29"/>
      <c r="W61" s="29"/>
    </row>
    <row r="62" spans="1:23" ht="14.4" customHeight="1" x14ac:dyDescent="0.3">
      <c r="A62" s="45"/>
      <c r="B62" s="53" t="str" cm="1">
        <f t="array" aca="1" ref="B62" ca="1">IF($A62&lt;&gt;"",SUM(SUMIFS(PrivateSheet1[[Duration]:[Duration]],PrivateSheet1[[Task]:[Task]],INDIRECT(CONCATENATE(ADDRESS(ROW($AG$24),COLUMN($AG$24)+(ROW($B62)-ROW($B$33))),"#"))))/60,"")</f>
        <v/>
      </c>
      <c r="C62" s="23" t="str">
        <f t="shared" si="52"/>
        <v/>
      </c>
      <c r="D62" s="53" t="str" cm="1">
        <f t="array" aca="1" ref="D62" ca="1">IF($A62&lt;&gt;"",SUM(SUMIFS(PrivateSheet2[[Duration]:[Duration]],PrivateSheet2[[Task]:[Task]],INDIRECT(CONCATENATE(ADDRESS(ROW($AG$24),COLUMN($AG$24)+(ROW($B62)-ROW($B$33))),"#"))))/60,"")</f>
        <v/>
      </c>
      <c r="E62" s="23" t="str">
        <f t="shared" si="53"/>
        <v/>
      </c>
      <c r="F62" s="53" t="str" cm="1">
        <f t="array" aca="1" ref="F62" ca="1">IF($A62&lt;&gt;"",SUM(SUMIFS(PrivateSheet3[[Duration]:[Duration]],PrivateSheet3[[Task]:[Task]],INDIRECT(CONCATENATE(ADDRESS(ROW($AG$24),COLUMN($AG$24)+(ROW($B62)-ROW($B$33))),"#"))))/60,"")</f>
        <v/>
      </c>
      <c r="G62" s="23" t="str">
        <f t="shared" si="54"/>
        <v/>
      </c>
      <c r="H62" s="53" t="str" cm="1">
        <f t="array" aca="1" ref="H62" ca="1">IF($A62&lt;&gt;"",SUM(SUMIFS(PrivateSheet4[[Duration]:[Duration]],PrivateSheet4[[Task]:[Task]],INDIRECT(CONCATENATE(ADDRESS(ROW($AG$24),COLUMN($AG$24)+(ROW($B62)-ROW($B$33))),"#"))))/60,"")</f>
        <v/>
      </c>
      <c r="I62" s="23" t="str">
        <f t="shared" si="55"/>
        <v/>
      </c>
      <c r="J62" s="53" t="str" cm="1">
        <f t="array" aca="1" ref="J62" ca="1">IF($A62&lt;&gt;"",SUM(SUMIFS(PrivateSheet5[[Duration]:[Duration]],PrivateSheet5[[Task]:[Task]],INDIRECT(CONCATENATE(ADDRESS(ROW($AG$24),COLUMN($AG$24)+(ROW($B62)-ROW($B$33))),"#"))))/60,"")</f>
        <v/>
      </c>
      <c r="K62" s="23" t="str">
        <f t="shared" si="56"/>
        <v/>
      </c>
      <c r="L62" s="25" t="str">
        <f t="shared" si="57"/>
        <v/>
      </c>
      <c r="M62" s="50"/>
      <c r="N62" s="25"/>
      <c r="O62" s="37" t="str">
        <f>IF($M62&lt;&gt;"",SUMIFS(ProductBacklog[Planned],ProductBacklog[Planned-Date], "&lt;="&amp;$M62)," ")</f>
        <v xml:space="preserve"> </v>
      </c>
      <c r="P62" s="37" t="str" cm="1">
        <f t="array" ref="P62">IF($M62&lt;&gt;"",SUM(SUMIFS(ProductBacklog[Planned],ProductBacklog[Sprint],$A$33:$A62,ProductBacklog[Real-Date],"&lt;="&amp;$M62))," ")</f>
        <v xml:space="preserve"> </v>
      </c>
      <c r="Q62" s="37" t="str" cm="1">
        <f t="array" ref="Q62">IF($M62&lt;&gt;"",SUM(SUMIFS(PrivateSheet1[[Duration]:[Duration]],PrivateSheet1[[Task]:[Task]],_xlfn._xlws.FILTER(ProductBacklog[CODE],(ProductBacklog[Real-Date]&lt;=$M62)*(ProductBacklog[CODE]&lt;&gt;"")*(ProductBacklog[Real-Date]&lt;&gt;""))),SUMIFS(PrivateSheet2[[Duration]:[Duration]],PrivateSheet2[[Task]:[Task]],_xlfn._xlws.FILTER(ProductBacklog[CODE],(ProductBacklog[Real-Date]&lt;=$M62)*(ProductBacklog[CODE]&lt;&gt;"")*(ProductBacklog[Real-Date]&lt;&gt;""))),SUMIFS(PrivateSheet3[[Duration]:[Duration]],PrivateSheet3[[Task]:[Task]],_xlfn._xlws.FILTER(ProductBacklog[CODE],(ProductBacklog[Real-Date]&lt;=$M62)*(ProductBacklog[CODE]&lt;&gt;"")*(ProductBacklog[Real-Date]&lt;&gt;""))),SUMIFS(PrivateSheet4[[Duration]:[Duration]],PrivateSheet4[[Task]:[Task]],_xlfn._xlws.FILTER(ProductBacklog[CODE],(ProductBacklog[Real-Date]&lt;=$M62)*(ProductBacklog[CODE]&lt;&gt;"")*(ProductBacklog[Real-Date]&lt;&gt;""))),SUMIFS(PrivateSheet5[[Duration]:[Duration]],PrivateSheet5[[Task]:[Task]],_xlfn._xlws.FILTER(ProductBacklog[CODE],(ProductBacklog[Real-Date]&lt;=$M62)*(ProductBacklog[CODE]&lt;&gt;"")*(ProductBacklog[Real-Date]&lt;&gt;""))))/60," ")</f>
        <v xml:space="preserve"> </v>
      </c>
      <c r="R62" s="37" t="str">
        <f>IF($M62&lt;&gt;"",SUM($L$33:$L62)," ")</f>
        <v xml:space="preserve"> </v>
      </c>
      <c r="U62" s="37"/>
      <c r="V62" s="29"/>
      <c r="W62" s="29"/>
    </row>
    <row r="63" spans="1:23" ht="14.4" customHeight="1" x14ac:dyDescent="0.3">
      <c r="A63" s="29"/>
      <c r="B63" s="53" t="str" cm="1">
        <f t="array" aca="1" ref="B63" ca="1">IF($A63&lt;&gt;"",SUM(SUMIFS(PrivateSheet1[[Duration]:[Duration]],PrivateSheet1[[Task]:[Task]],INDIRECT(CONCATENATE(ADDRESS(ROW($AG$24),COLUMN($AG$24)+(ROW($B63)-ROW($B$33))),"#"))))/60,"")</f>
        <v/>
      </c>
      <c r="C63" s="23" t="str">
        <f t="shared" si="52"/>
        <v/>
      </c>
      <c r="D63" s="53" t="str" cm="1">
        <f t="array" aca="1" ref="D63" ca="1">IF($A63&lt;&gt;"",SUM(SUMIFS(PrivateSheet2[[Duration]:[Duration]],PrivateSheet2[[Task]:[Task]],INDIRECT(CONCATENATE(ADDRESS(ROW($AG$24),COLUMN($AG$24)+(ROW($B63)-ROW($B$33))),"#"))))/60,"")</f>
        <v/>
      </c>
      <c r="E63" s="23" t="str">
        <f t="shared" si="53"/>
        <v/>
      </c>
      <c r="F63" s="53" t="str" cm="1">
        <f t="array" aca="1" ref="F63" ca="1">IF($A63&lt;&gt;"",SUM(SUMIFS(PrivateSheet3[[Duration]:[Duration]],PrivateSheet3[[Task]:[Task]],INDIRECT(CONCATENATE(ADDRESS(ROW($AG$24),COLUMN($AG$24)+(ROW($B63)-ROW($B$33))),"#"))))/60,"")</f>
        <v/>
      </c>
      <c r="G63" s="23" t="str">
        <f t="shared" si="54"/>
        <v/>
      </c>
      <c r="H63" s="53" t="str" cm="1">
        <f t="array" aca="1" ref="H63" ca="1">IF($A63&lt;&gt;"",SUM(SUMIFS(PrivateSheet4[[Duration]:[Duration]],PrivateSheet4[[Task]:[Task]],INDIRECT(CONCATENATE(ADDRESS(ROW($AG$24),COLUMN($AG$24)+(ROW($B63)-ROW($B$33))),"#"))))/60,"")</f>
        <v/>
      </c>
      <c r="I63" s="23" t="str">
        <f t="shared" si="55"/>
        <v/>
      </c>
      <c r="J63" s="53" t="str" cm="1">
        <f t="array" aca="1" ref="J63" ca="1">IF($A63&lt;&gt;"",SUM(SUMIFS(PrivateSheet5[[Duration]:[Duration]],PrivateSheet5[[Task]:[Task]],INDIRECT(CONCATENATE(ADDRESS(ROW($AG$24),COLUMN($AG$24)+(ROW($B63)-ROW($B$33))),"#"))))/60,"")</f>
        <v/>
      </c>
      <c r="K63" s="23" t="str">
        <f t="shared" si="56"/>
        <v/>
      </c>
      <c r="L63" s="25" t="str">
        <f t="shared" si="57"/>
        <v/>
      </c>
      <c r="M63" s="50"/>
      <c r="N63" s="25"/>
      <c r="O63" s="37" t="str">
        <f>IF($M63&lt;&gt;"",SUMIFS(ProductBacklog[Planned],ProductBacklog[Planned-Date], "&lt;="&amp;$M63)," ")</f>
        <v xml:space="preserve"> </v>
      </c>
      <c r="P63" s="37" t="str" cm="1">
        <f t="array" ref="P63">IF($M63&lt;&gt;"",SUM(SUMIFS(ProductBacklog[Planned],ProductBacklog[Sprint],$A$33:$A63,ProductBacklog[Real-Date],"&lt;="&amp;$M63))," ")</f>
        <v xml:space="preserve"> </v>
      </c>
      <c r="Q63" s="37" t="str" cm="1">
        <f t="array" ref="Q63">IF($M63&lt;&gt;"",SUM(SUMIFS(PrivateSheet1[[Duration]:[Duration]],PrivateSheet1[[Task]:[Task]],_xlfn._xlws.FILTER(ProductBacklog[CODE],(ProductBacklog[Real-Date]&lt;=$M63)*(ProductBacklog[CODE]&lt;&gt;"")*(ProductBacklog[Real-Date]&lt;&gt;""))),SUMIFS(PrivateSheet2[[Duration]:[Duration]],PrivateSheet2[[Task]:[Task]],_xlfn._xlws.FILTER(ProductBacklog[CODE],(ProductBacklog[Real-Date]&lt;=$M63)*(ProductBacklog[CODE]&lt;&gt;"")*(ProductBacklog[Real-Date]&lt;&gt;""))),SUMIFS(PrivateSheet3[[Duration]:[Duration]],PrivateSheet3[[Task]:[Task]],_xlfn._xlws.FILTER(ProductBacklog[CODE],(ProductBacklog[Real-Date]&lt;=$M63)*(ProductBacklog[CODE]&lt;&gt;"")*(ProductBacklog[Real-Date]&lt;&gt;""))),SUMIFS(PrivateSheet4[[Duration]:[Duration]],PrivateSheet4[[Task]:[Task]],_xlfn._xlws.FILTER(ProductBacklog[CODE],(ProductBacklog[Real-Date]&lt;=$M63)*(ProductBacklog[CODE]&lt;&gt;"")*(ProductBacklog[Real-Date]&lt;&gt;""))),SUMIFS(PrivateSheet5[[Duration]:[Duration]],PrivateSheet5[[Task]:[Task]],_xlfn._xlws.FILTER(ProductBacklog[CODE],(ProductBacklog[Real-Date]&lt;=$M63)*(ProductBacklog[CODE]&lt;&gt;"")*(ProductBacklog[Real-Date]&lt;&gt;""))))/60," ")</f>
        <v xml:space="preserve"> </v>
      </c>
      <c r="R63" s="37" t="str">
        <f>IF($M63&lt;&gt;"",SUM($L$33:$L63)," ")</f>
        <v xml:space="preserve"> </v>
      </c>
      <c r="U63" s="37"/>
      <c r="V63" s="29"/>
      <c r="W63" s="29"/>
    </row>
    <row r="64" spans="1:23" ht="14.4" customHeight="1" x14ac:dyDescent="0.3">
      <c r="A64" s="29"/>
      <c r="B64" s="53" t="str" cm="1">
        <f t="array" aca="1" ref="B64" ca="1">IF($A64&lt;&gt;"",SUM(SUMIFS(PrivateSheet1[[Duration]:[Duration]],PrivateSheet1[[Task]:[Task]],INDIRECT(CONCATENATE(ADDRESS(ROW($AG$24),COLUMN($AG$24)+(ROW($B64)-ROW($B$33))),"#"))))/60,"")</f>
        <v/>
      </c>
      <c r="C64" s="23" t="str">
        <f t="shared" si="52"/>
        <v/>
      </c>
      <c r="D64" s="53" t="str" cm="1">
        <f t="array" aca="1" ref="D64" ca="1">IF($A64&lt;&gt;"",SUM(SUMIFS(PrivateSheet2[[Duration]:[Duration]],PrivateSheet2[[Task]:[Task]],INDIRECT(CONCATENATE(ADDRESS(ROW($AG$24),COLUMN($AG$24)+(ROW($B64)-ROW($B$33))),"#"))))/60,"")</f>
        <v/>
      </c>
      <c r="E64" s="23" t="str">
        <f t="shared" si="53"/>
        <v/>
      </c>
      <c r="F64" s="53" t="str" cm="1">
        <f t="array" aca="1" ref="F64" ca="1">IF($A64&lt;&gt;"",SUM(SUMIFS(PrivateSheet3[[Duration]:[Duration]],PrivateSheet3[[Task]:[Task]],INDIRECT(CONCATENATE(ADDRESS(ROW($AG$24),COLUMN($AG$24)+(ROW($B64)-ROW($B$33))),"#"))))/60,"")</f>
        <v/>
      </c>
      <c r="G64" s="23" t="str">
        <f t="shared" si="54"/>
        <v/>
      </c>
      <c r="H64" s="53" t="str" cm="1">
        <f t="array" aca="1" ref="H64" ca="1">IF($A64&lt;&gt;"",SUM(SUMIFS(PrivateSheet4[[Duration]:[Duration]],PrivateSheet4[[Task]:[Task]],INDIRECT(CONCATENATE(ADDRESS(ROW($AG$24),COLUMN($AG$24)+(ROW($B64)-ROW($B$33))),"#"))))/60,"")</f>
        <v/>
      </c>
      <c r="I64" s="23" t="str">
        <f t="shared" si="55"/>
        <v/>
      </c>
      <c r="J64" s="53" t="str" cm="1">
        <f t="array" aca="1" ref="J64" ca="1">IF($A64&lt;&gt;"",SUM(SUMIFS(PrivateSheet5[[Duration]:[Duration]],PrivateSheet5[[Task]:[Task]],INDIRECT(CONCATENATE(ADDRESS(ROW($AG$24),COLUMN($AG$24)+(ROW($B64)-ROW($B$33))),"#"))))/60,"")</f>
        <v/>
      </c>
      <c r="K64" s="23" t="str">
        <f t="shared" si="56"/>
        <v/>
      </c>
      <c r="L64" s="25" t="str">
        <f t="shared" si="57"/>
        <v/>
      </c>
      <c r="M64" s="50"/>
      <c r="N64" s="25"/>
      <c r="O64" s="37" t="str">
        <f>IF($M64&lt;&gt;"",SUMIFS(ProductBacklog[Planned],ProductBacklog[Planned-Date], "&lt;="&amp;$M64)," ")</f>
        <v xml:space="preserve"> </v>
      </c>
      <c r="P64" s="37" t="str" cm="1">
        <f t="array" ref="P64">IF($M64&lt;&gt;"",SUM(SUMIFS(ProductBacklog[Planned],ProductBacklog[Sprint],$A$33:$A64,ProductBacklog[Real-Date],"&lt;="&amp;$M64))," ")</f>
        <v xml:space="preserve"> </v>
      </c>
      <c r="Q64" s="37" t="str" cm="1">
        <f t="array" ref="Q64">IF($M64&lt;&gt;"",SUM(SUMIFS(PrivateSheet1[[Duration]:[Duration]],PrivateSheet1[[Task]:[Task]],_xlfn._xlws.FILTER(ProductBacklog[CODE],(ProductBacklog[Real-Date]&lt;=$M64)*(ProductBacklog[CODE]&lt;&gt;"")*(ProductBacklog[Real-Date]&lt;&gt;""))),SUMIFS(PrivateSheet2[[Duration]:[Duration]],PrivateSheet2[[Task]:[Task]],_xlfn._xlws.FILTER(ProductBacklog[CODE],(ProductBacklog[Real-Date]&lt;=$M64)*(ProductBacklog[CODE]&lt;&gt;"")*(ProductBacklog[Real-Date]&lt;&gt;""))),SUMIFS(PrivateSheet3[[Duration]:[Duration]],PrivateSheet3[[Task]:[Task]],_xlfn._xlws.FILTER(ProductBacklog[CODE],(ProductBacklog[Real-Date]&lt;=$M64)*(ProductBacklog[CODE]&lt;&gt;"")*(ProductBacklog[Real-Date]&lt;&gt;""))),SUMIFS(PrivateSheet4[[Duration]:[Duration]],PrivateSheet4[[Task]:[Task]],_xlfn._xlws.FILTER(ProductBacklog[CODE],(ProductBacklog[Real-Date]&lt;=$M64)*(ProductBacklog[CODE]&lt;&gt;"")*(ProductBacklog[Real-Date]&lt;&gt;""))),SUMIFS(PrivateSheet5[[Duration]:[Duration]],PrivateSheet5[[Task]:[Task]],_xlfn._xlws.FILTER(ProductBacklog[CODE],(ProductBacklog[Real-Date]&lt;=$M64)*(ProductBacklog[CODE]&lt;&gt;"")*(ProductBacklog[Real-Date]&lt;&gt;""))))/60," ")</f>
        <v xml:space="preserve"> </v>
      </c>
      <c r="R64" s="37" t="str">
        <f>IF($M64&lt;&gt;"",SUM($L$33:$L64)," ")</f>
        <v xml:space="preserve"> </v>
      </c>
      <c r="U64" s="37"/>
      <c r="V64" s="29"/>
      <c r="W64" s="29"/>
    </row>
    <row r="65" spans="1:23" ht="14.4" customHeight="1" x14ac:dyDescent="0.3">
      <c r="A65" s="29"/>
      <c r="B65" s="53" t="str" cm="1">
        <f t="array" aca="1" ref="B65" ca="1">IF($A65&lt;&gt;"",SUM(SUMIFS(PrivateSheet1[[Duration]:[Duration]],PrivateSheet1[[Task]:[Task]],INDIRECT(CONCATENATE(ADDRESS(ROW($AG$24),COLUMN($AG$24)+(ROW($B65)-ROW($B$33))),"#"))))/60,"")</f>
        <v/>
      </c>
      <c r="C65" s="23" t="str">
        <f t="shared" si="52"/>
        <v/>
      </c>
      <c r="D65" s="53" t="str" cm="1">
        <f t="array" aca="1" ref="D65" ca="1">IF($A65&lt;&gt;"",SUM(SUMIFS(PrivateSheet2[[Duration]:[Duration]],PrivateSheet2[[Task]:[Task]],INDIRECT(CONCATENATE(ADDRESS(ROW($AG$24),COLUMN($AG$24)+(ROW($B65)-ROW($B$33))),"#"))))/60,"")</f>
        <v/>
      </c>
      <c r="E65" s="23" t="str">
        <f t="shared" si="53"/>
        <v/>
      </c>
      <c r="F65" s="53" t="str" cm="1">
        <f t="array" aca="1" ref="F65" ca="1">IF($A65&lt;&gt;"",SUM(SUMIFS(PrivateSheet3[[Duration]:[Duration]],PrivateSheet3[[Task]:[Task]],INDIRECT(CONCATENATE(ADDRESS(ROW($AG$24),COLUMN($AG$24)+(ROW($B65)-ROW($B$33))),"#"))))/60,"")</f>
        <v/>
      </c>
      <c r="G65" s="23" t="str">
        <f t="shared" si="54"/>
        <v/>
      </c>
      <c r="H65" s="53" t="str" cm="1">
        <f t="array" aca="1" ref="H65" ca="1">IF($A65&lt;&gt;"",SUM(SUMIFS(PrivateSheet4[[Duration]:[Duration]],PrivateSheet4[[Task]:[Task]],INDIRECT(CONCATENATE(ADDRESS(ROW($AG$24),COLUMN($AG$24)+(ROW($B65)-ROW($B$33))),"#"))))/60,"")</f>
        <v/>
      </c>
      <c r="I65" s="23" t="str">
        <f t="shared" si="55"/>
        <v/>
      </c>
      <c r="J65" s="53" t="str" cm="1">
        <f t="array" aca="1" ref="J65" ca="1">IF($A65&lt;&gt;"",SUM(SUMIFS(PrivateSheet5[[Duration]:[Duration]],PrivateSheet5[[Task]:[Task]],INDIRECT(CONCATENATE(ADDRESS(ROW($AG$24),COLUMN($AG$24)+(ROW($B65)-ROW($B$33))),"#"))))/60,"")</f>
        <v/>
      </c>
      <c r="K65" s="23" t="str">
        <f t="shared" si="56"/>
        <v/>
      </c>
      <c r="L65" s="25" t="str">
        <f t="shared" si="57"/>
        <v/>
      </c>
      <c r="M65" s="50"/>
      <c r="N65" s="25"/>
      <c r="O65" s="37" t="str">
        <f>IF($M65&lt;&gt;"",SUMIFS(ProductBacklog[Planned],ProductBacklog[Planned-Date], "&lt;="&amp;$M65)," ")</f>
        <v xml:space="preserve"> </v>
      </c>
      <c r="P65" s="37" t="str" cm="1">
        <f t="array" ref="P65">IF($M65&lt;&gt;"",SUM(SUMIFS(ProductBacklog[Planned],ProductBacklog[Sprint],$A$33:$A65,ProductBacklog[Real-Date],"&lt;="&amp;$M65))," ")</f>
        <v xml:space="preserve"> </v>
      </c>
      <c r="Q65" s="37" t="str" cm="1">
        <f t="array" ref="Q65">IF($M65&lt;&gt;"",SUM(SUMIFS(PrivateSheet1[[Duration]:[Duration]],PrivateSheet1[[Task]:[Task]],_xlfn._xlws.FILTER(ProductBacklog[CODE],(ProductBacklog[Real-Date]&lt;=$M65)*(ProductBacklog[CODE]&lt;&gt;"")*(ProductBacklog[Real-Date]&lt;&gt;""))),SUMIFS(PrivateSheet2[[Duration]:[Duration]],PrivateSheet2[[Task]:[Task]],_xlfn._xlws.FILTER(ProductBacklog[CODE],(ProductBacklog[Real-Date]&lt;=$M65)*(ProductBacklog[CODE]&lt;&gt;"")*(ProductBacklog[Real-Date]&lt;&gt;""))),SUMIFS(PrivateSheet3[[Duration]:[Duration]],PrivateSheet3[[Task]:[Task]],_xlfn._xlws.FILTER(ProductBacklog[CODE],(ProductBacklog[Real-Date]&lt;=$M65)*(ProductBacklog[CODE]&lt;&gt;"")*(ProductBacklog[Real-Date]&lt;&gt;""))),SUMIFS(PrivateSheet4[[Duration]:[Duration]],PrivateSheet4[[Task]:[Task]],_xlfn._xlws.FILTER(ProductBacklog[CODE],(ProductBacklog[Real-Date]&lt;=$M65)*(ProductBacklog[CODE]&lt;&gt;"")*(ProductBacklog[Real-Date]&lt;&gt;""))),SUMIFS(PrivateSheet5[[Duration]:[Duration]],PrivateSheet5[[Task]:[Task]],_xlfn._xlws.FILTER(ProductBacklog[CODE],(ProductBacklog[Real-Date]&lt;=$M65)*(ProductBacklog[CODE]&lt;&gt;"")*(ProductBacklog[Real-Date]&lt;&gt;""))))/60," ")</f>
        <v xml:space="preserve"> </v>
      </c>
      <c r="R65" s="37" t="str">
        <f>IF($M65&lt;&gt;"",SUM($L$33:$L65)," ")</f>
        <v xml:space="preserve"> </v>
      </c>
      <c r="U65" s="37"/>
      <c r="V65" s="29"/>
      <c r="W65" s="29"/>
    </row>
    <row r="66" spans="1:23" ht="14.4" customHeight="1" x14ac:dyDescent="0.3">
      <c r="A66" s="29"/>
      <c r="B66" s="53" t="str" cm="1">
        <f t="array" aca="1" ref="B66" ca="1">IF($A66&lt;&gt;"",SUM(SUMIFS(PrivateSheet1[[Duration]:[Duration]],PrivateSheet1[[Task]:[Task]],INDIRECT(CONCATENATE(ADDRESS(ROW($AG$24),COLUMN($AG$24)+(ROW($B66)-ROW($B$33))),"#"))))/60,"")</f>
        <v/>
      </c>
      <c r="C66" s="23" t="str">
        <f t="shared" si="52"/>
        <v/>
      </c>
      <c r="D66" s="53" t="str" cm="1">
        <f t="array" aca="1" ref="D66" ca="1">IF($A66&lt;&gt;"",SUM(SUMIFS(PrivateSheet2[[Duration]:[Duration]],PrivateSheet2[[Task]:[Task]],INDIRECT(CONCATENATE(ADDRESS(ROW($AG$24),COLUMN($AG$24)+(ROW($B66)-ROW($B$33))),"#"))))/60,"")</f>
        <v/>
      </c>
      <c r="E66" s="23" t="str">
        <f t="shared" si="53"/>
        <v/>
      </c>
      <c r="F66" s="53" t="str" cm="1">
        <f t="array" aca="1" ref="F66" ca="1">IF($A66&lt;&gt;"",SUM(SUMIFS(PrivateSheet3[[Duration]:[Duration]],PrivateSheet3[[Task]:[Task]],INDIRECT(CONCATENATE(ADDRESS(ROW($AG$24),COLUMN($AG$24)+(ROW($B66)-ROW($B$33))),"#"))))/60,"")</f>
        <v/>
      </c>
      <c r="G66" s="23" t="str">
        <f t="shared" si="54"/>
        <v/>
      </c>
      <c r="H66" s="53" t="str" cm="1">
        <f t="array" aca="1" ref="H66" ca="1">IF($A66&lt;&gt;"",SUM(SUMIFS(PrivateSheet4[[Duration]:[Duration]],PrivateSheet4[[Task]:[Task]],INDIRECT(CONCATENATE(ADDRESS(ROW($AG$24),COLUMN($AG$24)+(ROW($B66)-ROW($B$33))),"#"))))/60,"")</f>
        <v/>
      </c>
      <c r="I66" s="23" t="str">
        <f t="shared" si="55"/>
        <v/>
      </c>
      <c r="J66" s="53" t="str" cm="1">
        <f t="array" aca="1" ref="J66" ca="1">IF($A66&lt;&gt;"",SUM(SUMIFS(PrivateSheet5[[Duration]:[Duration]],PrivateSheet5[[Task]:[Task]],INDIRECT(CONCATENATE(ADDRESS(ROW($AG$24),COLUMN($AG$24)+(ROW($B66)-ROW($B$33))),"#"))))/60,"")</f>
        <v/>
      </c>
      <c r="K66" s="23" t="str">
        <f t="shared" si="56"/>
        <v/>
      </c>
      <c r="L66" s="25" t="str">
        <f t="shared" si="57"/>
        <v/>
      </c>
      <c r="M66" s="50"/>
      <c r="N66" s="25"/>
      <c r="O66" s="37" t="str">
        <f>IF($M66&lt;&gt;"",SUMIFS(ProductBacklog[Planned],ProductBacklog[Planned-Date], "&lt;="&amp;$M66)," ")</f>
        <v xml:space="preserve"> </v>
      </c>
      <c r="P66" s="37" t="str" cm="1">
        <f t="array" ref="P66">IF($M66&lt;&gt;"",SUM(SUMIFS(ProductBacklog[Planned],ProductBacklog[Sprint],$A$33:$A66,ProductBacklog[Real-Date],"&lt;="&amp;$M66))," ")</f>
        <v xml:space="preserve"> </v>
      </c>
      <c r="Q66" s="37" t="str" cm="1">
        <f t="array" ref="Q66">IF($M66&lt;&gt;"",SUM(SUMIFS(PrivateSheet1[[Duration]:[Duration]],PrivateSheet1[[Task]:[Task]],_xlfn._xlws.FILTER(ProductBacklog[CODE],(ProductBacklog[Real-Date]&lt;=$M66)*(ProductBacklog[CODE]&lt;&gt;"")*(ProductBacklog[Real-Date]&lt;&gt;""))),SUMIFS(PrivateSheet2[[Duration]:[Duration]],PrivateSheet2[[Task]:[Task]],_xlfn._xlws.FILTER(ProductBacklog[CODE],(ProductBacklog[Real-Date]&lt;=$M66)*(ProductBacklog[CODE]&lt;&gt;"")*(ProductBacklog[Real-Date]&lt;&gt;""))),SUMIFS(PrivateSheet3[[Duration]:[Duration]],PrivateSheet3[[Task]:[Task]],_xlfn._xlws.FILTER(ProductBacklog[CODE],(ProductBacklog[Real-Date]&lt;=$M66)*(ProductBacklog[CODE]&lt;&gt;"")*(ProductBacklog[Real-Date]&lt;&gt;""))),SUMIFS(PrivateSheet4[[Duration]:[Duration]],PrivateSheet4[[Task]:[Task]],_xlfn._xlws.FILTER(ProductBacklog[CODE],(ProductBacklog[Real-Date]&lt;=$M66)*(ProductBacklog[CODE]&lt;&gt;"")*(ProductBacklog[Real-Date]&lt;&gt;""))),SUMIFS(PrivateSheet5[[Duration]:[Duration]],PrivateSheet5[[Task]:[Task]],_xlfn._xlws.FILTER(ProductBacklog[CODE],(ProductBacklog[Real-Date]&lt;=$M66)*(ProductBacklog[CODE]&lt;&gt;"")*(ProductBacklog[Real-Date]&lt;&gt;""))))/60," ")</f>
        <v xml:space="preserve"> </v>
      </c>
      <c r="R66" s="37" t="str">
        <f>IF($M66&lt;&gt;"",SUM($L$33:$L66)," ")</f>
        <v xml:space="preserve"> </v>
      </c>
      <c r="U66" s="37"/>
      <c r="V66" s="29"/>
      <c r="W66" s="29"/>
    </row>
    <row r="67" spans="1:23" ht="14.4" customHeight="1" x14ac:dyDescent="0.3">
      <c r="A67" s="29"/>
      <c r="B67" s="53" t="str" cm="1">
        <f t="array" aca="1" ref="B67" ca="1">IF($A67&lt;&gt;"",SUM(SUMIFS(PrivateSheet1[[Duration]:[Duration]],PrivateSheet1[[Task]:[Task]],INDIRECT(CONCATENATE(ADDRESS(ROW($AG$24),COLUMN($AG$24)+(ROW($B67)-ROW($B$33))),"#"))))/60,"")</f>
        <v/>
      </c>
      <c r="C67" s="23" t="str">
        <f t="shared" si="52"/>
        <v/>
      </c>
      <c r="D67" s="53" t="str" cm="1">
        <f t="array" aca="1" ref="D67" ca="1">IF($A67&lt;&gt;"",SUM(SUMIFS(PrivateSheet2[[Duration]:[Duration]],PrivateSheet2[[Task]:[Task]],INDIRECT(CONCATENATE(ADDRESS(ROW($AG$24),COLUMN($AG$24)+(ROW($B67)-ROW($B$33))),"#"))))/60,"")</f>
        <v/>
      </c>
      <c r="E67" s="23" t="str">
        <f t="shared" si="53"/>
        <v/>
      </c>
      <c r="F67" s="53" t="str" cm="1">
        <f t="array" aca="1" ref="F67" ca="1">IF($A67&lt;&gt;"",SUM(SUMIFS(PrivateSheet3[[Duration]:[Duration]],PrivateSheet3[[Task]:[Task]],INDIRECT(CONCATENATE(ADDRESS(ROW($AG$24),COLUMN($AG$24)+(ROW($B67)-ROW($B$33))),"#"))))/60,"")</f>
        <v/>
      </c>
      <c r="G67" s="23" t="str">
        <f t="shared" si="54"/>
        <v/>
      </c>
      <c r="H67" s="53" t="str" cm="1">
        <f t="array" aca="1" ref="H67" ca="1">IF($A67&lt;&gt;"",SUM(SUMIFS(PrivateSheet4[[Duration]:[Duration]],PrivateSheet4[[Task]:[Task]],INDIRECT(CONCATENATE(ADDRESS(ROW($AG$24),COLUMN($AG$24)+(ROW($B67)-ROW($B$33))),"#"))))/60,"")</f>
        <v/>
      </c>
      <c r="I67" s="23" t="str">
        <f t="shared" si="55"/>
        <v/>
      </c>
      <c r="J67" s="53" t="str" cm="1">
        <f t="array" aca="1" ref="J67" ca="1">IF($A67&lt;&gt;"",SUM(SUMIFS(PrivateSheet5[[Duration]:[Duration]],PrivateSheet5[[Task]:[Task]],INDIRECT(CONCATENATE(ADDRESS(ROW($AG$24),COLUMN($AG$24)+(ROW($B67)-ROW($B$33))),"#"))))/60,"")</f>
        <v/>
      </c>
      <c r="K67" s="23" t="str">
        <f t="shared" si="56"/>
        <v/>
      </c>
      <c r="L67" s="25" t="str">
        <f t="shared" si="57"/>
        <v/>
      </c>
      <c r="M67" s="50"/>
      <c r="N67" s="25"/>
      <c r="O67" s="37" t="str">
        <f>IF($M67&lt;&gt;"",SUMIFS(ProductBacklog[Planned],ProductBacklog[Planned-Date], "&lt;="&amp;$M67)," ")</f>
        <v xml:space="preserve"> </v>
      </c>
      <c r="P67" s="37" t="str" cm="1">
        <f t="array" ref="P67">IF($M67&lt;&gt;"",SUM(SUMIFS(ProductBacklog[Planned],ProductBacklog[Sprint],$A$33:$A67,ProductBacklog[Real-Date],"&lt;="&amp;$M67))," ")</f>
        <v xml:space="preserve"> </v>
      </c>
      <c r="Q67" s="37" t="str" cm="1">
        <f t="array" ref="Q67">IF($M67&lt;&gt;"",SUM(SUMIFS(PrivateSheet1[[Duration]:[Duration]],PrivateSheet1[[Task]:[Task]],_xlfn._xlws.FILTER(ProductBacklog[CODE],(ProductBacklog[Real-Date]&lt;=$M67)*(ProductBacklog[CODE]&lt;&gt;"")*(ProductBacklog[Real-Date]&lt;&gt;""))),SUMIFS(PrivateSheet2[[Duration]:[Duration]],PrivateSheet2[[Task]:[Task]],_xlfn._xlws.FILTER(ProductBacklog[CODE],(ProductBacklog[Real-Date]&lt;=$M67)*(ProductBacklog[CODE]&lt;&gt;"")*(ProductBacklog[Real-Date]&lt;&gt;""))),SUMIFS(PrivateSheet3[[Duration]:[Duration]],PrivateSheet3[[Task]:[Task]],_xlfn._xlws.FILTER(ProductBacklog[CODE],(ProductBacklog[Real-Date]&lt;=$M67)*(ProductBacklog[CODE]&lt;&gt;"")*(ProductBacklog[Real-Date]&lt;&gt;""))),SUMIFS(PrivateSheet4[[Duration]:[Duration]],PrivateSheet4[[Task]:[Task]],_xlfn._xlws.FILTER(ProductBacklog[CODE],(ProductBacklog[Real-Date]&lt;=$M67)*(ProductBacklog[CODE]&lt;&gt;"")*(ProductBacklog[Real-Date]&lt;&gt;""))),SUMIFS(PrivateSheet5[[Duration]:[Duration]],PrivateSheet5[[Task]:[Task]],_xlfn._xlws.FILTER(ProductBacklog[CODE],(ProductBacklog[Real-Date]&lt;=$M67)*(ProductBacklog[CODE]&lt;&gt;"")*(ProductBacklog[Real-Date]&lt;&gt;""))))/60," ")</f>
        <v xml:space="preserve"> </v>
      </c>
      <c r="R67" s="37" t="str">
        <f>IF($M67&lt;&gt;"",SUM($L$33:$L67)," ")</f>
        <v xml:space="preserve"> </v>
      </c>
      <c r="U67" s="37"/>
      <c r="V67" s="29"/>
      <c r="W67" s="29"/>
    </row>
    <row r="68" spans="1:23" ht="14.4" customHeight="1" x14ac:dyDescent="0.3">
      <c r="A68" s="29"/>
      <c r="B68" s="53" t="str" cm="1">
        <f t="array" aca="1" ref="B68" ca="1">IF($A68&lt;&gt;"",SUM(SUMIFS(PrivateSheet1[[Duration]:[Duration]],PrivateSheet1[[Task]:[Task]],INDIRECT(CONCATENATE(ADDRESS(ROW($AG$24),COLUMN($AG$24)+(ROW($B68)-ROW($B$33))),"#"))))/60,"")</f>
        <v/>
      </c>
      <c r="C68" s="23" t="str">
        <f t="shared" si="52"/>
        <v/>
      </c>
      <c r="D68" s="53" t="str" cm="1">
        <f t="array" aca="1" ref="D68" ca="1">IF($A68&lt;&gt;"",SUM(SUMIFS(PrivateSheet2[[Duration]:[Duration]],PrivateSheet2[[Task]:[Task]],INDIRECT(CONCATENATE(ADDRESS(ROW($AG$24),COLUMN($AG$24)+(ROW($B68)-ROW($B$33))),"#"))))/60,"")</f>
        <v/>
      </c>
      <c r="E68" s="23" t="str">
        <f t="shared" si="53"/>
        <v/>
      </c>
      <c r="F68" s="53" t="str" cm="1">
        <f t="array" aca="1" ref="F68" ca="1">IF($A68&lt;&gt;"",SUM(SUMIFS(PrivateSheet3[[Duration]:[Duration]],PrivateSheet3[[Task]:[Task]],INDIRECT(CONCATENATE(ADDRESS(ROW($AG$24),COLUMN($AG$24)+(ROW($B68)-ROW($B$33))),"#"))))/60,"")</f>
        <v/>
      </c>
      <c r="G68" s="23" t="str">
        <f t="shared" si="54"/>
        <v/>
      </c>
      <c r="H68" s="53" t="str" cm="1">
        <f t="array" aca="1" ref="H68" ca="1">IF($A68&lt;&gt;"",SUM(SUMIFS(PrivateSheet4[[Duration]:[Duration]],PrivateSheet4[[Task]:[Task]],INDIRECT(CONCATENATE(ADDRESS(ROW($AG$24),COLUMN($AG$24)+(ROW($B68)-ROW($B$33))),"#"))))/60,"")</f>
        <v/>
      </c>
      <c r="I68" s="23" t="str">
        <f t="shared" si="55"/>
        <v/>
      </c>
      <c r="J68" s="53" t="str" cm="1">
        <f t="array" aca="1" ref="J68" ca="1">IF($A68&lt;&gt;"",SUM(SUMIFS(PrivateSheet5[[Duration]:[Duration]],PrivateSheet5[[Task]:[Task]],INDIRECT(CONCATENATE(ADDRESS(ROW($AG$24),COLUMN($AG$24)+(ROW($B68)-ROW($B$33))),"#"))))/60,"")</f>
        <v/>
      </c>
      <c r="K68" s="23" t="str">
        <f t="shared" si="56"/>
        <v/>
      </c>
      <c r="L68" s="25" t="str">
        <f t="shared" si="57"/>
        <v/>
      </c>
      <c r="M68" s="50"/>
      <c r="N68" s="25"/>
      <c r="O68" s="37" t="str">
        <f>IF($M68&lt;&gt;"",SUMIFS(ProductBacklog[Planned],ProductBacklog[Planned-Date], "&lt;="&amp;$M68)," ")</f>
        <v xml:space="preserve"> </v>
      </c>
      <c r="P68" s="37" t="str" cm="1">
        <f t="array" ref="P68">IF($M68&lt;&gt;"",SUM(SUMIFS(ProductBacklog[Planned],ProductBacklog[Sprint],$A$33:$A68,ProductBacklog[Real-Date],"&lt;="&amp;$M68))," ")</f>
        <v xml:space="preserve"> </v>
      </c>
      <c r="Q68" s="37" t="str" cm="1">
        <f t="array" ref="Q68">IF($M68&lt;&gt;"",SUM(SUMIFS(PrivateSheet1[[Duration]:[Duration]],PrivateSheet1[[Task]:[Task]],_xlfn._xlws.FILTER(ProductBacklog[CODE],(ProductBacklog[Real-Date]&lt;=$M68)*(ProductBacklog[CODE]&lt;&gt;"")*(ProductBacklog[Real-Date]&lt;&gt;""))),SUMIFS(PrivateSheet2[[Duration]:[Duration]],PrivateSheet2[[Task]:[Task]],_xlfn._xlws.FILTER(ProductBacklog[CODE],(ProductBacklog[Real-Date]&lt;=$M68)*(ProductBacklog[CODE]&lt;&gt;"")*(ProductBacklog[Real-Date]&lt;&gt;""))),SUMIFS(PrivateSheet3[[Duration]:[Duration]],PrivateSheet3[[Task]:[Task]],_xlfn._xlws.FILTER(ProductBacklog[CODE],(ProductBacklog[Real-Date]&lt;=$M68)*(ProductBacklog[CODE]&lt;&gt;"")*(ProductBacklog[Real-Date]&lt;&gt;""))),SUMIFS(PrivateSheet4[[Duration]:[Duration]],PrivateSheet4[[Task]:[Task]],_xlfn._xlws.FILTER(ProductBacklog[CODE],(ProductBacklog[Real-Date]&lt;=$M68)*(ProductBacklog[CODE]&lt;&gt;"")*(ProductBacklog[Real-Date]&lt;&gt;""))),SUMIFS(PrivateSheet5[[Duration]:[Duration]],PrivateSheet5[[Task]:[Task]],_xlfn._xlws.FILTER(ProductBacklog[CODE],(ProductBacklog[Real-Date]&lt;=$M68)*(ProductBacklog[CODE]&lt;&gt;"")*(ProductBacklog[Real-Date]&lt;&gt;""))))/60," ")</f>
        <v xml:space="preserve"> </v>
      </c>
      <c r="R68" s="37" t="str">
        <f>IF($M68&lt;&gt;"",SUM($L$33:$L68)," ")</f>
        <v xml:space="preserve"> </v>
      </c>
      <c r="U68" s="37"/>
      <c r="V68" s="29"/>
      <c r="W68" s="29"/>
    </row>
    <row r="69" spans="1:23" ht="14.4" customHeight="1" x14ac:dyDescent="0.3">
      <c r="A69" s="29"/>
      <c r="B69" s="53" t="str" cm="1">
        <f t="array" aca="1" ref="B69" ca="1">IF($A69&lt;&gt;"",SUM(SUMIFS(PrivateSheet1[[Duration]:[Duration]],PrivateSheet1[[Task]:[Task]],INDIRECT(CONCATENATE(ADDRESS(ROW($AG$24),COLUMN($AG$24)+(ROW($B69)-ROW($B$33))),"#"))))/60,"")</f>
        <v/>
      </c>
      <c r="C69" s="23" t="str">
        <f t="shared" si="52"/>
        <v/>
      </c>
      <c r="D69" s="53" t="str" cm="1">
        <f t="array" aca="1" ref="D69" ca="1">IF($A69&lt;&gt;"",SUM(SUMIFS(PrivateSheet2[[Duration]:[Duration]],PrivateSheet2[[Task]:[Task]],INDIRECT(CONCATENATE(ADDRESS(ROW($AG$24),COLUMN($AG$24)+(ROW($B69)-ROW($B$33))),"#"))))/60,"")</f>
        <v/>
      </c>
      <c r="E69" s="23" t="str">
        <f t="shared" si="53"/>
        <v/>
      </c>
      <c r="F69" s="53" t="str" cm="1">
        <f t="array" aca="1" ref="F69" ca="1">IF($A69&lt;&gt;"",SUM(SUMIFS(PrivateSheet3[[Duration]:[Duration]],PrivateSheet3[[Task]:[Task]],INDIRECT(CONCATENATE(ADDRESS(ROW($AG$24),COLUMN($AG$24)+(ROW($B69)-ROW($B$33))),"#"))))/60,"")</f>
        <v/>
      </c>
      <c r="G69" s="23" t="str">
        <f t="shared" si="54"/>
        <v/>
      </c>
      <c r="H69" s="53" t="str" cm="1">
        <f t="array" aca="1" ref="H69" ca="1">IF($A69&lt;&gt;"",SUM(SUMIFS(PrivateSheet4[[Duration]:[Duration]],PrivateSheet4[[Task]:[Task]],INDIRECT(CONCATENATE(ADDRESS(ROW($AG$24),COLUMN($AG$24)+(ROW($B69)-ROW($B$33))),"#"))))/60,"")</f>
        <v/>
      </c>
      <c r="I69" s="23" t="str">
        <f t="shared" si="55"/>
        <v/>
      </c>
      <c r="J69" s="53" t="str" cm="1">
        <f t="array" aca="1" ref="J69" ca="1">IF($A69&lt;&gt;"",SUM(SUMIFS(PrivateSheet5[[Duration]:[Duration]],PrivateSheet5[[Task]:[Task]],INDIRECT(CONCATENATE(ADDRESS(ROW($AG$24),COLUMN($AG$24)+(ROW($B69)-ROW($B$33))),"#"))))/60,"")</f>
        <v/>
      </c>
      <c r="K69" s="23" t="str">
        <f t="shared" si="56"/>
        <v/>
      </c>
      <c r="L69" s="25" t="str">
        <f t="shared" si="57"/>
        <v/>
      </c>
      <c r="M69" s="50"/>
      <c r="N69" s="25"/>
      <c r="O69" s="37" t="str">
        <f>IF($M69&lt;&gt;"",SUMIFS(ProductBacklog[Planned],ProductBacklog[Planned-Date], "&lt;="&amp;$M69)," ")</f>
        <v xml:space="preserve"> </v>
      </c>
      <c r="P69" s="37" t="str" cm="1">
        <f t="array" ref="P69">IF($M69&lt;&gt;"",SUM(SUMIFS(ProductBacklog[Planned],ProductBacklog[Sprint],$A$33:$A69,ProductBacklog[Real-Date],"&lt;="&amp;$M69))," ")</f>
        <v xml:space="preserve"> </v>
      </c>
      <c r="Q69" s="37" t="str" cm="1">
        <f t="array" ref="Q69">IF($M69&lt;&gt;"",SUM(SUMIFS(PrivateSheet1[[Duration]:[Duration]],PrivateSheet1[[Task]:[Task]],_xlfn._xlws.FILTER(ProductBacklog[CODE],(ProductBacklog[Real-Date]&lt;=$M69)*(ProductBacklog[CODE]&lt;&gt;"")*(ProductBacklog[Real-Date]&lt;&gt;""))),SUMIFS(PrivateSheet2[[Duration]:[Duration]],PrivateSheet2[[Task]:[Task]],_xlfn._xlws.FILTER(ProductBacklog[CODE],(ProductBacklog[Real-Date]&lt;=$M69)*(ProductBacklog[CODE]&lt;&gt;"")*(ProductBacklog[Real-Date]&lt;&gt;""))),SUMIFS(PrivateSheet3[[Duration]:[Duration]],PrivateSheet3[[Task]:[Task]],_xlfn._xlws.FILTER(ProductBacklog[CODE],(ProductBacklog[Real-Date]&lt;=$M69)*(ProductBacklog[CODE]&lt;&gt;"")*(ProductBacklog[Real-Date]&lt;&gt;""))),SUMIFS(PrivateSheet4[[Duration]:[Duration]],PrivateSheet4[[Task]:[Task]],_xlfn._xlws.FILTER(ProductBacklog[CODE],(ProductBacklog[Real-Date]&lt;=$M69)*(ProductBacklog[CODE]&lt;&gt;"")*(ProductBacklog[Real-Date]&lt;&gt;""))),SUMIFS(PrivateSheet5[[Duration]:[Duration]],PrivateSheet5[[Task]:[Task]],_xlfn._xlws.FILTER(ProductBacklog[CODE],(ProductBacklog[Real-Date]&lt;=$M69)*(ProductBacklog[CODE]&lt;&gt;"")*(ProductBacklog[Real-Date]&lt;&gt;""))))/60," ")</f>
        <v xml:space="preserve"> </v>
      </c>
      <c r="R69" s="37" t="str">
        <f>IF($M69&lt;&gt;"",SUM($L$33:$L69)," ")</f>
        <v xml:space="preserve"> </v>
      </c>
      <c r="U69" s="37"/>
      <c r="V69" s="29"/>
      <c r="W69" s="29"/>
    </row>
    <row r="70" spans="1:23" ht="14.4" customHeight="1" x14ac:dyDescent="0.3">
      <c r="A70" s="29"/>
      <c r="B70" s="53" t="str" cm="1">
        <f t="array" aca="1" ref="B70" ca="1">IF($A70&lt;&gt;"",SUM(SUMIFS(PrivateSheet1[[Duration]:[Duration]],PrivateSheet1[[Task]:[Task]],INDIRECT(CONCATENATE(ADDRESS(ROW($AG$24),COLUMN($AG$24)+(ROW($B70)-ROW($B$33))),"#"))))/60,"")</f>
        <v/>
      </c>
      <c r="C70" s="23" t="str">
        <f t="shared" si="52"/>
        <v/>
      </c>
      <c r="D70" s="53" t="str" cm="1">
        <f t="array" aca="1" ref="D70" ca="1">IF($A70&lt;&gt;"",SUM(SUMIFS(PrivateSheet2[[Duration]:[Duration]],PrivateSheet2[[Task]:[Task]],INDIRECT(CONCATENATE(ADDRESS(ROW($AG$24),COLUMN($AG$24)+(ROW($B70)-ROW($B$33))),"#"))))/60,"")</f>
        <v/>
      </c>
      <c r="E70" s="23" t="str">
        <f t="shared" si="53"/>
        <v/>
      </c>
      <c r="F70" s="53" t="str" cm="1">
        <f t="array" aca="1" ref="F70" ca="1">IF($A70&lt;&gt;"",SUM(SUMIFS(PrivateSheet3[[Duration]:[Duration]],PrivateSheet3[[Task]:[Task]],INDIRECT(CONCATENATE(ADDRESS(ROW($AG$24),COLUMN($AG$24)+(ROW($B70)-ROW($B$33))),"#"))))/60,"")</f>
        <v/>
      </c>
      <c r="G70" s="23" t="str">
        <f t="shared" si="54"/>
        <v/>
      </c>
      <c r="H70" s="53" t="str" cm="1">
        <f t="array" aca="1" ref="H70" ca="1">IF($A70&lt;&gt;"",SUM(SUMIFS(PrivateSheet4[[Duration]:[Duration]],PrivateSheet4[[Task]:[Task]],INDIRECT(CONCATENATE(ADDRESS(ROW($AG$24),COLUMN($AG$24)+(ROW($B70)-ROW($B$33))),"#"))))/60,"")</f>
        <v/>
      </c>
      <c r="I70" s="23" t="str">
        <f t="shared" si="55"/>
        <v/>
      </c>
      <c r="J70" s="53" t="str" cm="1">
        <f t="array" aca="1" ref="J70" ca="1">IF($A70&lt;&gt;"",SUM(SUMIFS(PrivateSheet5[[Duration]:[Duration]],PrivateSheet5[[Task]:[Task]],INDIRECT(CONCATENATE(ADDRESS(ROW($AG$24),COLUMN($AG$24)+(ROW($B70)-ROW($B$33))),"#"))))/60,"")</f>
        <v/>
      </c>
      <c r="K70" s="23" t="str">
        <f t="shared" si="56"/>
        <v/>
      </c>
      <c r="L70" s="25" t="str">
        <f t="shared" si="57"/>
        <v/>
      </c>
      <c r="M70" s="50"/>
      <c r="N70" s="25"/>
      <c r="O70" s="37" t="str">
        <f>IF($M70&lt;&gt;"",SUMIFS(ProductBacklog[Planned],ProductBacklog[Planned-Date], "&lt;="&amp;$M70)," ")</f>
        <v xml:space="preserve"> </v>
      </c>
      <c r="P70" s="37" t="str" cm="1">
        <f t="array" ref="P70">IF($M70&lt;&gt;"",SUM(SUMIFS(ProductBacklog[Planned],ProductBacklog[Sprint],$A$33:$A70,ProductBacklog[Real-Date],"&lt;="&amp;$M70))," ")</f>
        <v xml:space="preserve"> </v>
      </c>
      <c r="Q70" s="37" t="str" cm="1">
        <f t="array" ref="Q70">IF($M70&lt;&gt;"",SUM(SUMIFS(PrivateSheet1[[Duration]:[Duration]],PrivateSheet1[[Task]:[Task]],_xlfn._xlws.FILTER(ProductBacklog[CODE],(ProductBacklog[Real-Date]&lt;=$M70)*(ProductBacklog[CODE]&lt;&gt;"")*(ProductBacklog[Real-Date]&lt;&gt;""))),SUMIFS(PrivateSheet2[[Duration]:[Duration]],PrivateSheet2[[Task]:[Task]],_xlfn._xlws.FILTER(ProductBacklog[CODE],(ProductBacklog[Real-Date]&lt;=$M70)*(ProductBacklog[CODE]&lt;&gt;"")*(ProductBacklog[Real-Date]&lt;&gt;""))),SUMIFS(PrivateSheet3[[Duration]:[Duration]],PrivateSheet3[[Task]:[Task]],_xlfn._xlws.FILTER(ProductBacklog[CODE],(ProductBacklog[Real-Date]&lt;=$M70)*(ProductBacklog[CODE]&lt;&gt;"")*(ProductBacklog[Real-Date]&lt;&gt;""))),SUMIFS(PrivateSheet4[[Duration]:[Duration]],PrivateSheet4[[Task]:[Task]],_xlfn._xlws.FILTER(ProductBacklog[CODE],(ProductBacklog[Real-Date]&lt;=$M70)*(ProductBacklog[CODE]&lt;&gt;"")*(ProductBacklog[Real-Date]&lt;&gt;""))),SUMIFS(PrivateSheet5[[Duration]:[Duration]],PrivateSheet5[[Task]:[Task]],_xlfn._xlws.FILTER(ProductBacklog[CODE],(ProductBacklog[Real-Date]&lt;=$M70)*(ProductBacklog[CODE]&lt;&gt;"")*(ProductBacklog[Real-Date]&lt;&gt;""))))/60," ")</f>
        <v xml:space="preserve"> </v>
      </c>
      <c r="R70" s="37" t="str">
        <f>IF($M70&lt;&gt;"",SUM($L$33:$L70)," ")</f>
        <v xml:space="preserve"> </v>
      </c>
      <c r="U70" s="37"/>
      <c r="V70" s="29"/>
      <c r="W70" s="29"/>
    </row>
    <row r="71" spans="1:23" ht="14.4" customHeight="1" x14ac:dyDescent="0.3">
      <c r="A71" s="29"/>
      <c r="B71" s="53" t="str" cm="1">
        <f t="array" aca="1" ref="B71" ca="1">IF($A71&lt;&gt;"",SUM(SUMIFS(PrivateSheet1[[Duration]:[Duration]],PrivateSheet1[[Task]:[Task]],INDIRECT(CONCATENATE(ADDRESS(ROW($AG$24),COLUMN($AG$24)+(ROW($B71)-ROW($B$33))),"#"))))/60,"")</f>
        <v/>
      </c>
      <c r="C71" s="23" t="str">
        <f t="shared" si="52"/>
        <v/>
      </c>
      <c r="D71" s="53" t="str" cm="1">
        <f t="array" aca="1" ref="D71" ca="1">IF($A71&lt;&gt;"",SUM(SUMIFS(PrivateSheet2[[Duration]:[Duration]],PrivateSheet2[[Task]:[Task]],INDIRECT(CONCATENATE(ADDRESS(ROW($AG$24),COLUMN($AG$24)+(ROW($B71)-ROW($B$33))),"#"))))/60,"")</f>
        <v/>
      </c>
      <c r="E71" s="23" t="str">
        <f t="shared" si="53"/>
        <v/>
      </c>
      <c r="F71" s="53" t="str" cm="1">
        <f t="array" aca="1" ref="F71" ca="1">IF($A71&lt;&gt;"",SUM(SUMIFS(PrivateSheet3[[Duration]:[Duration]],PrivateSheet3[[Task]:[Task]],INDIRECT(CONCATENATE(ADDRESS(ROW($AG$24),COLUMN($AG$24)+(ROW($B71)-ROW($B$33))),"#"))))/60,"")</f>
        <v/>
      </c>
      <c r="G71" s="23" t="str">
        <f t="shared" si="54"/>
        <v/>
      </c>
      <c r="H71" s="53" t="str" cm="1">
        <f t="array" aca="1" ref="H71" ca="1">IF($A71&lt;&gt;"",SUM(SUMIFS(PrivateSheet4[[Duration]:[Duration]],PrivateSheet4[[Task]:[Task]],INDIRECT(CONCATENATE(ADDRESS(ROW($AG$24),COLUMN($AG$24)+(ROW($B71)-ROW($B$33))),"#"))))/60,"")</f>
        <v/>
      </c>
      <c r="I71" s="23" t="str">
        <f t="shared" si="55"/>
        <v/>
      </c>
      <c r="J71" s="53" t="str" cm="1">
        <f t="array" aca="1" ref="J71" ca="1">IF($A71&lt;&gt;"",SUM(SUMIFS(PrivateSheet5[[Duration]:[Duration]],PrivateSheet5[[Task]:[Task]],INDIRECT(CONCATENATE(ADDRESS(ROW($AG$24),COLUMN($AG$24)+(ROW($B71)-ROW($B$33))),"#"))))/60,"")</f>
        <v/>
      </c>
      <c r="K71" s="23" t="str">
        <f t="shared" si="56"/>
        <v/>
      </c>
      <c r="L71" s="25" t="str">
        <f t="shared" si="57"/>
        <v/>
      </c>
      <c r="M71" s="50"/>
      <c r="N71" s="25"/>
      <c r="O71" s="37" t="str">
        <f>IF($M71&lt;&gt;"",SUMIFS(ProductBacklog[Planned],ProductBacklog[Planned-Date], "&lt;="&amp;$M71)," ")</f>
        <v xml:space="preserve"> </v>
      </c>
      <c r="P71" s="37" t="str" cm="1">
        <f t="array" ref="P71">IF($M71&lt;&gt;"",SUM(SUMIFS(ProductBacklog[Planned],ProductBacklog[Sprint],$A$33:$A71,ProductBacklog[Real-Date],"&lt;="&amp;$M71))," ")</f>
        <v xml:space="preserve"> </v>
      </c>
      <c r="Q71" s="37" t="str" cm="1">
        <f t="array" ref="Q71">IF($M71&lt;&gt;"",SUM(SUMIFS(PrivateSheet1[[Duration]:[Duration]],PrivateSheet1[[Task]:[Task]],_xlfn._xlws.FILTER(ProductBacklog[CODE],(ProductBacklog[Real-Date]&lt;=$M71)*(ProductBacklog[CODE]&lt;&gt;"")*(ProductBacklog[Real-Date]&lt;&gt;""))),SUMIFS(PrivateSheet2[[Duration]:[Duration]],PrivateSheet2[[Task]:[Task]],_xlfn._xlws.FILTER(ProductBacklog[CODE],(ProductBacklog[Real-Date]&lt;=$M71)*(ProductBacklog[CODE]&lt;&gt;"")*(ProductBacklog[Real-Date]&lt;&gt;""))),SUMIFS(PrivateSheet3[[Duration]:[Duration]],PrivateSheet3[[Task]:[Task]],_xlfn._xlws.FILTER(ProductBacklog[CODE],(ProductBacklog[Real-Date]&lt;=$M71)*(ProductBacklog[CODE]&lt;&gt;"")*(ProductBacklog[Real-Date]&lt;&gt;""))),SUMIFS(PrivateSheet4[[Duration]:[Duration]],PrivateSheet4[[Task]:[Task]],_xlfn._xlws.FILTER(ProductBacklog[CODE],(ProductBacklog[Real-Date]&lt;=$M71)*(ProductBacklog[CODE]&lt;&gt;"")*(ProductBacklog[Real-Date]&lt;&gt;""))),SUMIFS(PrivateSheet5[[Duration]:[Duration]],PrivateSheet5[[Task]:[Task]],_xlfn._xlws.FILTER(ProductBacklog[CODE],(ProductBacklog[Real-Date]&lt;=$M71)*(ProductBacklog[CODE]&lt;&gt;"")*(ProductBacklog[Real-Date]&lt;&gt;""))))/60," ")</f>
        <v xml:space="preserve"> </v>
      </c>
      <c r="R71" s="37" t="str">
        <f>IF($M71&lt;&gt;"",SUM($L$33:$L71)," ")</f>
        <v xml:space="preserve"> </v>
      </c>
      <c r="U71" s="37"/>
      <c r="V71" s="29"/>
      <c r="W71" s="29"/>
    </row>
    <row r="72" spans="1:23" ht="14.4" customHeight="1" x14ac:dyDescent="0.3">
      <c r="A72" s="29"/>
      <c r="B72" s="53" t="str" cm="1">
        <f t="array" aca="1" ref="B72" ca="1">IF($A72&lt;&gt;"",SUM(SUMIFS(PrivateSheet1[[Duration]:[Duration]],PrivateSheet1[[Task]:[Task]],INDIRECT(CONCATENATE(ADDRESS(ROW($AG$24),COLUMN($AG$24)+(ROW($B72)-ROW($B$33))),"#"))))/60,"")</f>
        <v/>
      </c>
      <c r="C72" s="23" t="str">
        <f t="shared" si="52"/>
        <v/>
      </c>
      <c r="D72" s="53" t="str" cm="1">
        <f t="array" aca="1" ref="D72" ca="1">IF($A72&lt;&gt;"",SUM(SUMIFS(PrivateSheet2[[Duration]:[Duration]],PrivateSheet2[[Task]:[Task]],INDIRECT(CONCATENATE(ADDRESS(ROW($AG$24),COLUMN($AG$24)+(ROW($B72)-ROW($B$33))),"#"))))/60,"")</f>
        <v/>
      </c>
      <c r="E72" s="23" t="str">
        <f t="shared" si="53"/>
        <v/>
      </c>
      <c r="F72" s="53" t="str" cm="1">
        <f t="array" aca="1" ref="F72" ca="1">IF($A72&lt;&gt;"",SUM(SUMIFS(PrivateSheet3[[Duration]:[Duration]],PrivateSheet3[[Task]:[Task]],INDIRECT(CONCATENATE(ADDRESS(ROW($AG$24),COLUMN($AG$24)+(ROW($B72)-ROW($B$33))),"#"))))/60,"")</f>
        <v/>
      </c>
      <c r="G72" s="23" t="str">
        <f t="shared" si="54"/>
        <v/>
      </c>
      <c r="H72" s="53" t="str" cm="1">
        <f t="array" aca="1" ref="H72" ca="1">IF($A72&lt;&gt;"",SUM(SUMIFS(PrivateSheet4[[Duration]:[Duration]],PrivateSheet4[[Task]:[Task]],INDIRECT(CONCATENATE(ADDRESS(ROW($AG$24),COLUMN($AG$24)+(ROW($B72)-ROW($B$33))),"#"))))/60,"")</f>
        <v/>
      </c>
      <c r="I72" s="23" t="str">
        <f t="shared" si="55"/>
        <v/>
      </c>
      <c r="J72" s="53" t="str" cm="1">
        <f t="array" aca="1" ref="J72" ca="1">IF($A72&lt;&gt;"",SUM(SUMIFS(PrivateSheet5[[Duration]:[Duration]],PrivateSheet5[[Task]:[Task]],INDIRECT(CONCATENATE(ADDRESS(ROW($AG$24),COLUMN($AG$24)+(ROW($B72)-ROW($B$33))),"#"))))/60,"")</f>
        <v/>
      </c>
      <c r="K72" s="23" t="str">
        <f t="shared" si="56"/>
        <v/>
      </c>
      <c r="L72" s="25" t="str">
        <f t="shared" si="57"/>
        <v/>
      </c>
      <c r="M72" s="50"/>
      <c r="N72" s="25"/>
      <c r="O72" s="37" t="str">
        <f>IF($M72&lt;&gt;"",SUMIFS(ProductBacklog[Planned],ProductBacklog[Planned-Date], "&lt;="&amp;$M72)," ")</f>
        <v xml:space="preserve"> </v>
      </c>
      <c r="P72" s="37" t="str" cm="1">
        <f t="array" ref="P72">IF($M72&lt;&gt;"",SUM(SUMIFS(ProductBacklog[Planned],ProductBacklog[Sprint],$A$33:$A72,ProductBacklog[Real-Date],"&lt;="&amp;$M72))," ")</f>
        <v xml:space="preserve"> </v>
      </c>
      <c r="Q72" s="37" t="str" cm="1">
        <f t="array" ref="Q72">IF($M72&lt;&gt;"",SUM(SUMIFS(PrivateSheet1[[Duration]:[Duration]],PrivateSheet1[[Task]:[Task]],_xlfn._xlws.FILTER(ProductBacklog[CODE],(ProductBacklog[Real-Date]&lt;=$M72)*(ProductBacklog[CODE]&lt;&gt;"")*(ProductBacklog[Real-Date]&lt;&gt;""))),SUMIFS(PrivateSheet2[[Duration]:[Duration]],PrivateSheet2[[Task]:[Task]],_xlfn._xlws.FILTER(ProductBacklog[CODE],(ProductBacklog[Real-Date]&lt;=$M72)*(ProductBacklog[CODE]&lt;&gt;"")*(ProductBacklog[Real-Date]&lt;&gt;""))),SUMIFS(PrivateSheet3[[Duration]:[Duration]],PrivateSheet3[[Task]:[Task]],_xlfn._xlws.FILTER(ProductBacklog[CODE],(ProductBacklog[Real-Date]&lt;=$M72)*(ProductBacklog[CODE]&lt;&gt;"")*(ProductBacklog[Real-Date]&lt;&gt;""))),SUMIFS(PrivateSheet4[[Duration]:[Duration]],PrivateSheet4[[Task]:[Task]],_xlfn._xlws.FILTER(ProductBacklog[CODE],(ProductBacklog[Real-Date]&lt;=$M72)*(ProductBacklog[CODE]&lt;&gt;"")*(ProductBacklog[Real-Date]&lt;&gt;""))),SUMIFS(PrivateSheet5[[Duration]:[Duration]],PrivateSheet5[[Task]:[Task]],_xlfn._xlws.FILTER(ProductBacklog[CODE],(ProductBacklog[Real-Date]&lt;=$M72)*(ProductBacklog[CODE]&lt;&gt;"")*(ProductBacklog[Real-Date]&lt;&gt;""))))/60," ")</f>
        <v xml:space="preserve"> </v>
      </c>
      <c r="R72" s="37" t="str">
        <f>IF($M72&lt;&gt;"",SUM($L$33:$L72)," ")</f>
        <v xml:space="preserve"> </v>
      </c>
      <c r="U72" s="37"/>
      <c r="V72" s="29"/>
      <c r="W72" s="29"/>
    </row>
    <row r="73" spans="1:23" ht="14.4" customHeight="1" x14ac:dyDescent="0.3">
      <c r="A73" s="29"/>
      <c r="B73" s="53" t="str" cm="1">
        <f t="array" aca="1" ref="B73" ca="1">IF($A73&lt;&gt;"",SUM(SUMIFS(PrivateSheet1[[Duration]:[Duration]],PrivateSheet1[[Task]:[Task]],INDIRECT(CONCATENATE(ADDRESS(ROW($AG$24),COLUMN($AG$24)+(ROW($B73)-ROW($B$33))),"#"))))/60,"")</f>
        <v/>
      </c>
      <c r="C73" s="23" t="str">
        <f t="shared" si="52"/>
        <v/>
      </c>
      <c r="D73" s="53" t="str" cm="1">
        <f t="array" aca="1" ref="D73" ca="1">IF($A73&lt;&gt;"",SUM(SUMIFS(PrivateSheet2[[Duration]:[Duration]],PrivateSheet2[[Task]:[Task]],INDIRECT(CONCATENATE(ADDRESS(ROW($AG$24),COLUMN($AG$24)+(ROW($B73)-ROW($B$33))),"#"))))/60,"")</f>
        <v/>
      </c>
      <c r="E73" s="23" t="str">
        <f t="shared" si="53"/>
        <v/>
      </c>
      <c r="F73" s="53" t="str" cm="1">
        <f t="array" aca="1" ref="F73" ca="1">IF($A73&lt;&gt;"",SUM(SUMIFS(PrivateSheet3[[Duration]:[Duration]],PrivateSheet3[[Task]:[Task]],INDIRECT(CONCATENATE(ADDRESS(ROW($AG$24),COLUMN($AG$24)+(ROW($B73)-ROW($B$33))),"#"))))/60,"")</f>
        <v/>
      </c>
      <c r="G73" s="23" t="str">
        <f t="shared" si="54"/>
        <v/>
      </c>
      <c r="H73" s="53" t="str" cm="1">
        <f t="array" aca="1" ref="H73" ca="1">IF($A73&lt;&gt;"",SUM(SUMIFS(PrivateSheet4[[Duration]:[Duration]],PrivateSheet4[[Task]:[Task]],INDIRECT(CONCATENATE(ADDRESS(ROW($AG$24),COLUMN($AG$24)+(ROW($B73)-ROW($B$33))),"#"))))/60,"")</f>
        <v/>
      </c>
      <c r="I73" s="23" t="str">
        <f t="shared" si="55"/>
        <v/>
      </c>
      <c r="J73" s="53" t="str" cm="1">
        <f t="array" aca="1" ref="J73" ca="1">IF($A73&lt;&gt;"",SUM(SUMIFS(PrivateSheet5[[Duration]:[Duration]],PrivateSheet5[[Task]:[Task]],INDIRECT(CONCATENATE(ADDRESS(ROW($AG$24),COLUMN($AG$24)+(ROW($B73)-ROW($B$33))),"#"))))/60,"")</f>
        <v/>
      </c>
      <c r="K73" s="23" t="str">
        <f t="shared" si="56"/>
        <v/>
      </c>
      <c r="L73" s="25" t="str">
        <f t="shared" si="57"/>
        <v/>
      </c>
      <c r="M73" s="50"/>
      <c r="N73" s="25"/>
      <c r="O73" s="37" t="str">
        <f>IF($M73&lt;&gt;"",SUMIFS(ProductBacklog[Planned],ProductBacklog[Planned-Date], "&lt;="&amp;$M73)," ")</f>
        <v xml:space="preserve"> </v>
      </c>
      <c r="P73" s="37" t="str" cm="1">
        <f t="array" ref="P73">IF($M73&lt;&gt;"",SUM(SUMIFS(ProductBacklog[Planned],ProductBacklog[Sprint],$A$33:$A73,ProductBacklog[Real-Date],"&lt;="&amp;$M73))," ")</f>
        <v xml:space="preserve"> </v>
      </c>
      <c r="Q73" s="37" t="str" cm="1">
        <f t="array" ref="Q73">IF($M73&lt;&gt;"",SUM(SUMIFS(PrivateSheet1[[Duration]:[Duration]],PrivateSheet1[[Task]:[Task]],_xlfn._xlws.FILTER(ProductBacklog[CODE],(ProductBacklog[Real-Date]&lt;=$M73)*(ProductBacklog[CODE]&lt;&gt;"")*(ProductBacklog[Real-Date]&lt;&gt;""))),SUMIFS(PrivateSheet2[[Duration]:[Duration]],PrivateSheet2[[Task]:[Task]],_xlfn._xlws.FILTER(ProductBacklog[CODE],(ProductBacklog[Real-Date]&lt;=$M73)*(ProductBacklog[CODE]&lt;&gt;"")*(ProductBacklog[Real-Date]&lt;&gt;""))),SUMIFS(PrivateSheet3[[Duration]:[Duration]],PrivateSheet3[[Task]:[Task]],_xlfn._xlws.FILTER(ProductBacklog[CODE],(ProductBacklog[Real-Date]&lt;=$M73)*(ProductBacklog[CODE]&lt;&gt;"")*(ProductBacklog[Real-Date]&lt;&gt;""))),SUMIFS(PrivateSheet4[[Duration]:[Duration]],PrivateSheet4[[Task]:[Task]],_xlfn._xlws.FILTER(ProductBacklog[CODE],(ProductBacklog[Real-Date]&lt;=$M73)*(ProductBacklog[CODE]&lt;&gt;"")*(ProductBacklog[Real-Date]&lt;&gt;""))),SUMIFS(PrivateSheet5[[Duration]:[Duration]],PrivateSheet5[[Task]:[Task]],_xlfn._xlws.FILTER(ProductBacklog[CODE],(ProductBacklog[Real-Date]&lt;=$M73)*(ProductBacklog[CODE]&lt;&gt;"")*(ProductBacklog[Real-Date]&lt;&gt;""))))/60," ")</f>
        <v xml:space="preserve"> </v>
      </c>
      <c r="R73" s="37" t="str">
        <f>IF($M73&lt;&gt;"",SUM($L$33:$L73)," ")</f>
        <v xml:space="preserve"> </v>
      </c>
      <c r="U73" s="37"/>
      <c r="V73" s="29"/>
      <c r="W73" s="29"/>
    </row>
    <row r="74" spans="1:23" ht="14.4" customHeight="1" x14ac:dyDescent="0.3">
      <c r="A74" s="29"/>
      <c r="B74" s="53" t="str" cm="1">
        <f t="array" aca="1" ref="B74" ca="1">IF($A74&lt;&gt;"",SUM(SUMIFS(PrivateSheet1[[Duration]:[Duration]],PrivateSheet1[[Task]:[Task]],INDIRECT(CONCATENATE(ADDRESS(ROW($AG$24),COLUMN($AG$24)+(ROW($B74)-ROW($B$33))),"#"))))/60,"")</f>
        <v/>
      </c>
      <c r="C74" s="23" t="str">
        <f t="shared" si="52"/>
        <v/>
      </c>
      <c r="D74" s="53" t="str" cm="1">
        <f t="array" aca="1" ref="D74" ca="1">IF($A74&lt;&gt;"",SUM(SUMIFS(PrivateSheet2[[Duration]:[Duration]],PrivateSheet2[[Task]:[Task]],INDIRECT(CONCATENATE(ADDRESS(ROW($AG$24),COLUMN($AG$24)+(ROW($B74)-ROW($B$33))),"#"))))/60,"")</f>
        <v/>
      </c>
      <c r="E74" s="23" t="str">
        <f t="shared" si="53"/>
        <v/>
      </c>
      <c r="F74" s="53" t="str" cm="1">
        <f t="array" aca="1" ref="F74" ca="1">IF($A74&lt;&gt;"",SUM(SUMIFS(PrivateSheet3[[Duration]:[Duration]],PrivateSheet3[[Task]:[Task]],INDIRECT(CONCATENATE(ADDRESS(ROW($AG$24),COLUMN($AG$24)+(ROW($B74)-ROW($B$33))),"#"))))/60,"")</f>
        <v/>
      </c>
      <c r="G74" s="23" t="str">
        <f t="shared" si="54"/>
        <v/>
      </c>
      <c r="H74" s="53" t="str" cm="1">
        <f t="array" aca="1" ref="H74" ca="1">IF($A74&lt;&gt;"",SUM(SUMIFS(PrivateSheet4[[Duration]:[Duration]],PrivateSheet4[[Task]:[Task]],INDIRECT(CONCATENATE(ADDRESS(ROW($AG$24),COLUMN($AG$24)+(ROW($B74)-ROW($B$33))),"#"))))/60,"")</f>
        <v/>
      </c>
      <c r="I74" s="23" t="str">
        <f t="shared" si="55"/>
        <v/>
      </c>
      <c r="J74" s="53" t="str" cm="1">
        <f t="array" aca="1" ref="J74" ca="1">IF($A74&lt;&gt;"",SUM(SUMIFS(PrivateSheet5[[Duration]:[Duration]],PrivateSheet5[[Task]:[Task]],INDIRECT(CONCATENATE(ADDRESS(ROW($AG$24),COLUMN($AG$24)+(ROW($B74)-ROW($B$33))),"#"))))/60,"")</f>
        <v/>
      </c>
      <c r="K74" s="23" t="str">
        <f t="shared" si="56"/>
        <v/>
      </c>
      <c r="L74" s="25" t="str">
        <f t="shared" si="57"/>
        <v/>
      </c>
      <c r="M74" s="50"/>
      <c r="N74" s="25"/>
      <c r="O74" s="37" t="str">
        <f>IF($M74&lt;&gt;"",SUMIFS(ProductBacklog[Planned],ProductBacklog[Planned-Date], "&lt;="&amp;$M74)," ")</f>
        <v xml:space="preserve"> </v>
      </c>
      <c r="P74" s="37" t="str" cm="1">
        <f t="array" ref="P74">IF($M74&lt;&gt;"",SUM(SUMIFS(ProductBacklog[Planned],ProductBacklog[Sprint],$A$33:$A74,ProductBacklog[Real-Date],"&lt;="&amp;$M74))," ")</f>
        <v xml:space="preserve"> </v>
      </c>
      <c r="Q74" s="37" t="str" cm="1">
        <f t="array" ref="Q74">IF($M74&lt;&gt;"",SUM(SUMIFS(PrivateSheet1[[Duration]:[Duration]],PrivateSheet1[[Task]:[Task]],_xlfn._xlws.FILTER(ProductBacklog[CODE],(ProductBacklog[Real-Date]&lt;=$M74)*(ProductBacklog[CODE]&lt;&gt;"")*(ProductBacklog[Real-Date]&lt;&gt;""))),SUMIFS(PrivateSheet2[[Duration]:[Duration]],PrivateSheet2[[Task]:[Task]],_xlfn._xlws.FILTER(ProductBacklog[CODE],(ProductBacklog[Real-Date]&lt;=$M74)*(ProductBacklog[CODE]&lt;&gt;"")*(ProductBacklog[Real-Date]&lt;&gt;""))),SUMIFS(PrivateSheet3[[Duration]:[Duration]],PrivateSheet3[[Task]:[Task]],_xlfn._xlws.FILTER(ProductBacklog[CODE],(ProductBacklog[Real-Date]&lt;=$M74)*(ProductBacklog[CODE]&lt;&gt;"")*(ProductBacklog[Real-Date]&lt;&gt;""))),SUMIFS(PrivateSheet4[[Duration]:[Duration]],PrivateSheet4[[Task]:[Task]],_xlfn._xlws.FILTER(ProductBacklog[CODE],(ProductBacklog[Real-Date]&lt;=$M74)*(ProductBacklog[CODE]&lt;&gt;"")*(ProductBacklog[Real-Date]&lt;&gt;""))),SUMIFS(PrivateSheet5[[Duration]:[Duration]],PrivateSheet5[[Task]:[Task]],_xlfn._xlws.FILTER(ProductBacklog[CODE],(ProductBacklog[Real-Date]&lt;=$M74)*(ProductBacklog[CODE]&lt;&gt;"")*(ProductBacklog[Real-Date]&lt;&gt;""))))/60," ")</f>
        <v xml:space="preserve"> </v>
      </c>
      <c r="R74" s="37" t="str">
        <f>IF($M74&lt;&gt;"",SUM($L$33:$L74)," ")</f>
        <v xml:space="preserve"> </v>
      </c>
      <c r="U74" s="37"/>
      <c r="V74" s="29"/>
      <c r="W74" s="29"/>
    </row>
    <row r="75" spans="1:23" ht="14.4" customHeight="1" x14ac:dyDescent="0.3">
      <c r="A75" s="29"/>
      <c r="B75" s="53" t="str" cm="1">
        <f t="array" aca="1" ref="B75" ca="1">IF($A75&lt;&gt;"",SUM(SUMIFS(PrivateSheet1[[Duration]:[Duration]],PrivateSheet1[[Task]:[Task]],INDIRECT(CONCATENATE(ADDRESS(ROW($AG$24),COLUMN($AG$24)+(ROW($B75)-ROW($B$33))),"#"))))/60,"")</f>
        <v/>
      </c>
      <c r="C75" s="23" t="str">
        <f t="shared" si="52"/>
        <v/>
      </c>
      <c r="D75" s="53" t="str" cm="1">
        <f t="array" aca="1" ref="D75" ca="1">IF($A75&lt;&gt;"",SUM(SUMIFS(PrivateSheet2[[Duration]:[Duration]],PrivateSheet2[[Task]:[Task]],INDIRECT(CONCATENATE(ADDRESS(ROW($AG$24),COLUMN($AG$24)+(ROW($B75)-ROW($B$33))),"#"))))/60,"")</f>
        <v/>
      </c>
      <c r="E75" s="23" t="str">
        <f t="shared" si="53"/>
        <v/>
      </c>
      <c r="F75" s="53" t="str" cm="1">
        <f t="array" aca="1" ref="F75" ca="1">IF($A75&lt;&gt;"",SUM(SUMIFS(PrivateSheet3[[Duration]:[Duration]],PrivateSheet3[[Task]:[Task]],INDIRECT(CONCATENATE(ADDRESS(ROW($AG$24),COLUMN($AG$24)+(ROW($B75)-ROW($B$33))),"#"))))/60,"")</f>
        <v/>
      </c>
      <c r="G75" s="23" t="str">
        <f t="shared" si="54"/>
        <v/>
      </c>
      <c r="H75" s="53" t="str" cm="1">
        <f t="array" aca="1" ref="H75" ca="1">IF($A75&lt;&gt;"",SUM(SUMIFS(PrivateSheet4[[Duration]:[Duration]],PrivateSheet4[[Task]:[Task]],INDIRECT(CONCATENATE(ADDRESS(ROW($AG$24),COLUMN($AG$24)+(ROW($B75)-ROW($B$33))),"#"))))/60,"")</f>
        <v/>
      </c>
      <c r="I75" s="23" t="str">
        <f t="shared" si="55"/>
        <v/>
      </c>
      <c r="J75" s="53" t="str" cm="1">
        <f t="array" aca="1" ref="J75" ca="1">IF($A75&lt;&gt;"",SUM(SUMIFS(PrivateSheet5[[Duration]:[Duration]],PrivateSheet5[[Task]:[Task]],INDIRECT(CONCATENATE(ADDRESS(ROW($AG$24),COLUMN($AG$24)+(ROW($B75)-ROW($B$33))),"#"))))/60,"")</f>
        <v/>
      </c>
      <c r="K75" s="23" t="str">
        <f t="shared" si="56"/>
        <v/>
      </c>
      <c r="L75" s="25" t="str">
        <f t="shared" si="57"/>
        <v/>
      </c>
      <c r="M75" s="50"/>
      <c r="N75" s="25"/>
      <c r="O75" s="37" t="str">
        <f>IF($M75&lt;&gt;"",SUMIFS(ProductBacklog[Planned],ProductBacklog[Planned-Date], "&lt;="&amp;$M75)," ")</f>
        <v xml:space="preserve"> </v>
      </c>
      <c r="P75" s="37" t="str" cm="1">
        <f t="array" ref="P75">IF($M75&lt;&gt;"",SUM(SUMIFS(ProductBacklog[Planned],ProductBacklog[Sprint],$A$33:$A75,ProductBacklog[Real-Date],"&lt;="&amp;$M75))," ")</f>
        <v xml:space="preserve"> </v>
      </c>
      <c r="Q75" s="37" t="str" cm="1">
        <f t="array" ref="Q75">IF($M75&lt;&gt;"",SUM(SUMIFS(PrivateSheet1[[Duration]:[Duration]],PrivateSheet1[[Task]:[Task]],_xlfn._xlws.FILTER(ProductBacklog[CODE],(ProductBacklog[Real-Date]&lt;=$M75)*(ProductBacklog[CODE]&lt;&gt;"")*(ProductBacklog[Real-Date]&lt;&gt;""))),SUMIFS(PrivateSheet2[[Duration]:[Duration]],PrivateSheet2[[Task]:[Task]],_xlfn._xlws.FILTER(ProductBacklog[CODE],(ProductBacklog[Real-Date]&lt;=$M75)*(ProductBacklog[CODE]&lt;&gt;"")*(ProductBacklog[Real-Date]&lt;&gt;""))),SUMIFS(PrivateSheet3[[Duration]:[Duration]],PrivateSheet3[[Task]:[Task]],_xlfn._xlws.FILTER(ProductBacklog[CODE],(ProductBacklog[Real-Date]&lt;=$M75)*(ProductBacklog[CODE]&lt;&gt;"")*(ProductBacklog[Real-Date]&lt;&gt;""))),SUMIFS(PrivateSheet4[[Duration]:[Duration]],PrivateSheet4[[Task]:[Task]],_xlfn._xlws.FILTER(ProductBacklog[CODE],(ProductBacklog[Real-Date]&lt;=$M75)*(ProductBacklog[CODE]&lt;&gt;"")*(ProductBacklog[Real-Date]&lt;&gt;""))),SUMIFS(PrivateSheet5[[Duration]:[Duration]],PrivateSheet5[[Task]:[Task]],_xlfn._xlws.FILTER(ProductBacklog[CODE],(ProductBacklog[Real-Date]&lt;=$M75)*(ProductBacklog[CODE]&lt;&gt;"")*(ProductBacklog[Real-Date]&lt;&gt;""))))/60," ")</f>
        <v xml:space="preserve"> </v>
      </c>
      <c r="R75" s="37" t="str">
        <f>IF($M75&lt;&gt;"",SUM($L$33:$L75)," ")</f>
        <v xml:space="preserve"> </v>
      </c>
      <c r="U75" s="37"/>
      <c r="V75" s="29"/>
      <c r="W75" s="29"/>
    </row>
    <row r="76" spans="1:23" ht="14.4" customHeight="1" x14ac:dyDescent="0.3">
      <c r="A76" s="29"/>
      <c r="B76" s="53" t="str" cm="1">
        <f t="array" aca="1" ref="B76" ca="1">IF($A76&lt;&gt;"",SUM(SUMIFS(PrivateSheet1[[Duration]:[Duration]],PrivateSheet1[[Task]:[Task]],INDIRECT(CONCATENATE(ADDRESS(ROW($AG$24),COLUMN($AG$24)+(ROW($B76)-ROW($B$33))),"#"))))/60,"")</f>
        <v/>
      </c>
      <c r="C76" s="23" t="str">
        <f t="shared" si="52"/>
        <v/>
      </c>
      <c r="D76" s="53" t="str" cm="1">
        <f t="array" aca="1" ref="D76" ca="1">IF($A76&lt;&gt;"",SUM(SUMIFS(PrivateSheet2[[Duration]:[Duration]],PrivateSheet2[[Task]:[Task]],INDIRECT(CONCATENATE(ADDRESS(ROW($AG$24),COLUMN($AG$24)+(ROW($B76)-ROW($B$33))),"#"))))/60,"")</f>
        <v/>
      </c>
      <c r="E76" s="23" t="str">
        <f t="shared" si="53"/>
        <v/>
      </c>
      <c r="F76" s="53" t="str" cm="1">
        <f t="array" aca="1" ref="F76" ca="1">IF($A76&lt;&gt;"",SUM(SUMIFS(PrivateSheet3[[Duration]:[Duration]],PrivateSheet3[[Task]:[Task]],INDIRECT(CONCATENATE(ADDRESS(ROW($AG$24),COLUMN($AG$24)+(ROW($B76)-ROW($B$33))),"#"))))/60,"")</f>
        <v/>
      </c>
      <c r="G76" s="23" t="str">
        <f t="shared" si="54"/>
        <v/>
      </c>
      <c r="H76" s="53" t="str" cm="1">
        <f t="array" aca="1" ref="H76" ca="1">IF($A76&lt;&gt;"",SUM(SUMIFS(PrivateSheet4[[Duration]:[Duration]],PrivateSheet4[[Task]:[Task]],INDIRECT(CONCATENATE(ADDRESS(ROW($AG$24),COLUMN($AG$24)+(ROW($B76)-ROW($B$33))),"#"))))/60,"")</f>
        <v/>
      </c>
      <c r="I76" s="23" t="str">
        <f t="shared" si="55"/>
        <v/>
      </c>
      <c r="J76" s="53" t="str" cm="1">
        <f t="array" aca="1" ref="J76" ca="1">IF($A76&lt;&gt;"",SUM(SUMIFS(PrivateSheet5[[Duration]:[Duration]],PrivateSheet5[[Task]:[Task]],INDIRECT(CONCATENATE(ADDRESS(ROW($AG$24),COLUMN($AG$24)+(ROW($B76)-ROW($B$33))),"#"))))/60,"")</f>
        <v/>
      </c>
      <c r="K76" s="23" t="str">
        <f t="shared" si="56"/>
        <v/>
      </c>
      <c r="L76" s="25" t="str">
        <f t="shared" si="57"/>
        <v/>
      </c>
      <c r="M76" s="50"/>
      <c r="N76" s="25"/>
      <c r="O76" s="37" t="str">
        <f>IF($M76&lt;&gt;"",SUMIFS(ProductBacklog[Planned],ProductBacklog[Planned-Date], "&lt;="&amp;$M76)," ")</f>
        <v xml:space="preserve"> </v>
      </c>
      <c r="P76" s="37" t="str" cm="1">
        <f t="array" ref="P76">IF($M76&lt;&gt;"",SUM(SUMIFS(ProductBacklog[Planned],ProductBacklog[Sprint],$A$33:$A76,ProductBacklog[Real-Date],"&lt;="&amp;$M76))," ")</f>
        <v xml:space="preserve"> </v>
      </c>
      <c r="Q76" s="37" t="str" cm="1">
        <f t="array" ref="Q76">IF($M76&lt;&gt;"",SUM(SUMIFS(PrivateSheet1[[Duration]:[Duration]],PrivateSheet1[[Task]:[Task]],_xlfn._xlws.FILTER(ProductBacklog[CODE],(ProductBacklog[Real-Date]&lt;=$M76)*(ProductBacklog[CODE]&lt;&gt;"")*(ProductBacklog[Real-Date]&lt;&gt;""))),SUMIFS(PrivateSheet2[[Duration]:[Duration]],PrivateSheet2[[Task]:[Task]],_xlfn._xlws.FILTER(ProductBacklog[CODE],(ProductBacklog[Real-Date]&lt;=$M76)*(ProductBacklog[CODE]&lt;&gt;"")*(ProductBacklog[Real-Date]&lt;&gt;""))),SUMIFS(PrivateSheet3[[Duration]:[Duration]],PrivateSheet3[[Task]:[Task]],_xlfn._xlws.FILTER(ProductBacklog[CODE],(ProductBacklog[Real-Date]&lt;=$M76)*(ProductBacklog[CODE]&lt;&gt;"")*(ProductBacklog[Real-Date]&lt;&gt;""))),SUMIFS(PrivateSheet4[[Duration]:[Duration]],PrivateSheet4[[Task]:[Task]],_xlfn._xlws.FILTER(ProductBacklog[CODE],(ProductBacklog[Real-Date]&lt;=$M76)*(ProductBacklog[CODE]&lt;&gt;"")*(ProductBacklog[Real-Date]&lt;&gt;""))),SUMIFS(PrivateSheet5[[Duration]:[Duration]],PrivateSheet5[[Task]:[Task]],_xlfn._xlws.FILTER(ProductBacklog[CODE],(ProductBacklog[Real-Date]&lt;=$M76)*(ProductBacklog[CODE]&lt;&gt;"")*(ProductBacklog[Real-Date]&lt;&gt;""))))/60," ")</f>
        <v xml:space="preserve"> </v>
      </c>
      <c r="R76" s="37" t="str">
        <f>IF($M76&lt;&gt;"",SUM($L$33:$L76)," ")</f>
        <v xml:space="preserve"> </v>
      </c>
      <c r="U76" s="37"/>
      <c r="V76" s="29"/>
      <c r="W76" s="29"/>
    </row>
    <row r="77" spans="1:23" ht="14.4" customHeight="1" x14ac:dyDescent="0.3">
      <c r="A77" s="29"/>
      <c r="B77" s="53" t="str" cm="1">
        <f t="array" aca="1" ref="B77" ca="1">IF($A77&lt;&gt;"",SUM(SUMIFS(PrivateSheet1[[Duration]:[Duration]],PrivateSheet1[[Task]:[Task]],INDIRECT(CONCATENATE(ADDRESS(ROW($AG$24),COLUMN($AG$24)+(ROW($B77)-ROW($B$33))),"#"))))/60,"")</f>
        <v/>
      </c>
      <c r="C77" s="23" t="str">
        <f t="shared" si="52"/>
        <v/>
      </c>
      <c r="D77" s="53" t="str" cm="1">
        <f t="array" aca="1" ref="D77" ca="1">IF($A77&lt;&gt;"",SUM(SUMIFS(PrivateSheet2[[Duration]:[Duration]],PrivateSheet2[[Task]:[Task]],INDIRECT(CONCATENATE(ADDRESS(ROW($AG$24),COLUMN($AG$24)+(ROW($B77)-ROW($B$33))),"#"))))/60,"")</f>
        <v/>
      </c>
      <c r="E77" s="23" t="str">
        <f t="shared" si="53"/>
        <v/>
      </c>
      <c r="F77" s="53" t="str" cm="1">
        <f t="array" aca="1" ref="F77" ca="1">IF($A77&lt;&gt;"",SUM(SUMIFS(PrivateSheet3[[Duration]:[Duration]],PrivateSheet3[[Task]:[Task]],INDIRECT(CONCATENATE(ADDRESS(ROW($AG$24),COLUMN($AG$24)+(ROW($B77)-ROW($B$33))),"#"))))/60,"")</f>
        <v/>
      </c>
      <c r="G77" s="23" t="str">
        <f t="shared" si="54"/>
        <v/>
      </c>
      <c r="H77" s="53" t="str" cm="1">
        <f t="array" aca="1" ref="H77" ca="1">IF($A77&lt;&gt;"",SUM(SUMIFS(PrivateSheet4[[Duration]:[Duration]],PrivateSheet4[[Task]:[Task]],INDIRECT(CONCATENATE(ADDRESS(ROW($AG$24),COLUMN($AG$24)+(ROW($B77)-ROW($B$33))),"#"))))/60,"")</f>
        <v/>
      </c>
      <c r="I77" s="23" t="str">
        <f t="shared" si="55"/>
        <v/>
      </c>
      <c r="J77" s="53" t="str" cm="1">
        <f t="array" aca="1" ref="J77" ca="1">IF($A77&lt;&gt;"",SUM(SUMIFS(PrivateSheet5[[Duration]:[Duration]],PrivateSheet5[[Task]:[Task]],INDIRECT(CONCATENATE(ADDRESS(ROW($AG$24),COLUMN($AG$24)+(ROW($B77)-ROW($B$33))),"#"))))/60,"")</f>
        <v/>
      </c>
      <c r="K77" s="23" t="str">
        <f t="shared" si="56"/>
        <v/>
      </c>
      <c r="L77" s="25" t="str">
        <f t="shared" si="57"/>
        <v/>
      </c>
      <c r="M77" s="50"/>
      <c r="N77" s="25"/>
      <c r="O77" s="37" t="str">
        <f>IF($M77&lt;&gt;"",SUMIFS(ProductBacklog[Planned],ProductBacklog[Planned-Date], "&lt;="&amp;$M77)," ")</f>
        <v xml:space="preserve"> </v>
      </c>
      <c r="P77" s="37" t="str" cm="1">
        <f t="array" ref="P77">IF($M77&lt;&gt;"",SUM(SUMIFS(ProductBacklog[Planned],ProductBacklog[Sprint],$A$33:$A77,ProductBacklog[Real-Date],"&lt;="&amp;$M77))," ")</f>
        <v xml:space="preserve"> </v>
      </c>
      <c r="Q77" s="37" t="str" cm="1">
        <f t="array" ref="Q77">IF($M77&lt;&gt;"",SUM(SUMIFS(PrivateSheet1[[Duration]:[Duration]],PrivateSheet1[[Task]:[Task]],_xlfn._xlws.FILTER(ProductBacklog[CODE],(ProductBacklog[Real-Date]&lt;=$M77)*(ProductBacklog[CODE]&lt;&gt;"")*(ProductBacklog[Real-Date]&lt;&gt;""))),SUMIFS(PrivateSheet2[[Duration]:[Duration]],PrivateSheet2[[Task]:[Task]],_xlfn._xlws.FILTER(ProductBacklog[CODE],(ProductBacklog[Real-Date]&lt;=$M77)*(ProductBacklog[CODE]&lt;&gt;"")*(ProductBacklog[Real-Date]&lt;&gt;""))),SUMIFS(PrivateSheet3[[Duration]:[Duration]],PrivateSheet3[[Task]:[Task]],_xlfn._xlws.FILTER(ProductBacklog[CODE],(ProductBacklog[Real-Date]&lt;=$M77)*(ProductBacklog[CODE]&lt;&gt;"")*(ProductBacklog[Real-Date]&lt;&gt;""))),SUMIFS(PrivateSheet4[[Duration]:[Duration]],PrivateSheet4[[Task]:[Task]],_xlfn._xlws.FILTER(ProductBacklog[CODE],(ProductBacklog[Real-Date]&lt;=$M77)*(ProductBacklog[CODE]&lt;&gt;"")*(ProductBacklog[Real-Date]&lt;&gt;""))),SUMIFS(PrivateSheet5[[Duration]:[Duration]],PrivateSheet5[[Task]:[Task]],_xlfn._xlws.FILTER(ProductBacklog[CODE],(ProductBacklog[Real-Date]&lt;=$M77)*(ProductBacklog[CODE]&lt;&gt;"")*(ProductBacklog[Real-Date]&lt;&gt;""))))/60," ")</f>
        <v xml:space="preserve"> </v>
      </c>
      <c r="R77" s="37" t="str">
        <f>IF($M77&lt;&gt;"",SUM($L$33:$L77)," ")</f>
        <v xml:space="preserve"> </v>
      </c>
      <c r="U77" s="37"/>
      <c r="V77" s="29"/>
      <c r="W77" s="29"/>
    </row>
    <row r="78" spans="1:23" ht="14.4" customHeight="1" x14ac:dyDescent="0.3">
      <c r="A78" s="29"/>
      <c r="B78" s="53" t="str" cm="1">
        <f t="array" aca="1" ref="B78" ca="1">IF($A78&lt;&gt;"",SUM(SUMIFS(PrivateSheet1[[Duration]:[Duration]],PrivateSheet1[[Task]:[Task]],INDIRECT(CONCATENATE(ADDRESS(ROW($AG$24),COLUMN($AG$24)+(ROW($B78)-ROW($B$33))),"#"))))/60,"")</f>
        <v/>
      </c>
      <c r="C78" s="23" t="str">
        <f t="shared" si="52"/>
        <v/>
      </c>
      <c r="D78" s="53" t="str" cm="1">
        <f t="array" aca="1" ref="D78" ca="1">IF($A78&lt;&gt;"",SUM(SUMIFS(PrivateSheet2[[Duration]:[Duration]],PrivateSheet2[[Task]:[Task]],INDIRECT(CONCATENATE(ADDRESS(ROW($AG$24),COLUMN($AG$24)+(ROW($B78)-ROW($B$33))),"#"))))/60,"")</f>
        <v/>
      </c>
      <c r="E78" s="23" t="str">
        <f t="shared" si="53"/>
        <v/>
      </c>
      <c r="F78" s="53" t="str" cm="1">
        <f t="array" aca="1" ref="F78" ca="1">IF($A78&lt;&gt;"",SUM(SUMIFS(PrivateSheet3[[Duration]:[Duration]],PrivateSheet3[[Task]:[Task]],INDIRECT(CONCATENATE(ADDRESS(ROW($AG$24),COLUMN($AG$24)+(ROW($B78)-ROW($B$33))),"#"))))/60,"")</f>
        <v/>
      </c>
      <c r="G78" s="23" t="str">
        <f t="shared" si="54"/>
        <v/>
      </c>
      <c r="H78" s="53" t="str" cm="1">
        <f t="array" aca="1" ref="H78" ca="1">IF($A78&lt;&gt;"",SUM(SUMIFS(PrivateSheet4[[Duration]:[Duration]],PrivateSheet4[[Task]:[Task]],INDIRECT(CONCATENATE(ADDRESS(ROW($AG$24),COLUMN($AG$24)+(ROW($B78)-ROW($B$33))),"#"))))/60,"")</f>
        <v/>
      </c>
      <c r="I78" s="23" t="str">
        <f t="shared" si="55"/>
        <v/>
      </c>
      <c r="J78" s="53" t="str" cm="1">
        <f t="array" aca="1" ref="J78" ca="1">IF($A78&lt;&gt;"",SUM(SUMIFS(PrivateSheet5[[Duration]:[Duration]],PrivateSheet5[[Task]:[Task]],INDIRECT(CONCATENATE(ADDRESS(ROW($AG$24),COLUMN($AG$24)+(ROW($B78)-ROW($B$33))),"#"))))/60,"")</f>
        <v/>
      </c>
      <c r="K78" s="23" t="str">
        <f t="shared" si="56"/>
        <v/>
      </c>
      <c r="L78" s="25" t="str">
        <f t="shared" si="57"/>
        <v/>
      </c>
      <c r="M78" s="50"/>
      <c r="N78" s="25"/>
      <c r="O78" s="37" t="str">
        <f>IF($M78&lt;&gt;"",SUMIFS(ProductBacklog[Planned],ProductBacklog[Planned-Date], "&lt;="&amp;$M78)," ")</f>
        <v xml:space="preserve"> </v>
      </c>
      <c r="P78" s="37" t="str" cm="1">
        <f t="array" ref="P78">IF($M78&lt;&gt;"",SUM(SUMIFS(ProductBacklog[Planned],ProductBacklog[Sprint],$A$33:$A78,ProductBacklog[Real-Date],"&lt;="&amp;$M78))," ")</f>
        <v xml:space="preserve"> </v>
      </c>
      <c r="Q78" s="37" t="str" cm="1">
        <f t="array" ref="Q78">IF($M78&lt;&gt;"",SUM(SUMIFS(PrivateSheet1[[Duration]:[Duration]],PrivateSheet1[[Task]:[Task]],_xlfn._xlws.FILTER(ProductBacklog[CODE],(ProductBacklog[Real-Date]&lt;=$M78)*(ProductBacklog[CODE]&lt;&gt;"")*(ProductBacklog[Real-Date]&lt;&gt;""))),SUMIFS(PrivateSheet2[[Duration]:[Duration]],PrivateSheet2[[Task]:[Task]],_xlfn._xlws.FILTER(ProductBacklog[CODE],(ProductBacklog[Real-Date]&lt;=$M78)*(ProductBacklog[CODE]&lt;&gt;"")*(ProductBacklog[Real-Date]&lt;&gt;""))),SUMIFS(PrivateSheet3[[Duration]:[Duration]],PrivateSheet3[[Task]:[Task]],_xlfn._xlws.FILTER(ProductBacklog[CODE],(ProductBacklog[Real-Date]&lt;=$M78)*(ProductBacklog[CODE]&lt;&gt;"")*(ProductBacklog[Real-Date]&lt;&gt;""))),SUMIFS(PrivateSheet4[[Duration]:[Duration]],PrivateSheet4[[Task]:[Task]],_xlfn._xlws.FILTER(ProductBacklog[CODE],(ProductBacklog[Real-Date]&lt;=$M78)*(ProductBacklog[CODE]&lt;&gt;"")*(ProductBacklog[Real-Date]&lt;&gt;""))),SUMIFS(PrivateSheet5[[Duration]:[Duration]],PrivateSheet5[[Task]:[Task]],_xlfn._xlws.FILTER(ProductBacklog[CODE],(ProductBacklog[Real-Date]&lt;=$M78)*(ProductBacklog[CODE]&lt;&gt;"")*(ProductBacklog[Real-Date]&lt;&gt;""))))/60," ")</f>
        <v xml:space="preserve"> </v>
      </c>
      <c r="R78" s="37" t="str">
        <f>IF($M78&lt;&gt;"",SUM($L$33:$L78)," ")</f>
        <v xml:space="preserve"> </v>
      </c>
      <c r="U78" s="37"/>
      <c r="V78" s="29"/>
      <c r="W78" s="29"/>
    </row>
    <row r="79" spans="1:23" ht="14.4" customHeight="1" x14ac:dyDescent="0.3">
      <c r="A79" s="29"/>
      <c r="B79" s="53" t="str" cm="1">
        <f t="array" aca="1" ref="B79" ca="1">IF($A79&lt;&gt;"",SUM(SUMIFS(PrivateSheet1[[Duration]:[Duration]],PrivateSheet1[[Task]:[Task]],INDIRECT(CONCATENATE(ADDRESS(ROW($AG$24),COLUMN($AG$24)+(ROW($B79)-ROW($B$33))),"#"))))/60,"")</f>
        <v/>
      </c>
      <c r="C79" s="23" t="str">
        <f t="shared" si="52"/>
        <v/>
      </c>
      <c r="D79" s="53" t="str" cm="1">
        <f t="array" aca="1" ref="D79" ca="1">IF($A79&lt;&gt;"",SUM(SUMIFS(PrivateSheet2[[Duration]:[Duration]],PrivateSheet2[[Task]:[Task]],INDIRECT(CONCATENATE(ADDRESS(ROW($AG$24),COLUMN($AG$24)+(ROW($B79)-ROW($B$33))),"#"))))/60,"")</f>
        <v/>
      </c>
      <c r="E79" s="23" t="str">
        <f t="shared" si="53"/>
        <v/>
      </c>
      <c r="F79" s="53" t="str" cm="1">
        <f t="array" aca="1" ref="F79" ca="1">IF($A79&lt;&gt;"",SUM(SUMIFS(PrivateSheet3[[Duration]:[Duration]],PrivateSheet3[[Task]:[Task]],INDIRECT(CONCATENATE(ADDRESS(ROW($AG$24),COLUMN($AG$24)+(ROW($B79)-ROW($B$33))),"#"))))/60,"")</f>
        <v/>
      </c>
      <c r="G79" s="23" t="str">
        <f t="shared" si="54"/>
        <v/>
      </c>
      <c r="H79" s="53" t="str" cm="1">
        <f t="array" aca="1" ref="H79" ca="1">IF($A79&lt;&gt;"",SUM(SUMIFS(PrivateSheet4[[Duration]:[Duration]],PrivateSheet4[[Task]:[Task]],INDIRECT(CONCATENATE(ADDRESS(ROW($AG$24),COLUMN($AG$24)+(ROW($B79)-ROW($B$33))),"#"))))/60,"")</f>
        <v/>
      </c>
      <c r="I79" s="23" t="str">
        <f t="shared" si="55"/>
        <v/>
      </c>
      <c r="J79" s="53" t="str" cm="1">
        <f t="array" aca="1" ref="J79" ca="1">IF($A79&lt;&gt;"",SUM(SUMIFS(PrivateSheet5[[Duration]:[Duration]],PrivateSheet5[[Task]:[Task]],INDIRECT(CONCATENATE(ADDRESS(ROW($AG$24),COLUMN($AG$24)+(ROW($B79)-ROW($B$33))),"#"))))/60,"")</f>
        <v/>
      </c>
      <c r="K79" s="23" t="str">
        <f t="shared" si="56"/>
        <v/>
      </c>
      <c r="L79" s="25" t="str">
        <f t="shared" si="57"/>
        <v/>
      </c>
      <c r="M79" s="50"/>
      <c r="N79" s="25"/>
      <c r="O79" s="37" t="str">
        <f>IF($M79&lt;&gt;"",SUMIFS(ProductBacklog[Planned],ProductBacklog[Planned-Date], "&lt;="&amp;$M79)," ")</f>
        <v xml:space="preserve"> </v>
      </c>
      <c r="P79" s="37" t="str" cm="1">
        <f t="array" ref="P79">IF($M79&lt;&gt;"",SUM(SUMIFS(ProductBacklog[Planned],ProductBacklog[Sprint],$A$33:$A79,ProductBacklog[Real-Date],"&lt;="&amp;$M79))," ")</f>
        <v xml:space="preserve"> </v>
      </c>
      <c r="Q79" s="37" t="str" cm="1">
        <f t="array" ref="Q79">IF($M79&lt;&gt;"",SUM(SUMIFS(PrivateSheet1[[Duration]:[Duration]],PrivateSheet1[[Task]:[Task]],_xlfn._xlws.FILTER(ProductBacklog[CODE],(ProductBacklog[Real-Date]&lt;=$M79)*(ProductBacklog[CODE]&lt;&gt;"")*(ProductBacklog[Real-Date]&lt;&gt;""))),SUMIFS(PrivateSheet2[[Duration]:[Duration]],PrivateSheet2[[Task]:[Task]],_xlfn._xlws.FILTER(ProductBacklog[CODE],(ProductBacklog[Real-Date]&lt;=$M79)*(ProductBacklog[CODE]&lt;&gt;"")*(ProductBacklog[Real-Date]&lt;&gt;""))),SUMIFS(PrivateSheet3[[Duration]:[Duration]],PrivateSheet3[[Task]:[Task]],_xlfn._xlws.FILTER(ProductBacklog[CODE],(ProductBacklog[Real-Date]&lt;=$M79)*(ProductBacklog[CODE]&lt;&gt;"")*(ProductBacklog[Real-Date]&lt;&gt;""))),SUMIFS(PrivateSheet4[[Duration]:[Duration]],PrivateSheet4[[Task]:[Task]],_xlfn._xlws.FILTER(ProductBacklog[CODE],(ProductBacklog[Real-Date]&lt;=$M79)*(ProductBacklog[CODE]&lt;&gt;"")*(ProductBacklog[Real-Date]&lt;&gt;""))),SUMIFS(PrivateSheet5[[Duration]:[Duration]],PrivateSheet5[[Task]:[Task]],_xlfn._xlws.FILTER(ProductBacklog[CODE],(ProductBacklog[Real-Date]&lt;=$M79)*(ProductBacklog[CODE]&lt;&gt;"")*(ProductBacklog[Real-Date]&lt;&gt;""))))/60," ")</f>
        <v xml:space="preserve"> </v>
      </c>
      <c r="R79" s="37" t="str">
        <f>IF($M79&lt;&gt;"",SUM($L$33:$L79)," ")</f>
        <v xml:space="preserve"> </v>
      </c>
      <c r="U79" s="37"/>
      <c r="V79" s="29"/>
      <c r="W79" s="29"/>
    </row>
    <row r="80" spans="1:23" ht="14.4" customHeight="1" x14ac:dyDescent="0.3">
      <c r="A80" s="29"/>
      <c r="B80" s="53" t="str" cm="1">
        <f t="array" aca="1" ref="B80" ca="1">IF($A80&lt;&gt;"",SUM(SUMIFS(PrivateSheet1[[Duration]:[Duration]],PrivateSheet1[[Task]:[Task]],INDIRECT(CONCATENATE(ADDRESS(ROW($AG$24),COLUMN($AG$24)+(ROW($B80)-ROW($B$33))),"#"))))/60,"")</f>
        <v/>
      </c>
      <c r="C80" s="23" t="str">
        <f t="shared" si="52"/>
        <v/>
      </c>
      <c r="D80" s="53" t="str" cm="1">
        <f t="array" aca="1" ref="D80" ca="1">IF($A80&lt;&gt;"",SUM(SUMIFS(PrivateSheet2[[Duration]:[Duration]],PrivateSheet2[[Task]:[Task]],INDIRECT(CONCATENATE(ADDRESS(ROW($AG$24),COLUMN($AG$24)+(ROW($B80)-ROW($B$33))),"#"))))/60,"")</f>
        <v/>
      </c>
      <c r="E80" s="23" t="str">
        <f t="shared" si="53"/>
        <v/>
      </c>
      <c r="F80" s="53" t="str" cm="1">
        <f t="array" aca="1" ref="F80" ca="1">IF($A80&lt;&gt;"",SUM(SUMIFS(PrivateSheet3[[Duration]:[Duration]],PrivateSheet3[[Task]:[Task]],INDIRECT(CONCATENATE(ADDRESS(ROW($AG$24),COLUMN($AG$24)+(ROW($B80)-ROW($B$33))),"#"))))/60,"")</f>
        <v/>
      </c>
      <c r="G80" s="23" t="str">
        <f t="shared" si="54"/>
        <v/>
      </c>
      <c r="H80" s="53" t="str" cm="1">
        <f t="array" aca="1" ref="H80" ca="1">IF($A80&lt;&gt;"",SUM(SUMIFS(PrivateSheet4[[Duration]:[Duration]],PrivateSheet4[[Task]:[Task]],INDIRECT(CONCATENATE(ADDRESS(ROW($AG$24),COLUMN($AG$24)+(ROW($B80)-ROW($B$33))),"#"))))/60,"")</f>
        <v/>
      </c>
      <c r="I80" s="23" t="str">
        <f t="shared" si="55"/>
        <v/>
      </c>
      <c r="J80" s="53" t="str" cm="1">
        <f t="array" aca="1" ref="J80" ca="1">IF($A80&lt;&gt;"",SUM(SUMIFS(PrivateSheet5[[Duration]:[Duration]],PrivateSheet5[[Task]:[Task]],INDIRECT(CONCATENATE(ADDRESS(ROW($AG$24),COLUMN($AG$24)+(ROW($B80)-ROW($B$33))),"#"))))/60,"")</f>
        <v/>
      </c>
      <c r="K80" s="23" t="str">
        <f t="shared" si="56"/>
        <v/>
      </c>
      <c r="L80" s="25" t="str">
        <f t="shared" si="57"/>
        <v/>
      </c>
      <c r="M80" s="50"/>
      <c r="N80" s="25"/>
      <c r="O80" s="37" t="str">
        <f>IF($M80&lt;&gt;"",SUMIFS(ProductBacklog[Planned],ProductBacklog[Planned-Date], "&lt;="&amp;$M80)," ")</f>
        <v xml:space="preserve"> </v>
      </c>
      <c r="P80" s="37" t="str" cm="1">
        <f t="array" ref="P80">IF($M80&lt;&gt;"",SUM(SUMIFS(ProductBacklog[Planned],ProductBacklog[Sprint],$A$33:$A80,ProductBacklog[Real-Date],"&lt;="&amp;$M80))," ")</f>
        <v xml:space="preserve"> </v>
      </c>
      <c r="Q80" s="37" t="str" cm="1">
        <f t="array" ref="Q80">IF($M80&lt;&gt;"",SUM(SUMIFS(PrivateSheet1[[Duration]:[Duration]],PrivateSheet1[[Task]:[Task]],_xlfn._xlws.FILTER(ProductBacklog[CODE],(ProductBacklog[Real-Date]&lt;=$M80)*(ProductBacklog[CODE]&lt;&gt;"")*(ProductBacklog[Real-Date]&lt;&gt;""))),SUMIFS(PrivateSheet2[[Duration]:[Duration]],PrivateSheet2[[Task]:[Task]],_xlfn._xlws.FILTER(ProductBacklog[CODE],(ProductBacklog[Real-Date]&lt;=$M80)*(ProductBacklog[CODE]&lt;&gt;"")*(ProductBacklog[Real-Date]&lt;&gt;""))),SUMIFS(PrivateSheet3[[Duration]:[Duration]],PrivateSheet3[[Task]:[Task]],_xlfn._xlws.FILTER(ProductBacklog[CODE],(ProductBacklog[Real-Date]&lt;=$M80)*(ProductBacklog[CODE]&lt;&gt;"")*(ProductBacklog[Real-Date]&lt;&gt;""))),SUMIFS(PrivateSheet4[[Duration]:[Duration]],PrivateSheet4[[Task]:[Task]],_xlfn._xlws.FILTER(ProductBacklog[CODE],(ProductBacklog[Real-Date]&lt;=$M80)*(ProductBacklog[CODE]&lt;&gt;"")*(ProductBacklog[Real-Date]&lt;&gt;""))),SUMIFS(PrivateSheet5[[Duration]:[Duration]],PrivateSheet5[[Task]:[Task]],_xlfn._xlws.FILTER(ProductBacklog[CODE],(ProductBacklog[Real-Date]&lt;=$M80)*(ProductBacklog[CODE]&lt;&gt;"")*(ProductBacklog[Real-Date]&lt;&gt;""))))/60," ")</f>
        <v xml:space="preserve"> </v>
      </c>
      <c r="R80" s="37" t="str">
        <f>IF($M80&lt;&gt;"",SUM($L$33:$L80)," ")</f>
        <v xml:space="preserve"> </v>
      </c>
      <c r="U80" s="37"/>
      <c r="V80" s="29"/>
      <c r="W80" s="29"/>
    </row>
    <row r="81" spans="1:23" ht="14.4" customHeight="1" x14ac:dyDescent="0.3">
      <c r="A81" s="29"/>
      <c r="B81" s="53" t="str" cm="1">
        <f t="array" aca="1" ref="B81" ca="1">IF($A81&lt;&gt;"",SUM(SUMIFS(PrivateSheet1[[Duration]:[Duration]],PrivateSheet1[[Task]:[Task]],INDIRECT(CONCATENATE(ADDRESS(ROW($AG$24),COLUMN($AG$24)+(ROW($B81)-ROW($B$33))),"#"))))/60,"")</f>
        <v/>
      </c>
      <c r="C81" s="23" t="str">
        <f t="shared" si="52"/>
        <v/>
      </c>
      <c r="D81" s="53" t="str" cm="1">
        <f t="array" aca="1" ref="D81" ca="1">IF($A81&lt;&gt;"",SUM(SUMIFS(PrivateSheet2[[Duration]:[Duration]],PrivateSheet2[[Task]:[Task]],INDIRECT(CONCATENATE(ADDRESS(ROW($AG$24),COLUMN($AG$24)+(ROW($B81)-ROW($B$33))),"#"))))/60,"")</f>
        <v/>
      </c>
      <c r="E81" s="23" t="str">
        <f t="shared" si="53"/>
        <v/>
      </c>
      <c r="F81" s="53" t="str" cm="1">
        <f t="array" aca="1" ref="F81" ca="1">IF($A81&lt;&gt;"",SUM(SUMIFS(PrivateSheet3[[Duration]:[Duration]],PrivateSheet3[[Task]:[Task]],INDIRECT(CONCATENATE(ADDRESS(ROW($AG$24),COLUMN($AG$24)+(ROW($B81)-ROW($B$33))),"#"))))/60,"")</f>
        <v/>
      </c>
      <c r="G81" s="23" t="str">
        <f t="shared" si="54"/>
        <v/>
      </c>
      <c r="H81" s="53" t="str" cm="1">
        <f t="array" aca="1" ref="H81" ca="1">IF($A81&lt;&gt;"",SUM(SUMIFS(PrivateSheet4[[Duration]:[Duration]],PrivateSheet4[[Task]:[Task]],INDIRECT(CONCATENATE(ADDRESS(ROW($AG$24),COLUMN($AG$24)+(ROW($B81)-ROW($B$33))),"#"))))/60,"")</f>
        <v/>
      </c>
      <c r="I81" s="23" t="str">
        <f t="shared" si="55"/>
        <v/>
      </c>
      <c r="J81" s="53" t="str" cm="1">
        <f t="array" aca="1" ref="J81" ca="1">IF($A81&lt;&gt;"",SUM(SUMIFS(PrivateSheet5[[Duration]:[Duration]],PrivateSheet5[[Task]:[Task]],INDIRECT(CONCATENATE(ADDRESS(ROW($AG$24),COLUMN($AG$24)+(ROW($B81)-ROW($B$33))),"#"))))/60,"")</f>
        <v/>
      </c>
      <c r="K81" s="23" t="str">
        <f t="shared" si="56"/>
        <v/>
      </c>
      <c r="L81" s="25" t="str">
        <f t="shared" si="57"/>
        <v/>
      </c>
      <c r="M81" s="50"/>
      <c r="N81" s="25"/>
      <c r="O81" s="37" t="str">
        <f>IF($M81&lt;&gt;"",SUMIFS(ProductBacklog[Planned],ProductBacklog[Planned-Date], "&lt;="&amp;$M81)," ")</f>
        <v xml:space="preserve"> </v>
      </c>
      <c r="P81" s="37" t="str" cm="1">
        <f t="array" ref="P81">IF($M81&lt;&gt;"",SUM(SUMIFS(ProductBacklog[Planned],ProductBacklog[Sprint],$A$33:$A81,ProductBacklog[Real-Date],"&lt;="&amp;$M81))," ")</f>
        <v xml:space="preserve"> </v>
      </c>
      <c r="Q81" s="37" t="str" cm="1">
        <f t="array" ref="Q81">IF($M81&lt;&gt;"",SUM(SUMIFS(PrivateSheet1[[Duration]:[Duration]],PrivateSheet1[[Task]:[Task]],_xlfn._xlws.FILTER(ProductBacklog[CODE],(ProductBacklog[Real-Date]&lt;=$M81)*(ProductBacklog[CODE]&lt;&gt;"")*(ProductBacklog[Real-Date]&lt;&gt;""))),SUMIFS(PrivateSheet2[[Duration]:[Duration]],PrivateSheet2[[Task]:[Task]],_xlfn._xlws.FILTER(ProductBacklog[CODE],(ProductBacklog[Real-Date]&lt;=$M81)*(ProductBacklog[CODE]&lt;&gt;"")*(ProductBacklog[Real-Date]&lt;&gt;""))),SUMIFS(PrivateSheet3[[Duration]:[Duration]],PrivateSheet3[[Task]:[Task]],_xlfn._xlws.FILTER(ProductBacklog[CODE],(ProductBacklog[Real-Date]&lt;=$M81)*(ProductBacklog[CODE]&lt;&gt;"")*(ProductBacklog[Real-Date]&lt;&gt;""))),SUMIFS(PrivateSheet4[[Duration]:[Duration]],PrivateSheet4[[Task]:[Task]],_xlfn._xlws.FILTER(ProductBacklog[CODE],(ProductBacklog[Real-Date]&lt;=$M81)*(ProductBacklog[CODE]&lt;&gt;"")*(ProductBacklog[Real-Date]&lt;&gt;""))),SUMIFS(PrivateSheet5[[Duration]:[Duration]],PrivateSheet5[[Task]:[Task]],_xlfn._xlws.FILTER(ProductBacklog[CODE],(ProductBacklog[Real-Date]&lt;=$M81)*(ProductBacklog[CODE]&lt;&gt;"")*(ProductBacklog[Real-Date]&lt;&gt;""))))/60," ")</f>
        <v xml:space="preserve"> </v>
      </c>
      <c r="R81" s="37" t="str">
        <f>IF($M81&lt;&gt;"",SUM($L$33:$L81)," ")</f>
        <v xml:space="preserve"> </v>
      </c>
      <c r="U81" s="37"/>
      <c r="V81" s="29"/>
      <c r="W81" s="29"/>
    </row>
    <row r="82" spans="1:23" ht="14.4" customHeight="1" x14ac:dyDescent="0.3">
      <c r="A82" s="29"/>
      <c r="B82" s="53" t="str" cm="1">
        <f t="array" aca="1" ref="B82" ca="1">IF($A82&lt;&gt;"",SUM(SUMIFS(PrivateSheet1[[Duration]:[Duration]],PrivateSheet1[[Task]:[Task]],INDIRECT(CONCATENATE(ADDRESS(ROW($AG$24),COLUMN($AG$24)+(ROW($B82)-ROW($B$33))),"#"))))/60,"")</f>
        <v/>
      </c>
      <c r="C82" s="23" t="str">
        <f t="shared" si="52"/>
        <v/>
      </c>
      <c r="D82" s="53" t="str" cm="1">
        <f t="array" aca="1" ref="D82" ca="1">IF($A82&lt;&gt;"",SUM(SUMIFS(PrivateSheet2[[Duration]:[Duration]],PrivateSheet2[[Task]:[Task]],INDIRECT(CONCATENATE(ADDRESS(ROW($AG$24),COLUMN($AG$24)+(ROW($B82)-ROW($B$33))),"#"))))/60,"")</f>
        <v/>
      </c>
      <c r="E82" s="23" t="str">
        <f t="shared" si="53"/>
        <v/>
      </c>
      <c r="F82" s="53" t="str" cm="1">
        <f t="array" aca="1" ref="F82" ca="1">IF($A82&lt;&gt;"",SUM(SUMIFS(PrivateSheet3[[Duration]:[Duration]],PrivateSheet3[[Task]:[Task]],INDIRECT(CONCATENATE(ADDRESS(ROW($AG$24),COLUMN($AG$24)+(ROW($B82)-ROW($B$33))),"#"))))/60,"")</f>
        <v/>
      </c>
      <c r="G82" s="23" t="str">
        <f t="shared" si="54"/>
        <v/>
      </c>
      <c r="H82" s="53" t="str" cm="1">
        <f t="array" aca="1" ref="H82" ca="1">IF($A82&lt;&gt;"",SUM(SUMIFS(PrivateSheet4[[Duration]:[Duration]],PrivateSheet4[[Task]:[Task]],INDIRECT(CONCATENATE(ADDRESS(ROW($AG$24),COLUMN($AG$24)+(ROW($B82)-ROW($B$33))),"#"))))/60,"")</f>
        <v/>
      </c>
      <c r="I82" s="23" t="str">
        <f t="shared" si="55"/>
        <v/>
      </c>
      <c r="J82" s="53" t="str" cm="1">
        <f t="array" aca="1" ref="J82" ca="1">IF($A82&lt;&gt;"",SUM(SUMIFS(PrivateSheet5[[Duration]:[Duration]],PrivateSheet5[[Task]:[Task]],INDIRECT(CONCATENATE(ADDRESS(ROW($AG$24),COLUMN($AG$24)+(ROW($B82)-ROW($B$33))),"#"))))/60,"")</f>
        <v/>
      </c>
      <c r="K82" s="23" t="str">
        <f t="shared" si="56"/>
        <v/>
      </c>
      <c r="L82" s="25" t="str">
        <f t="shared" si="57"/>
        <v/>
      </c>
      <c r="M82" s="50"/>
      <c r="N82" s="25"/>
      <c r="O82" s="37" t="str">
        <f>IF($M82&lt;&gt;"",SUMIFS(ProductBacklog[Planned],ProductBacklog[Planned-Date], "&lt;="&amp;$M82)," ")</f>
        <v xml:space="preserve"> </v>
      </c>
      <c r="P82" s="37" t="str" cm="1">
        <f t="array" ref="P82">IF($M82&lt;&gt;"",SUM(SUMIFS(ProductBacklog[Planned],ProductBacklog[Sprint],$A$33:$A82,ProductBacklog[Real-Date],"&lt;="&amp;$M82))," ")</f>
        <v xml:space="preserve"> </v>
      </c>
      <c r="Q82" s="37" t="str" cm="1">
        <f t="array" ref="Q82">IF($M82&lt;&gt;"",SUM(SUMIFS(PrivateSheet1[[Duration]:[Duration]],PrivateSheet1[[Task]:[Task]],_xlfn._xlws.FILTER(ProductBacklog[CODE],(ProductBacklog[Real-Date]&lt;=$M82)*(ProductBacklog[CODE]&lt;&gt;"")*(ProductBacklog[Real-Date]&lt;&gt;""))),SUMIFS(PrivateSheet2[[Duration]:[Duration]],PrivateSheet2[[Task]:[Task]],_xlfn._xlws.FILTER(ProductBacklog[CODE],(ProductBacklog[Real-Date]&lt;=$M82)*(ProductBacklog[CODE]&lt;&gt;"")*(ProductBacklog[Real-Date]&lt;&gt;""))),SUMIFS(PrivateSheet3[[Duration]:[Duration]],PrivateSheet3[[Task]:[Task]],_xlfn._xlws.FILTER(ProductBacklog[CODE],(ProductBacklog[Real-Date]&lt;=$M82)*(ProductBacklog[CODE]&lt;&gt;"")*(ProductBacklog[Real-Date]&lt;&gt;""))),SUMIFS(PrivateSheet4[[Duration]:[Duration]],PrivateSheet4[[Task]:[Task]],_xlfn._xlws.FILTER(ProductBacklog[CODE],(ProductBacklog[Real-Date]&lt;=$M82)*(ProductBacklog[CODE]&lt;&gt;"")*(ProductBacklog[Real-Date]&lt;&gt;""))),SUMIFS(PrivateSheet5[[Duration]:[Duration]],PrivateSheet5[[Task]:[Task]],_xlfn._xlws.FILTER(ProductBacklog[CODE],(ProductBacklog[Real-Date]&lt;=$M82)*(ProductBacklog[CODE]&lt;&gt;"")*(ProductBacklog[Real-Date]&lt;&gt;""))))/60," ")</f>
        <v xml:space="preserve"> </v>
      </c>
      <c r="R82" s="37" t="str">
        <f>IF($M82&lt;&gt;"",SUM($L$33:$L82)," ")</f>
        <v xml:space="preserve"> </v>
      </c>
      <c r="U82" s="37"/>
      <c r="V82" s="29"/>
      <c r="W82" s="29"/>
    </row>
    <row r="83" spans="1:23" ht="14.4" customHeight="1" x14ac:dyDescent="0.3">
      <c r="A83" s="29"/>
      <c r="B83" s="53" t="str" cm="1">
        <f t="array" aca="1" ref="B83" ca="1">IF($A83&lt;&gt;"",SUM(SUMIFS(PrivateSheet1[[Duration]:[Duration]],PrivateSheet1[[Task]:[Task]],INDIRECT(CONCATENATE(ADDRESS(ROW($AG$24),COLUMN($AG$24)+(ROW($B83)-ROW($B$33))),"#"))))/60,"")</f>
        <v/>
      </c>
      <c r="C83" s="23" t="str">
        <f t="shared" si="52"/>
        <v/>
      </c>
      <c r="D83" s="53" t="str" cm="1">
        <f t="array" aca="1" ref="D83" ca="1">IF($A83&lt;&gt;"",SUM(SUMIFS(PrivateSheet2[[Duration]:[Duration]],PrivateSheet2[[Task]:[Task]],INDIRECT(CONCATENATE(ADDRESS(ROW($AG$24),COLUMN($AG$24)+(ROW($B83)-ROW($B$33))),"#"))))/60,"")</f>
        <v/>
      </c>
      <c r="E83" s="23" t="str">
        <f t="shared" si="53"/>
        <v/>
      </c>
      <c r="F83" s="53" t="str" cm="1">
        <f t="array" aca="1" ref="F83" ca="1">IF($A83&lt;&gt;"",SUM(SUMIFS(PrivateSheet3[[Duration]:[Duration]],PrivateSheet3[[Task]:[Task]],INDIRECT(CONCATENATE(ADDRESS(ROW($AG$24),COLUMN($AG$24)+(ROW($B83)-ROW($B$33))),"#"))))/60,"")</f>
        <v/>
      </c>
      <c r="G83" s="23" t="str">
        <f t="shared" si="54"/>
        <v/>
      </c>
      <c r="H83" s="53" t="str" cm="1">
        <f t="array" aca="1" ref="H83" ca="1">IF($A83&lt;&gt;"",SUM(SUMIFS(PrivateSheet4[[Duration]:[Duration]],PrivateSheet4[[Task]:[Task]],INDIRECT(CONCATENATE(ADDRESS(ROW($AG$24),COLUMN($AG$24)+(ROW($B83)-ROW($B$33))),"#"))))/60,"")</f>
        <v/>
      </c>
      <c r="I83" s="23" t="str">
        <f t="shared" si="55"/>
        <v/>
      </c>
      <c r="J83" s="53" t="str" cm="1">
        <f t="array" aca="1" ref="J83" ca="1">IF($A83&lt;&gt;"",SUM(SUMIFS(PrivateSheet5[[Duration]:[Duration]],PrivateSheet5[[Task]:[Task]],INDIRECT(CONCATENATE(ADDRESS(ROW($AG$24),COLUMN($AG$24)+(ROW($B83)-ROW($B$33))),"#"))))/60,"")</f>
        <v/>
      </c>
      <c r="K83" s="23" t="str">
        <f t="shared" si="56"/>
        <v/>
      </c>
      <c r="L83" s="25" t="str">
        <f t="shared" si="57"/>
        <v/>
      </c>
      <c r="M83" s="50"/>
      <c r="N83" s="25"/>
      <c r="O83" s="37" t="str">
        <f>IF($M83&lt;&gt;"",SUMIFS(ProductBacklog[Planned],ProductBacklog[Planned-Date], "&lt;="&amp;$M83)," ")</f>
        <v xml:space="preserve"> </v>
      </c>
      <c r="P83" s="37" t="str" cm="1">
        <f t="array" ref="P83">IF($M83&lt;&gt;"",SUM(SUMIFS(ProductBacklog[Planned],ProductBacklog[Sprint],$A$33:$A83,ProductBacklog[Real-Date],"&lt;="&amp;$M83))," ")</f>
        <v xml:space="preserve"> </v>
      </c>
      <c r="Q83" s="37" t="str" cm="1">
        <f t="array" ref="Q83">IF($M83&lt;&gt;"",SUM(SUMIFS(PrivateSheet1[[Duration]:[Duration]],PrivateSheet1[[Task]:[Task]],_xlfn._xlws.FILTER(ProductBacklog[CODE],(ProductBacklog[Real-Date]&lt;=$M83)*(ProductBacklog[CODE]&lt;&gt;"")*(ProductBacklog[Real-Date]&lt;&gt;""))),SUMIFS(PrivateSheet2[[Duration]:[Duration]],PrivateSheet2[[Task]:[Task]],_xlfn._xlws.FILTER(ProductBacklog[CODE],(ProductBacklog[Real-Date]&lt;=$M83)*(ProductBacklog[CODE]&lt;&gt;"")*(ProductBacklog[Real-Date]&lt;&gt;""))),SUMIFS(PrivateSheet3[[Duration]:[Duration]],PrivateSheet3[[Task]:[Task]],_xlfn._xlws.FILTER(ProductBacklog[CODE],(ProductBacklog[Real-Date]&lt;=$M83)*(ProductBacklog[CODE]&lt;&gt;"")*(ProductBacklog[Real-Date]&lt;&gt;""))),SUMIFS(PrivateSheet4[[Duration]:[Duration]],PrivateSheet4[[Task]:[Task]],_xlfn._xlws.FILTER(ProductBacklog[CODE],(ProductBacklog[Real-Date]&lt;=$M83)*(ProductBacklog[CODE]&lt;&gt;"")*(ProductBacklog[Real-Date]&lt;&gt;""))),SUMIFS(PrivateSheet5[[Duration]:[Duration]],PrivateSheet5[[Task]:[Task]],_xlfn._xlws.FILTER(ProductBacklog[CODE],(ProductBacklog[Real-Date]&lt;=$M83)*(ProductBacklog[CODE]&lt;&gt;"")*(ProductBacklog[Real-Date]&lt;&gt;""))))/60," ")</f>
        <v xml:space="preserve"> </v>
      </c>
      <c r="R83" s="37" t="str">
        <f>IF($M83&lt;&gt;"",SUM($L$33:$L83)," ")</f>
        <v xml:space="preserve"> </v>
      </c>
      <c r="U83" s="37"/>
      <c r="V83" s="29"/>
      <c r="W83" s="29"/>
    </row>
    <row r="84" spans="1:23" ht="14.4" customHeight="1" x14ac:dyDescent="0.3">
      <c r="A84" s="29"/>
      <c r="B84" s="53" t="str" cm="1">
        <f t="array" aca="1" ref="B84" ca="1">IF($A84&lt;&gt;"",SUM(SUMIFS(PrivateSheet1[[Duration]:[Duration]],PrivateSheet1[[Task]:[Task]],INDIRECT(CONCATENATE(ADDRESS(ROW($AG$24),COLUMN($AG$24)+(ROW($B84)-ROW($B$33))),"#"))))/60,"")</f>
        <v/>
      </c>
      <c r="C84" s="23" t="str">
        <f t="shared" si="52"/>
        <v/>
      </c>
      <c r="D84" s="53" t="str" cm="1">
        <f t="array" aca="1" ref="D84" ca="1">IF($A84&lt;&gt;"",SUM(SUMIFS(PrivateSheet2[[Duration]:[Duration]],PrivateSheet2[[Task]:[Task]],INDIRECT(CONCATENATE(ADDRESS(ROW($AG$24),COLUMN($AG$24)+(ROW($B84)-ROW($B$33))),"#"))))/60,"")</f>
        <v/>
      </c>
      <c r="E84" s="23" t="str">
        <f t="shared" si="53"/>
        <v/>
      </c>
      <c r="F84" s="53" t="str" cm="1">
        <f t="array" aca="1" ref="F84" ca="1">IF($A84&lt;&gt;"",SUM(SUMIFS(PrivateSheet3[[Duration]:[Duration]],PrivateSheet3[[Task]:[Task]],INDIRECT(CONCATENATE(ADDRESS(ROW($AG$24),COLUMN($AG$24)+(ROW($B84)-ROW($B$33))),"#"))))/60,"")</f>
        <v/>
      </c>
      <c r="G84" s="23" t="str">
        <f t="shared" si="54"/>
        <v/>
      </c>
      <c r="H84" s="53" t="str" cm="1">
        <f t="array" aca="1" ref="H84" ca="1">IF($A84&lt;&gt;"",SUM(SUMIFS(PrivateSheet4[[Duration]:[Duration]],PrivateSheet4[[Task]:[Task]],INDIRECT(CONCATENATE(ADDRESS(ROW($AG$24),COLUMN($AG$24)+(ROW($B84)-ROW($B$33))),"#"))))/60,"")</f>
        <v/>
      </c>
      <c r="I84" s="23" t="str">
        <f t="shared" si="55"/>
        <v/>
      </c>
      <c r="J84" s="53" t="str" cm="1">
        <f t="array" aca="1" ref="J84" ca="1">IF($A84&lt;&gt;"",SUM(SUMIFS(PrivateSheet5[[Duration]:[Duration]],PrivateSheet5[[Task]:[Task]],INDIRECT(CONCATENATE(ADDRESS(ROW($AG$24),COLUMN($AG$24)+(ROW($B84)-ROW($B$33))),"#"))))/60,"")</f>
        <v/>
      </c>
      <c r="K84" s="23" t="str">
        <f t="shared" si="56"/>
        <v/>
      </c>
      <c r="L84" s="25" t="str">
        <f t="shared" si="57"/>
        <v/>
      </c>
      <c r="M84" s="50"/>
      <c r="N84" s="25"/>
      <c r="O84" s="37" t="str">
        <f>IF($M84&lt;&gt;"",SUMIFS(ProductBacklog[Planned],ProductBacklog[Planned-Date], "&lt;="&amp;$M84)," ")</f>
        <v xml:space="preserve"> </v>
      </c>
      <c r="P84" s="37" t="str" cm="1">
        <f t="array" ref="P84">IF($M84&lt;&gt;"",SUM(SUMIFS(ProductBacklog[Planned],ProductBacklog[Sprint],$A$33:$A84,ProductBacklog[Real-Date],"&lt;="&amp;$M84))," ")</f>
        <v xml:space="preserve"> </v>
      </c>
      <c r="Q84" s="37" t="str" cm="1">
        <f t="array" ref="Q84">IF($M84&lt;&gt;"",SUM(SUMIFS(PrivateSheet1[[Duration]:[Duration]],PrivateSheet1[[Task]:[Task]],_xlfn._xlws.FILTER(ProductBacklog[CODE],(ProductBacklog[Real-Date]&lt;=$M84)*(ProductBacklog[CODE]&lt;&gt;"")*(ProductBacklog[Real-Date]&lt;&gt;""))),SUMIFS(PrivateSheet2[[Duration]:[Duration]],PrivateSheet2[[Task]:[Task]],_xlfn._xlws.FILTER(ProductBacklog[CODE],(ProductBacklog[Real-Date]&lt;=$M84)*(ProductBacklog[CODE]&lt;&gt;"")*(ProductBacklog[Real-Date]&lt;&gt;""))),SUMIFS(PrivateSheet3[[Duration]:[Duration]],PrivateSheet3[[Task]:[Task]],_xlfn._xlws.FILTER(ProductBacklog[CODE],(ProductBacklog[Real-Date]&lt;=$M84)*(ProductBacklog[CODE]&lt;&gt;"")*(ProductBacklog[Real-Date]&lt;&gt;""))),SUMIFS(PrivateSheet4[[Duration]:[Duration]],PrivateSheet4[[Task]:[Task]],_xlfn._xlws.FILTER(ProductBacklog[CODE],(ProductBacklog[Real-Date]&lt;=$M84)*(ProductBacklog[CODE]&lt;&gt;"")*(ProductBacklog[Real-Date]&lt;&gt;""))),SUMIFS(PrivateSheet5[[Duration]:[Duration]],PrivateSheet5[[Task]:[Task]],_xlfn._xlws.FILTER(ProductBacklog[CODE],(ProductBacklog[Real-Date]&lt;=$M84)*(ProductBacklog[CODE]&lt;&gt;"")*(ProductBacklog[Real-Date]&lt;&gt;""))))/60," ")</f>
        <v xml:space="preserve"> </v>
      </c>
      <c r="R84" s="37" t="str">
        <f>IF($M84&lt;&gt;"",SUM($L$33:$L84)," ")</f>
        <v xml:space="preserve"> </v>
      </c>
      <c r="U84" s="37"/>
      <c r="V84" s="29"/>
      <c r="W84" s="29"/>
    </row>
    <row r="85" spans="1:23" ht="14.4" customHeight="1" x14ac:dyDescent="0.3">
      <c r="A85" s="29"/>
      <c r="B85" s="53" t="str" cm="1">
        <f t="array" aca="1" ref="B85" ca="1">IF($A85&lt;&gt;"",SUM(SUMIFS(PrivateSheet1[[Duration]:[Duration]],PrivateSheet1[[Task]:[Task]],INDIRECT(CONCATENATE(ADDRESS(ROW($AG$24),COLUMN($AG$24)+(ROW($B85)-ROW($B$33))),"#"))))/60,"")</f>
        <v/>
      </c>
      <c r="C85" s="23" t="str">
        <f t="shared" si="52"/>
        <v/>
      </c>
      <c r="D85" s="53" t="str" cm="1">
        <f t="array" aca="1" ref="D85" ca="1">IF($A85&lt;&gt;"",SUM(SUMIFS(PrivateSheet2[[Duration]:[Duration]],PrivateSheet2[[Task]:[Task]],INDIRECT(CONCATENATE(ADDRESS(ROW($AG$24),COLUMN($AG$24)+(ROW($B85)-ROW($B$33))),"#"))))/60,"")</f>
        <v/>
      </c>
      <c r="E85" s="23" t="str">
        <f t="shared" si="53"/>
        <v/>
      </c>
      <c r="F85" s="53" t="str" cm="1">
        <f t="array" aca="1" ref="F85" ca="1">IF($A85&lt;&gt;"",SUM(SUMIFS(PrivateSheet3[[Duration]:[Duration]],PrivateSheet3[[Task]:[Task]],INDIRECT(CONCATENATE(ADDRESS(ROW($AG$24),COLUMN($AG$24)+(ROW($B85)-ROW($B$33))),"#"))))/60,"")</f>
        <v/>
      </c>
      <c r="G85" s="23" t="str">
        <f t="shared" si="54"/>
        <v/>
      </c>
      <c r="H85" s="53" t="str" cm="1">
        <f t="array" aca="1" ref="H85" ca="1">IF($A85&lt;&gt;"",SUM(SUMIFS(PrivateSheet4[[Duration]:[Duration]],PrivateSheet4[[Task]:[Task]],INDIRECT(CONCATENATE(ADDRESS(ROW($AG$24),COLUMN($AG$24)+(ROW($B85)-ROW($B$33))),"#"))))/60,"")</f>
        <v/>
      </c>
      <c r="I85" s="23" t="str">
        <f t="shared" si="55"/>
        <v/>
      </c>
      <c r="J85" s="53" t="str" cm="1">
        <f t="array" aca="1" ref="J85" ca="1">IF($A85&lt;&gt;"",SUM(SUMIFS(PrivateSheet5[[Duration]:[Duration]],PrivateSheet5[[Task]:[Task]],INDIRECT(CONCATENATE(ADDRESS(ROW($AG$24),COLUMN($AG$24)+(ROW($B85)-ROW($B$33))),"#"))))/60,"")</f>
        <v/>
      </c>
      <c r="K85" s="23" t="str">
        <f t="shared" si="56"/>
        <v/>
      </c>
      <c r="L85" s="25" t="str">
        <f t="shared" si="57"/>
        <v/>
      </c>
      <c r="M85" s="50"/>
      <c r="N85" s="25"/>
      <c r="O85" s="37" t="str">
        <f>IF($M85&lt;&gt;"",SUMIFS(ProductBacklog[Planned],ProductBacklog[Planned-Date], "&lt;="&amp;$M85)," ")</f>
        <v xml:space="preserve"> </v>
      </c>
      <c r="P85" s="37" t="str" cm="1">
        <f t="array" ref="P85">IF($M85&lt;&gt;"",SUM(SUMIFS(ProductBacklog[Planned],ProductBacklog[Sprint],$A$33:$A85,ProductBacklog[Real-Date],"&lt;="&amp;$M85))," ")</f>
        <v xml:space="preserve"> </v>
      </c>
      <c r="Q85" s="37" t="str" cm="1">
        <f t="array" ref="Q85">IF($M85&lt;&gt;"",SUM(SUMIFS(PrivateSheet1[[Duration]:[Duration]],PrivateSheet1[[Task]:[Task]],_xlfn._xlws.FILTER(ProductBacklog[CODE],(ProductBacklog[Real-Date]&lt;=$M85)*(ProductBacklog[CODE]&lt;&gt;"")*(ProductBacklog[Real-Date]&lt;&gt;""))),SUMIFS(PrivateSheet2[[Duration]:[Duration]],PrivateSheet2[[Task]:[Task]],_xlfn._xlws.FILTER(ProductBacklog[CODE],(ProductBacklog[Real-Date]&lt;=$M85)*(ProductBacklog[CODE]&lt;&gt;"")*(ProductBacklog[Real-Date]&lt;&gt;""))),SUMIFS(PrivateSheet3[[Duration]:[Duration]],PrivateSheet3[[Task]:[Task]],_xlfn._xlws.FILTER(ProductBacklog[CODE],(ProductBacklog[Real-Date]&lt;=$M85)*(ProductBacklog[CODE]&lt;&gt;"")*(ProductBacklog[Real-Date]&lt;&gt;""))),SUMIFS(PrivateSheet4[[Duration]:[Duration]],PrivateSheet4[[Task]:[Task]],_xlfn._xlws.FILTER(ProductBacklog[CODE],(ProductBacklog[Real-Date]&lt;=$M85)*(ProductBacklog[CODE]&lt;&gt;"")*(ProductBacklog[Real-Date]&lt;&gt;""))),SUMIFS(PrivateSheet5[[Duration]:[Duration]],PrivateSheet5[[Task]:[Task]],_xlfn._xlws.FILTER(ProductBacklog[CODE],(ProductBacklog[Real-Date]&lt;=$M85)*(ProductBacklog[CODE]&lt;&gt;"")*(ProductBacklog[Real-Date]&lt;&gt;""))))/60," ")</f>
        <v xml:space="preserve"> </v>
      </c>
      <c r="R85" s="37" t="str">
        <f>IF($M85&lt;&gt;"",SUM($L$33:$L85)," ")</f>
        <v xml:space="preserve"> </v>
      </c>
      <c r="U85" s="37"/>
      <c r="V85" s="29"/>
      <c r="W85" s="29"/>
    </row>
    <row r="86" spans="1:23" ht="14.4" customHeight="1" x14ac:dyDescent="0.3">
      <c r="A86" s="29"/>
      <c r="B86" s="53" t="str" cm="1">
        <f t="array" aca="1" ref="B86" ca="1">IF($A86&lt;&gt;"",SUM(SUMIFS(PrivateSheet1[[Duration]:[Duration]],PrivateSheet1[[Task]:[Task]],INDIRECT(CONCATENATE(ADDRESS(ROW($AG$24),COLUMN($AG$24)+(ROW($B86)-ROW($B$33))),"#"))))/60,"")</f>
        <v/>
      </c>
      <c r="C86" s="23" t="str">
        <f t="shared" si="52"/>
        <v/>
      </c>
      <c r="D86" s="53" t="str" cm="1">
        <f t="array" aca="1" ref="D86" ca="1">IF($A86&lt;&gt;"",SUM(SUMIFS(PrivateSheet2[[Duration]:[Duration]],PrivateSheet2[[Task]:[Task]],INDIRECT(CONCATENATE(ADDRESS(ROW($AG$24),COLUMN($AG$24)+(ROW($B86)-ROW($B$33))),"#"))))/60,"")</f>
        <v/>
      </c>
      <c r="E86" s="23" t="str">
        <f t="shared" si="53"/>
        <v/>
      </c>
      <c r="F86" s="53" t="str" cm="1">
        <f t="array" aca="1" ref="F86" ca="1">IF($A86&lt;&gt;"",SUM(SUMIFS(PrivateSheet3[[Duration]:[Duration]],PrivateSheet3[[Task]:[Task]],INDIRECT(CONCATENATE(ADDRESS(ROW($AG$24),COLUMN($AG$24)+(ROW($B86)-ROW($B$33))),"#"))))/60,"")</f>
        <v/>
      </c>
      <c r="G86" s="23" t="str">
        <f t="shared" si="54"/>
        <v/>
      </c>
      <c r="H86" s="53" t="str" cm="1">
        <f t="array" aca="1" ref="H86" ca="1">IF($A86&lt;&gt;"",SUM(SUMIFS(PrivateSheet4[[Duration]:[Duration]],PrivateSheet4[[Task]:[Task]],INDIRECT(CONCATENATE(ADDRESS(ROW($AG$24),COLUMN($AG$24)+(ROW($B86)-ROW($B$33))),"#"))))/60,"")</f>
        <v/>
      </c>
      <c r="I86" s="23" t="str">
        <f t="shared" si="55"/>
        <v/>
      </c>
      <c r="J86" s="53" t="str" cm="1">
        <f t="array" aca="1" ref="J86" ca="1">IF($A86&lt;&gt;"",SUM(SUMIFS(PrivateSheet5[[Duration]:[Duration]],PrivateSheet5[[Task]:[Task]],INDIRECT(CONCATENATE(ADDRESS(ROW($AG$24),COLUMN($AG$24)+(ROW($B86)-ROW($B$33))),"#"))))/60,"")</f>
        <v/>
      </c>
      <c r="K86" s="23" t="str">
        <f t="shared" si="56"/>
        <v/>
      </c>
      <c r="L86" s="25" t="str">
        <f t="shared" si="57"/>
        <v/>
      </c>
      <c r="M86" s="50"/>
      <c r="N86" s="25"/>
      <c r="O86" s="37" t="str">
        <f>IF($M86&lt;&gt;"",SUMIFS(ProductBacklog[Planned],ProductBacklog[Planned-Date], "&lt;="&amp;$M86)," ")</f>
        <v xml:space="preserve"> </v>
      </c>
      <c r="P86" s="37" t="str" cm="1">
        <f t="array" ref="P86">IF($M86&lt;&gt;"",SUM(SUMIFS(ProductBacklog[Planned],ProductBacklog[Sprint],$A$33:$A86,ProductBacklog[Real-Date],"&lt;="&amp;$M86))," ")</f>
        <v xml:space="preserve"> </v>
      </c>
      <c r="Q86" s="37" t="str" cm="1">
        <f t="array" ref="Q86">IF($M86&lt;&gt;"",SUM(SUMIFS(PrivateSheet1[[Duration]:[Duration]],PrivateSheet1[[Task]:[Task]],_xlfn._xlws.FILTER(ProductBacklog[CODE],(ProductBacklog[Real-Date]&lt;=$M86)*(ProductBacklog[CODE]&lt;&gt;"")*(ProductBacklog[Real-Date]&lt;&gt;""))),SUMIFS(PrivateSheet2[[Duration]:[Duration]],PrivateSheet2[[Task]:[Task]],_xlfn._xlws.FILTER(ProductBacklog[CODE],(ProductBacklog[Real-Date]&lt;=$M86)*(ProductBacklog[CODE]&lt;&gt;"")*(ProductBacklog[Real-Date]&lt;&gt;""))),SUMIFS(PrivateSheet3[[Duration]:[Duration]],PrivateSheet3[[Task]:[Task]],_xlfn._xlws.FILTER(ProductBacklog[CODE],(ProductBacklog[Real-Date]&lt;=$M86)*(ProductBacklog[CODE]&lt;&gt;"")*(ProductBacklog[Real-Date]&lt;&gt;""))),SUMIFS(PrivateSheet4[[Duration]:[Duration]],PrivateSheet4[[Task]:[Task]],_xlfn._xlws.FILTER(ProductBacklog[CODE],(ProductBacklog[Real-Date]&lt;=$M86)*(ProductBacklog[CODE]&lt;&gt;"")*(ProductBacklog[Real-Date]&lt;&gt;""))),SUMIFS(PrivateSheet5[[Duration]:[Duration]],PrivateSheet5[[Task]:[Task]],_xlfn._xlws.FILTER(ProductBacklog[CODE],(ProductBacklog[Real-Date]&lt;=$M86)*(ProductBacklog[CODE]&lt;&gt;"")*(ProductBacklog[Real-Date]&lt;&gt;""))))/60," ")</f>
        <v xml:space="preserve"> </v>
      </c>
      <c r="R86" s="37" t="str">
        <f>IF($M86&lt;&gt;"",SUM($L$33:$L86)," ")</f>
        <v xml:space="preserve"> </v>
      </c>
      <c r="U86" s="37"/>
      <c r="V86" s="29"/>
      <c r="W86" s="29"/>
    </row>
    <row r="87" spans="1:23" ht="14.4" customHeight="1" x14ac:dyDescent="0.3">
      <c r="A87" s="29"/>
      <c r="B87" s="53" t="str" cm="1">
        <f t="array" aca="1" ref="B87" ca="1">IF($A87&lt;&gt;"",SUM(SUMIFS(PrivateSheet1[[Duration]:[Duration]],PrivateSheet1[[Task]:[Task]],INDIRECT(CONCATENATE(ADDRESS(ROW($AG$24),COLUMN($AG$24)+(ROW($B87)-ROW($B$33))),"#"))))/60,"")</f>
        <v/>
      </c>
      <c r="C87" s="23" t="str">
        <f t="shared" si="52"/>
        <v/>
      </c>
      <c r="D87" s="53" t="str" cm="1">
        <f t="array" aca="1" ref="D87" ca="1">IF($A87&lt;&gt;"",SUM(SUMIFS(PrivateSheet2[[Duration]:[Duration]],PrivateSheet2[[Task]:[Task]],INDIRECT(CONCATENATE(ADDRESS(ROW($AG$24),COLUMN($AG$24)+(ROW($B87)-ROW($B$33))),"#"))))/60,"")</f>
        <v/>
      </c>
      <c r="E87" s="23" t="str">
        <f t="shared" si="53"/>
        <v/>
      </c>
      <c r="F87" s="53" t="str" cm="1">
        <f t="array" aca="1" ref="F87" ca="1">IF($A87&lt;&gt;"",SUM(SUMIFS(PrivateSheet3[[Duration]:[Duration]],PrivateSheet3[[Task]:[Task]],INDIRECT(CONCATENATE(ADDRESS(ROW($AG$24),COLUMN($AG$24)+(ROW($B87)-ROW($B$33))),"#"))))/60,"")</f>
        <v/>
      </c>
      <c r="G87" s="23" t="str">
        <f t="shared" si="54"/>
        <v/>
      </c>
      <c r="H87" s="53" t="str" cm="1">
        <f t="array" aca="1" ref="H87" ca="1">IF($A87&lt;&gt;"",SUM(SUMIFS(PrivateSheet4[[Duration]:[Duration]],PrivateSheet4[[Task]:[Task]],INDIRECT(CONCATENATE(ADDRESS(ROW($AG$24),COLUMN($AG$24)+(ROW($B87)-ROW($B$33))),"#"))))/60,"")</f>
        <v/>
      </c>
      <c r="I87" s="23" t="str">
        <f t="shared" si="55"/>
        <v/>
      </c>
      <c r="J87" s="53" t="str" cm="1">
        <f t="array" aca="1" ref="J87" ca="1">IF($A87&lt;&gt;"",SUM(SUMIFS(PrivateSheet5[[Duration]:[Duration]],PrivateSheet5[[Task]:[Task]],INDIRECT(CONCATENATE(ADDRESS(ROW($AG$24),COLUMN($AG$24)+(ROW($B87)-ROW($B$33))),"#"))))/60,"")</f>
        <v/>
      </c>
      <c r="K87" s="23" t="str">
        <f t="shared" si="56"/>
        <v/>
      </c>
      <c r="L87" s="25" t="str">
        <f t="shared" si="57"/>
        <v/>
      </c>
      <c r="M87" s="50"/>
      <c r="N87" s="25"/>
      <c r="O87" s="37" t="str">
        <f>IF($M87&lt;&gt;"",SUMIFS(ProductBacklog[Planned],ProductBacklog[Planned-Date], "&lt;="&amp;$M87)," ")</f>
        <v xml:space="preserve"> </v>
      </c>
      <c r="P87" s="37" t="str" cm="1">
        <f t="array" ref="P87">IF($M87&lt;&gt;"",SUM(SUMIFS(ProductBacklog[Planned],ProductBacklog[Sprint],$A$33:$A87,ProductBacklog[Real-Date],"&lt;="&amp;$M87))," ")</f>
        <v xml:space="preserve"> </v>
      </c>
      <c r="Q87" s="37" t="str" cm="1">
        <f t="array" ref="Q87">IF($M87&lt;&gt;"",SUM(SUMIFS(PrivateSheet1[[Duration]:[Duration]],PrivateSheet1[[Task]:[Task]],_xlfn._xlws.FILTER(ProductBacklog[CODE],(ProductBacklog[Real-Date]&lt;=$M87)*(ProductBacklog[CODE]&lt;&gt;"")*(ProductBacklog[Real-Date]&lt;&gt;""))),SUMIFS(PrivateSheet2[[Duration]:[Duration]],PrivateSheet2[[Task]:[Task]],_xlfn._xlws.FILTER(ProductBacklog[CODE],(ProductBacklog[Real-Date]&lt;=$M87)*(ProductBacklog[CODE]&lt;&gt;"")*(ProductBacklog[Real-Date]&lt;&gt;""))),SUMIFS(PrivateSheet3[[Duration]:[Duration]],PrivateSheet3[[Task]:[Task]],_xlfn._xlws.FILTER(ProductBacklog[CODE],(ProductBacklog[Real-Date]&lt;=$M87)*(ProductBacklog[CODE]&lt;&gt;"")*(ProductBacklog[Real-Date]&lt;&gt;""))),SUMIFS(PrivateSheet4[[Duration]:[Duration]],PrivateSheet4[[Task]:[Task]],_xlfn._xlws.FILTER(ProductBacklog[CODE],(ProductBacklog[Real-Date]&lt;=$M87)*(ProductBacklog[CODE]&lt;&gt;"")*(ProductBacklog[Real-Date]&lt;&gt;""))),SUMIFS(PrivateSheet5[[Duration]:[Duration]],PrivateSheet5[[Task]:[Task]],_xlfn._xlws.FILTER(ProductBacklog[CODE],(ProductBacklog[Real-Date]&lt;=$M87)*(ProductBacklog[CODE]&lt;&gt;"")*(ProductBacklog[Real-Date]&lt;&gt;""))))/60," ")</f>
        <v xml:space="preserve"> </v>
      </c>
      <c r="R87" s="37" t="str">
        <f>IF($M87&lt;&gt;"",SUM($L$33:$L87)," ")</f>
        <v xml:space="preserve"> </v>
      </c>
      <c r="U87" s="37"/>
      <c r="V87" s="29"/>
      <c r="W87" s="29"/>
    </row>
    <row r="88" spans="1:23" ht="14.4" customHeight="1" x14ac:dyDescent="0.3">
      <c r="A88" s="29"/>
      <c r="B88" s="53" t="str" cm="1">
        <f t="array" aca="1" ref="B88" ca="1">IF($A88&lt;&gt;"",SUM(SUMIFS(PrivateSheet1[[Duration]:[Duration]],PrivateSheet1[[Task]:[Task]],INDIRECT(CONCATENATE(ADDRESS(ROW($AG$24),COLUMN($AG$24)+(ROW($B88)-ROW($B$33))),"#"))))/60,"")</f>
        <v/>
      </c>
      <c r="C88" s="23" t="str">
        <f t="shared" si="52"/>
        <v/>
      </c>
      <c r="D88" s="53" t="str" cm="1">
        <f t="array" aca="1" ref="D88" ca="1">IF($A88&lt;&gt;"",SUM(SUMIFS(PrivateSheet2[[Duration]:[Duration]],PrivateSheet2[[Task]:[Task]],INDIRECT(CONCATENATE(ADDRESS(ROW($AG$24),COLUMN($AG$24)+(ROW($B88)-ROW($B$33))),"#"))))/60,"")</f>
        <v/>
      </c>
      <c r="E88" s="23" t="str">
        <f t="shared" si="53"/>
        <v/>
      </c>
      <c r="F88" s="53" t="str" cm="1">
        <f t="array" aca="1" ref="F88" ca="1">IF($A88&lt;&gt;"",SUM(SUMIFS(PrivateSheet3[[Duration]:[Duration]],PrivateSheet3[[Task]:[Task]],INDIRECT(CONCATENATE(ADDRESS(ROW($AG$24),COLUMN($AG$24)+(ROW($B88)-ROW($B$33))),"#"))))/60,"")</f>
        <v/>
      </c>
      <c r="G88" s="23" t="str">
        <f t="shared" si="54"/>
        <v/>
      </c>
      <c r="H88" s="53" t="str" cm="1">
        <f t="array" aca="1" ref="H88" ca="1">IF($A88&lt;&gt;"",SUM(SUMIFS(PrivateSheet4[[Duration]:[Duration]],PrivateSheet4[[Task]:[Task]],INDIRECT(CONCATENATE(ADDRESS(ROW($AG$24),COLUMN($AG$24)+(ROW($B88)-ROW($B$33))),"#"))))/60,"")</f>
        <v/>
      </c>
      <c r="I88" s="23" t="str">
        <f t="shared" si="55"/>
        <v/>
      </c>
      <c r="J88" s="53" t="str" cm="1">
        <f t="array" aca="1" ref="J88" ca="1">IF($A88&lt;&gt;"",SUM(SUMIFS(PrivateSheet5[[Duration]:[Duration]],PrivateSheet5[[Task]:[Task]],INDIRECT(CONCATENATE(ADDRESS(ROW($AG$24),COLUMN($AG$24)+(ROW($B88)-ROW($B$33))),"#"))))/60,"")</f>
        <v/>
      </c>
      <c r="K88" s="23" t="str">
        <f t="shared" si="56"/>
        <v/>
      </c>
      <c r="L88" s="25" t="str">
        <f t="shared" si="57"/>
        <v/>
      </c>
      <c r="M88" s="50"/>
      <c r="N88" s="25"/>
      <c r="O88" s="37" t="str">
        <f>IF($M88&lt;&gt;"",SUMIFS(ProductBacklog[Planned],ProductBacklog[Planned-Date], "&lt;="&amp;$M88)," ")</f>
        <v xml:space="preserve"> </v>
      </c>
      <c r="P88" s="37" t="str" cm="1">
        <f t="array" ref="P88">IF($M88&lt;&gt;"",SUM(SUMIFS(ProductBacklog[Planned],ProductBacklog[Sprint],$A$33:$A88,ProductBacklog[Real-Date],"&lt;="&amp;$M88))," ")</f>
        <v xml:space="preserve"> </v>
      </c>
      <c r="Q88" s="37" t="str" cm="1">
        <f t="array" ref="Q88">IF($M88&lt;&gt;"",SUM(SUMIFS(PrivateSheet1[[Duration]:[Duration]],PrivateSheet1[[Task]:[Task]],_xlfn._xlws.FILTER(ProductBacklog[CODE],(ProductBacklog[Real-Date]&lt;=$M88)*(ProductBacklog[CODE]&lt;&gt;"")*(ProductBacklog[Real-Date]&lt;&gt;""))),SUMIFS(PrivateSheet2[[Duration]:[Duration]],PrivateSheet2[[Task]:[Task]],_xlfn._xlws.FILTER(ProductBacklog[CODE],(ProductBacklog[Real-Date]&lt;=$M88)*(ProductBacklog[CODE]&lt;&gt;"")*(ProductBacklog[Real-Date]&lt;&gt;""))),SUMIFS(PrivateSheet3[[Duration]:[Duration]],PrivateSheet3[[Task]:[Task]],_xlfn._xlws.FILTER(ProductBacklog[CODE],(ProductBacklog[Real-Date]&lt;=$M88)*(ProductBacklog[CODE]&lt;&gt;"")*(ProductBacklog[Real-Date]&lt;&gt;""))),SUMIFS(PrivateSheet4[[Duration]:[Duration]],PrivateSheet4[[Task]:[Task]],_xlfn._xlws.FILTER(ProductBacklog[CODE],(ProductBacklog[Real-Date]&lt;=$M88)*(ProductBacklog[CODE]&lt;&gt;"")*(ProductBacklog[Real-Date]&lt;&gt;""))),SUMIFS(PrivateSheet5[[Duration]:[Duration]],PrivateSheet5[[Task]:[Task]],_xlfn._xlws.FILTER(ProductBacklog[CODE],(ProductBacklog[Real-Date]&lt;=$M88)*(ProductBacklog[CODE]&lt;&gt;"")*(ProductBacklog[Real-Date]&lt;&gt;""))))/60," ")</f>
        <v xml:space="preserve"> </v>
      </c>
      <c r="R88" s="37" t="str">
        <f>IF($M88&lt;&gt;"",SUM($L$33:$L88)," ")</f>
        <v xml:space="preserve"> </v>
      </c>
      <c r="U88" s="37"/>
      <c r="V88" s="29"/>
      <c r="W88" s="29"/>
    </row>
    <row r="89" spans="1:23" ht="14.4" customHeight="1" x14ac:dyDescent="0.3">
      <c r="A89" s="29"/>
      <c r="B89" s="53" t="str" cm="1">
        <f t="array" aca="1" ref="B89" ca="1">IF($A89&lt;&gt;"",SUM(SUMIFS(PrivateSheet1[[Duration]:[Duration]],PrivateSheet1[[Task]:[Task]],INDIRECT(CONCATENATE(ADDRESS(ROW($AG$24),COLUMN($AG$24)+(ROW($B89)-ROW($B$33))),"#"))))/60,"")</f>
        <v/>
      </c>
      <c r="C89" s="23" t="str">
        <f t="shared" si="52"/>
        <v/>
      </c>
      <c r="D89" s="53" t="str" cm="1">
        <f t="array" aca="1" ref="D89" ca="1">IF($A89&lt;&gt;"",SUM(SUMIFS(PrivateSheet2[[Duration]:[Duration]],PrivateSheet2[[Task]:[Task]],INDIRECT(CONCATENATE(ADDRESS(ROW($AG$24),COLUMN($AG$24)+(ROW($B89)-ROW($B$33))),"#"))))/60,"")</f>
        <v/>
      </c>
      <c r="E89" s="23" t="str">
        <f t="shared" si="53"/>
        <v/>
      </c>
      <c r="F89" s="53" t="str" cm="1">
        <f t="array" aca="1" ref="F89" ca="1">IF($A89&lt;&gt;"",SUM(SUMIFS(PrivateSheet3[[Duration]:[Duration]],PrivateSheet3[[Task]:[Task]],INDIRECT(CONCATENATE(ADDRESS(ROW($AG$24),COLUMN($AG$24)+(ROW($B89)-ROW($B$33))),"#"))))/60,"")</f>
        <v/>
      </c>
      <c r="G89" s="23" t="str">
        <f t="shared" si="54"/>
        <v/>
      </c>
      <c r="H89" s="53" t="str" cm="1">
        <f t="array" aca="1" ref="H89" ca="1">IF($A89&lt;&gt;"",SUM(SUMIFS(PrivateSheet4[[Duration]:[Duration]],PrivateSheet4[[Task]:[Task]],INDIRECT(CONCATENATE(ADDRESS(ROW($AG$24),COLUMN($AG$24)+(ROW($B89)-ROW($B$33))),"#"))))/60,"")</f>
        <v/>
      </c>
      <c r="I89" s="23" t="str">
        <f t="shared" si="55"/>
        <v/>
      </c>
      <c r="J89" s="53" t="str" cm="1">
        <f t="array" aca="1" ref="J89" ca="1">IF($A89&lt;&gt;"",SUM(SUMIFS(PrivateSheet5[[Duration]:[Duration]],PrivateSheet5[[Task]:[Task]],INDIRECT(CONCATENATE(ADDRESS(ROW($AG$24),COLUMN($AG$24)+(ROW($B89)-ROW($B$33))),"#"))))/60,"")</f>
        <v/>
      </c>
      <c r="K89" s="23" t="str">
        <f t="shared" si="56"/>
        <v/>
      </c>
      <c r="L89" s="25" t="str">
        <f t="shared" si="57"/>
        <v/>
      </c>
      <c r="M89" s="50"/>
      <c r="N89" s="25"/>
      <c r="O89" s="37" t="str">
        <f>IF($M89&lt;&gt;"",SUMIFS(ProductBacklog[Planned],ProductBacklog[Planned-Date], "&lt;="&amp;$M89)," ")</f>
        <v xml:space="preserve"> </v>
      </c>
      <c r="P89" s="37" t="str" cm="1">
        <f t="array" ref="P89">IF($M89&lt;&gt;"",SUM(SUMIFS(ProductBacklog[Planned],ProductBacklog[Sprint],$A$33:$A89,ProductBacklog[Real-Date],"&lt;="&amp;$M89))," ")</f>
        <v xml:space="preserve"> </v>
      </c>
      <c r="Q89" s="37" t="str" cm="1">
        <f t="array" ref="Q89">IF($M89&lt;&gt;"",SUM(SUMIFS(PrivateSheet1[[Duration]:[Duration]],PrivateSheet1[[Task]:[Task]],_xlfn._xlws.FILTER(ProductBacklog[CODE],(ProductBacklog[Real-Date]&lt;=$M89)*(ProductBacklog[CODE]&lt;&gt;"")*(ProductBacklog[Real-Date]&lt;&gt;""))),SUMIFS(PrivateSheet2[[Duration]:[Duration]],PrivateSheet2[[Task]:[Task]],_xlfn._xlws.FILTER(ProductBacklog[CODE],(ProductBacklog[Real-Date]&lt;=$M89)*(ProductBacklog[CODE]&lt;&gt;"")*(ProductBacklog[Real-Date]&lt;&gt;""))),SUMIFS(PrivateSheet3[[Duration]:[Duration]],PrivateSheet3[[Task]:[Task]],_xlfn._xlws.FILTER(ProductBacklog[CODE],(ProductBacklog[Real-Date]&lt;=$M89)*(ProductBacklog[CODE]&lt;&gt;"")*(ProductBacklog[Real-Date]&lt;&gt;""))),SUMIFS(PrivateSheet4[[Duration]:[Duration]],PrivateSheet4[[Task]:[Task]],_xlfn._xlws.FILTER(ProductBacklog[CODE],(ProductBacklog[Real-Date]&lt;=$M89)*(ProductBacklog[CODE]&lt;&gt;"")*(ProductBacklog[Real-Date]&lt;&gt;""))),SUMIFS(PrivateSheet5[[Duration]:[Duration]],PrivateSheet5[[Task]:[Task]],_xlfn._xlws.FILTER(ProductBacklog[CODE],(ProductBacklog[Real-Date]&lt;=$M89)*(ProductBacklog[CODE]&lt;&gt;"")*(ProductBacklog[Real-Date]&lt;&gt;""))))/60," ")</f>
        <v xml:space="preserve"> </v>
      </c>
      <c r="R89" s="37" t="str">
        <f>IF($M89&lt;&gt;"",SUM($L$33:$L89)," ")</f>
        <v xml:space="preserve"> </v>
      </c>
      <c r="U89" s="37"/>
      <c r="V89" s="29"/>
      <c r="W89" s="29"/>
    </row>
    <row r="90" spans="1:23" ht="14.4" customHeight="1" x14ac:dyDescent="0.3">
      <c r="A90" s="29"/>
      <c r="B90" s="53" t="str" cm="1">
        <f t="array" aca="1" ref="B90" ca="1">IF($A90&lt;&gt;"",SUM(SUMIFS(PrivateSheet1[[Duration]:[Duration]],PrivateSheet1[[Task]:[Task]],INDIRECT(CONCATENATE(ADDRESS(ROW($AG$24),COLUMN($AG$24)+(ROW($B90)-ROW($B$33))),"#"))))/60,"")</f>
        <v/>
      </c>
      <c r="C90" s="23" t="str">
        <f t="shared" si="52"/>
        <v/>
      </c>
      <c r="D90" s="53" t="str" cm="1">
        <f t="array" aca="1" ref="D90" ca="1">IF($A90&lt;&gt;"",SUM(SUMIFS(PrivateSheet2[[Duration]:[Duration]],PrivateSheet2[[Task]:[Task]],INDIRECT(CONCATENATE(ADDRESS(ROW($AG$24),COLUMN($AG$24)+(ROW($B90)-ROW($B$33))),"#"))))/60,"")</f>
        <v/>
      </c>
      <c r="E90" s="23" t="str">
        <f t="shared" si="53"/>
        <v/>
      </c>
      <c r="F90" s="53" t="str" cm="1">
        <f t="array" aca="1" ref="F90" ca="1">IF($A90&lt;&gt;"",SUM(SUMIFS(PrivateSheet3[[Duration]:[Duration]],PrivateSheet3[[Task]:[Task]],INDIRECT(CONCATENATE(ADDRESS(ROW($AG$24),COLUMN($AG$24)+(ROW($B90)-ROW($B$33))),"#"))))/60,"")</f>
        <v/>
      </c>
      <c r="G90" s="23" t="str">
        <f t="shared" si="54"/>
        <v/>
      </c>
      <c r="H90" s="53" t="str" cm="1">
        <f t="array" aca="1" ref="H90" ca="1">IF($A90&lt;&gt;"",SUM(SUMIFS(PrivateSheet4[[Duration]:[Duration]],PrivateSheet4[[Task]:[Task]],INDIRECT(CONCATENATE(ADDRESS(ROW($AG$24),COLUMN($AG$24)+(ROW($B90)-ROW($B$33))),"#"))))/60,"")</f>
        <v/>
      </c>
      <c r="I90" s="23" t="str">
        <f t="shared" si="55"/>
        <v/>
      </c>
      <c r="J90" s="53" t="str" cm="1">
        <f t="array" aca="1" ref="J90" ca="1">IF($A90&lt;&gt;"",SUM(SUMIFS(PrivateSheet5[[Duration]:[Duration]],PrivateSheet5[[Task]:[Task]],INDIRECT(CONCATENATE(ADDRESS(ROW($AG$24),COLUMN($AG$24)+(ROW($B90)-ROW($B$33))),"#"))))/60,"")</f>
        <v/>
      </c>
      <c r="K90" s="23" t="str">
        <f t="shared" si="56"/>
        <v/>
      </c>
      <c r="L90" s="25" t="str">
        <f t="shared" si="57"/>
        <v/>
      </c>
      <c r="M90" s="50"/>
      <c r="N90" s="25"/>
      <c r="O90" s="37" t="str">
        <f>IF($M90&lt;&gt;"",SUMIFS(ProductBacklog[Planned],ProductBacklog[Planned-Date], "&lt;="&amp;$M90)," ")</f>
        <v xml:space="preserve"> </v>
      </c>
      <c r="P90" s="37" t="str" cm="1">
        <f t="array" ref="P90">IF($M90&lt;&gt;"",SUM(SUMIFS(ProductBacklog[Planned],ProductBacklog[Sprint],$A$33:$A90,ProductBacklog[Real-Date],"&lt;="&amp;$M90))," ")</f>
        <v xml:space="preserve"> </v>
      </c>
      <c r="Q90" s="37" t="str" cm="1">
        <f t="array" ref="Q90">IF($M90&lt;&gt;"",SUM(SUMIFS(PrivateSheet1[[Duration]:[Duration]],PrivateSheet1[[Task]:[Task]],_xlfn._xlws.FILTER(ProductBacklog[CODE],(ProductBacklog[Real-Date]&lt;=$M90)*(ProductBacklog[CODE]&lt;&gt;"")*(ProductBacklog[Real-Date]&lt;&gt;""))),SUMIFS(PrivateSheet2[[Duration]:[Duration]],PrivateSheet2[[Task]:[Task]],_xlfn._xlws.FILTER(ProductBacklog[CODE],(ProductBacklog[Real-Date]&lt;=$M90)*(ProductBacklog[CODE]&lt;&gt;"")*(ProductBacklog[Real-Date]&lt;&gt;""))),SUMIFS(PrivateSheet3[[Duration]:[Duration]],PrivateSheet3[[Task]:[Task]],_xlfn._xlws.FILTER(ProductBacklog[CODE],(ProductBacklog[Real-Date]&lt;=$M90)*(ProductBacklog[CODE]&lt;&gt;"")*(ProductBacklog[Real-Date]&lt;&gt;""))),SUMIFS(PrivateSheet4[[Duration]:[Duration]],PrivateSheet4[[Task]:[Task]],_xlfn._xlws.FILTER(ProductBacklog[CODE],(ProductBacklog[Real-Date]&lt;=$M90)*(ProductBacklog[CODE]&lt;&gt;"")*(ProductBacklog[Real-Date]&lt;&gt;""))),SUMIFS(PrivateSheet5[[Duration]:[Duration]],PrivateSheet5[[Task]:[Task]],_xlfn._xlws.FILTER(ProductBacklog[CODE],(ProductBacklog[Real-Date]&lt;=$M90)*(ProductBacklog[CODE]&lt;&gt;"")*(ProductBacklog[Real-Date]&lt;&gt;""))))/60," ")</f>
        <v xml:space="preserve"> </v>
      </c>
      <c r="R90" s="37" t="str">
        <f>IF($M90&lt;&gt;"",SUM($L$33:$L90)," ")</f>
        <v xml:space="preserve"> </v>
      </c>
      <c r="U90" s="37"/>
      <c r="V90" s="29"/>
      <c r="W90" s="29"/>
    </row>
    <row r="91" spans="1:23" ht="14.4" customHeight="1" x14ac:dyDescent="0.3">
      <c r="A91" s="29"/>
      <c r="B91" s="53" t="str" cm="1">
        <f t="array" aca="1" ref="B91" ca="1">IF($A91&lt;&gt;"",SUM(SUMIFS(PrivateSheet1[[Duration]:[Duration]],PrivateSheet1[[Task]:[Task]],INDIRECT(CONCATENATE(ADDRESS(ROW($AG$24),COLUMN($AG$24)+(ROW($B91)-ROW($B$33))),"#"))))/60,"")</f>
        <v/>
      </c>
      <c r="C91" s="23" t="str">
        <f t="shared" si="52"/>
        <v/>
      </c>
      <c r="D91" s="53" t="str" cm="1">
        <f t="array" aca="1" ref="D91" ca="1">IF($A91&lt;&gt;"",SUM(SUMIFS(PrivateSheet2[[Duration]:[Duration]],PrivateSheet2[[Task]:[Task]],INDIRECT(CONCATENATE(ADDRESS(ROW($AG$24),COLUMN($AG$24)+(ROW($B91)-ROW($B$33))),"#"))))/60,"")</f>
        <v/>
      </c>
      <c r="E91" s="23" t="str">
        <f t="shared" si="53"/>
        <v/>
      </c>
      <c r="F91" s="53" t="str" cm="1">
        <f t="array" aca="1" ref="F91" ca="1">IF($A91&lt;&gt;"",SUM(SUMIFS(PrivateSheet3[[Duration]:[Duration]],PrivateSheet3[[Task]:[Task]],INDIRECT(CONCATENATE(ADDRESS(ROW($AG$24),COLUMN($AG$24)+(ROW($B91)-ROW($B$33))),"#"))))/60,"")</f>
        <v/>
      </c>
      <c r="G91" s="23" t="str">
        <f t="shared" si="54"/>
        <v/>
      </c>
      <c r="H91" s="53" t="str" cm="1">
        <f t="array" aca="1" ref="H91" ca="1">IF($A91&lt;&gt;"",SUM(SUMIFS(PrivateSheet4[[Duration]:[Duration]],PrivateSheet4[[Task]:[Task]],INDIRECT(CONCATENATE(ADDRESS(ROW($AG$24),COLUMN($AG$24)+(ROW($B91)-ROW($B$33))),"#"))))/60,"")</f>
        <v/>
      </c>
      <c r="I91" s="23" t="str">
        <f t="shared" si="55"/>
        <v/>
      </c>
      <c r="J91" s="53" t="str" cm="1">
        <f t="array" aca="1" ref="J91" ca="1">IF($A91&lt;&gt;"",SUM(SUMIFS(PrivateSheet5[[Duration]:[Duration]],PrivateSheet5[[Task]:[Task]],INDIRECT(CONCATENATE(ADDRESS(ROW($AG$24),COLUMN($AG$24)+(ROW($B91)-ROW($B$33))),"#"))))/60,"")</f>
        <v/>
      </c>
      <c r="K91" s="23" t="str">
        <f t="shared" si="56"/>
        <v/>
      </c>
      <c r="L91" s="25" t="str">
        <f t="shared" si="57"/>
        <v/>
      </c>
      <c r="M91" s="50"/>
      <c r="N91" s="25"/>
      <c r="O91" s="37" t="str">
        <f>IF($M91&lt;&gt;"",SUMIFS(ProductBacklog[Planned],ProductBacklog[Planned-Date], "&lt;="&amp;$M91)," ")</f>
        <v xml:space="preserve"> </v>
      </c>
      <c r="P91" s="37" t="str" cm="1">
        <f t="array" ref="P91">IF($M91&lt;&gt;"",SUM(SUMIFS(ProductBacklog[Planned],ProductBacklog[Sprint],$A$33:$A91,ProductBacklog[Real-Date],"&lt;="&amp;$M91))," ")</f>
        <v xml:space="preserve"> </v>
      </c>
      <c r="Q91" s="37" t="str" cm="1">
        <f t="array" ref="Q91">IF($M91&lt;&gt;"",SUM(SUMIFS(PrivateSheet1[[Duration]:[Duration]],PrivateSheet1[[Task]:[Task]],_xlfn._xlws.FILTER(ProductBacklog[CODE],(ProductBacklog[Real-Date]&lt;=$M91)*(ProductBacklog[CODE]&lt;&gt;"")*(ProductBacklog[Real-Date]&lt;&gt;""))),SUMIFS(PrivateSheet2[[Duration]:[Duration]],PrivateSheet2[[Task]:[Task]],_xlfn._xlws.FILTER(ProductBacklog[CODE],(ProductBacklog[Real-Date]&lt;=$M91)*(ProductBacklog[CODE]&lt;&gt;"")*(ProductBacklog[Real-Date]&lt;&gt;""))),SUMIFS(PrivateSheet3[[Duration]:[Duration]],PrivateSheet3[[Task]:[Task]],_xlfn._xlws.FILTER(ProductBacklog[CODE],(ProductBacklog[Real-Date]&lt;=$M91)*(ProductBacklog[CODE]&lt;&gt;"")*(ProductBacklog[Real-Date]&lt;&gt;""))),SUMIFS(PrivateSheet4[[Duration]:[Duration]],PrivateSheet4[[Task]:[Task]],_xlfn._xlws.FILTER(ProductBacklog[CODE],(ProductBacklog[Real-Date]&lt;=$M91)*(ProductBacklog[CODE]&lt;&gt;"")*(ProductBacklog[Real-Date]&lt;&gt;""))),SUMIFS(PrivateSheet5[[Duration]:[Duration]],PrivateSheet5[[Task]:[Task]],_xlfn._xlws.FILTER(ProductBacklog[CODE],(ProductBacklog[Real-Date]&lt;=$M91)*(ProductBacklog[CODE]&lt;&gt;"")*(ProductBacklog[Real-Date]&lt;&gt;""))))/60," ")</f>
        <v xml:space="preserve"> </v>
      </c>
      <c r="R91" s="37" t="str">
        <f>IF($M91&lt;&gt;"",SUM($L$33:$L91)," ")</f>
        <v xml:space="preserve"> </v>
      </c>
      <c r="U91" s="37"/>
      <c r="V91" s="29"/>
      <c r="W91" s="29"/>
    </row>
    <row r="92" spans="1:23" ht="14.4" customHeight="1" x14ac:dyDescent="0.3">
      <c r="A92" s="29"/>
      <c r="B92" s="53" t="str" cm="1">
        <f t="array" aca="1" ref="B92" ca="1">IF($A92&lt;&gt;"",SUM(SUMIFS(PrivateSheet1[[Duration]:[Duration]],PrivateSheet1[[Task]:[Task]],INDIRECT(CONCATENATE(ADDRESS(ROW($AG$24),COLUMN($AG$24)+(ROW($B92)-ROW($B$33))),"#"))))/60,"")</f>
        <v/>
      </c>
      <c r="C92" s="23" t="str">
        <f t="shared" si="52"/>
        <v/>
      </c>
      <c r="D92" s="53" t="str" cm="1">
        <f t="array" aca="1" ref="D92" ca="1">IF($A92&lt;&gt;"",SUM(SUMIFS(PrivateSheet2[[Duration]:[Duration]],PrivateSheet2[[Task]:[Task]],INDIRECT(CONCATENATE(ADDRESS(ROW($AG$24),COLUMN($AG$24)+(ROW($B92)-ROW($B$33))),"#"))))/60,"")</f>
        <v/>
      </c>
      <c r="E92" s="23" t="str">
        <f t="shared" si="53"/>
        <v/>
      </c>
      <c r="F92" s="53" t="str" cm="1">
        <f t="array" aca="1" ref="F92" ca="1">IF($A92&lt;&gt;"",SUM(SUMIFS(PrivateSheet3[[Duration]:[Duration]],PrivateSheet3[[Task]:[Task]],INDIRECT(CONCATENATE(ADDRESS(ROW($AG$24),COLUMN($AG$24)+(ROW($B92)-ROW($B$33))),"#"))))/60,"")</f>
        <v/>
      </c>
      <c r="G92" s="23" t="str">
        <f t="shared" si="54"/>
        <v/>
      </c>
      <c r="H92" s="53" t="str" cm="1">
        <f t="array" aca="1" ref="H92" ca="1">IF($A92&lt;&gt;"",SUM(SUMIFS(PrivateSheet4[[Duration]:[Duration]],PrivateSheet4[[Task]:[Task]],INDIRECT(CONCATENATE(ADDRESS(ROW($AG$24),COLUMN($AG$24)+(ROW($B92)-ROW($B$33))),"#"))))/60,"")</f>
        <v/>
      </c>
      <c r="I92" s="23" t="str">
        <f t="shared" si="55"/>
        <v/>
      </c>
      <c r="J92" s="53" t="str" cm="1">
        <f t="array" aca="1" ref="J92" ca="1">IF($A92&lt;&gt;"",SUM(SUMIFS(PrivateSheet5[[Duration]:[Duration]],PrivateSheet5[[Task]:[Task]],INDIRECT(CONCATENATE(ADDRESS(ROW($AG$24),COLUMN($AG$24)+(ROW($B92)-ROW($B$33))),"#"))))/60,"")</f>
        <v/>
      </c>
      <c r="K92" s="23" t="str">
        <f t="shared" si="56"/>
        <v/>
      </c>
      <c r="L92" s="25" t="str">
        <f t="shared" si="57"/>
        <v/>
      </c>
      <c r="M92" s="50"/>
      <c r="N92" s="25"/>
      <c r="O92" s="37" t="str">
        <f>IF($M92&lt;&gt;"",SUMIFS(ProductBacklog[Planned],ProductBacklog[Planned-Date], "&lt;="&amp;$M92)," ")</f>
        <v xml:space="preserve"> </v>
      </c>
      <c r="P92" s="37" t="str" cm="1">
        <f t="array" ref="P92">IF($M92&lt;&gt;"",SUM(SUMIFS(ProductBacklog[Planned],ProductBacklog[Sprint],$A$33:$A92,ProductBacklog[Real-Date],"&lt;="&amp;$M92))," ")</f>
        <v xml:space="preserve"> </v>
      </c>
      <c r="Q92" s="37" t="str" cm="1">
        <f t="array" ref="Q92">IF($M92&lt;&gt;"",SUM(SUMIFS(PrivateSheet1[[Duration]:[Duration]],PrivateSheet1[[Task]:[Task]],_xlfn._xlws.FILTER(ProductBacklog[CODE],(ProductBacklog[Real-Date]&lt;=$M92)*(ProductBacklog[CODE]&lt;&gt;"")*(ProductBacklog[Real-Date]&lt;&gt;""))),SUMIFS(PrivateSheet2[[Duration]:[Duration]],PrivateSheet2[[Task]:[Task]],_xlfn._xlws.FILTER(ProductBacklog[CODE],(ProductBacklog[Real-Date]&lt;=$M92)*(ProductBacklog[CODE]&lt;&gt;"")*(ProductBacklog[Real-Date]&lt;&gt;""))),SUMIFS(PrivateSheet3[[Duration]:[Duration]],PrivateSheet3[[Task]:[Task]],_xlfn._xlws.FILTER(ProductBacklog[CODE],(ProductBacklog[Real-Date]&lt;=$M92)*(ProductBacklog[CODE]&lt;&gt;"")*(ProductBacklog[Real-Date]&lt;&gt;""))),SUMIFS(PrivateSheet4[[Duration]:[Duration]],PrivateSheet4[[Task]:[Task]],_xlfn._xlws.FILTER(ProductBacklog[CODE],(ProductBacklog[Real-Date]&lt;=$M92)*(ProductBacklog[CODE]&lt;&gt;"")*(ProductBacklog[Real-Date]&lt;&gt;""))),SUMIFS(PrivateSheet5[[Duration]:[Duration]],PrivateSheet5[[Task]:[Task]],_xlfn._xlws.FILTER(ProductBacklog[CODE],(ProductBacklog[Real-Date]&lt;=$M92)*(ProductBacklog[CODE]&lt;&gt;"")*(ProductBacklog[Real-Date]&lt;&gt;""))))/60," ")</f>
        <v xml:space="preserve"> </v>
      </c>
      <c r="R92" s="37" t="str">
        <f>IF($M92&lt;&gt;"",SUM($L$33:$L92)," ")</f>
        <v xml:space="preserve"> </v>
      </c>
      <c r="U92" s="37"/>
      <c r="V92" s="29"/>
      <c r="W92" s="29"/>
    </row>
    <row r="93" spans="1:23" ht="14.4" customHeight="1" x14ac:dyDescent="0.3">
      <c r="A93" s="29"/>
      <c r="B93" s="53" t="str" cm="1">
        <f t="array" aca="1" ref="B93" ca="1">IF($A93&lt;&gt;"",SUM(SUMIFS(PrivateSheet1[[Duration]:[Duration]],PrivateSheet1[[Task]:[Task]],INDIRECT(CONCATENATE(ADDRESS(ROW($AG$24),COLUMN($AG$24)+(ROW($B93)-ROW($B$33))),"#"))))/60,"")</f>
        <v/>
      </c>
      <c r="C93" s="23" t="str">
        <f t="shared" si="52"/>
        <v/>
      </c>
      <c r="D93" s="53" t="str" cm="1">
        <f t="array" aca="1" ref="D93" ca="1">IF($A93&lt;&gt;"",SUM(SUMIFS(PrivateSheet2[[Duration]:[Duration]],PrivateSheet2[[Task]:[Task]],INDIRECT(CONCATENATE(ADDRESS(ROW($AG$24),COLUMN($AG$24)+(ROW($B93)-ROW($B$33))),"#"))))/60,"")</f>
        <v/>
      </c>
      <c r="E93" s="23" t="str">
        <f t="shared" si="53"/>
        <v/>
      </c>
      <c r="F93" s="53" t="str" cm="1">
        <f t="array" aca="1" ref="F93" ca="1">IF($A93&lt;&gt;"",SUM(SUMIFS(PrivateSheet3[[Duration]:[Duration]],PrivateSheet3[[Task]:[Task]],INDIRECT(CONCATENATE(ADDRESS(ROW($AG$24),COLUMN($AG$24)+(ROW($B93)-ROW($B$33))),"#"))))/60,"")</f>
        <v/>
      </c>
      <c r="G93" s="23" t="str">
        <f t="shared" si="54"/>
        <v/>
      </c>
      <c r="H93" s="53" t="str" cm="1">
        <f t="array" aca="1" ref="H93" ca="1">IF($A93&lt;&gt;"",SUM(SUMIFS(PrivateSheet4[[Duration]:[Duration]],PrivateSheet4[[Task]:[Task]],INDIRECT(CONCATENATE(ADDRESS(ROW($AG$24),COLUMN($AG$24)+(ROW($B93)-ROW($B$33))),"#"))))/60,"")</f>
        <v/>
      </c>
      <c r="I93" s="23" t="str">
        <f t="shared" si="55"/>
        <v/>
      </c>
      <c r="J93" s="53" t="str" cm="1">
        <f t="array" aca="1" ref="J93" ca="1">IF($A93&lt;&gt;"",SUM(SUMIFS(PrivateSheet5[[Duration]:[Duration]],PrivateSheet5[[Task]:[Task]],INDIRECT(CONCATENATE(ADDRESS(ROW($AG$24),COLUMN($AG$24)+(ROW($B93)-ROW($B$33))),"#"))))/60,"")</f>
        <v/>
      </c>
      <c r="K93" s="23" t="str">
        <f t="shared" si="56"/>
        <v/>
      </c>
      <c r="L93" s="25" t="str">
        <f t="shared" si="57"/>
        <v/>
      </c>
      <c r="M93" s="50"/>
      <c r="N93" s="25"/>
      <c r="O93" s="37" t="str">
        <f>IF($M93&lt;&gt;"",SUMIFS(ProductBacklog[Planned],ProductBacklog[Planned-Date], "&lt;="&amp;$M93)," ")</f>
        <v xml:space="preserve"> </v>
      </c>
      <c r="P93" s="37" t="str" cm="1">
        <f t="array" ref="P93">IF($M93&lt;&gt;"",SUM(SUMIFS(ProductBacklog[Planned],ProductBacklog[Sprint],$A$33:$A93,ProductBacklog[Real-Date],"&lt;="&amp;$M93))," ")</f>
        <v xml:space="preserve"> </v>
      </c>
      <c r="Q93" s="37" t="str" cm="1">
        <f t="array" ref="Q93">IF($M93&lt;&gt;"",SUM(SUMIFS(PrivateSheet1[[Duration]:[Duration]],PrivateSheet1[[Task]:[Task]],_xlfn._xlws.FILTER(ProductBacklog[CODE],(ProductBacklog[Real-Date]&lt;=$M93)*(ProductBacklog[CODE]&lt;&gt;"")*(ProductBacklog[Real-Date]&lt;&gt;""))),SUMIFS(PrivateSheet2[[Duration]:[Duration]],PrivateSheet2[[Task]:[Task]],_xlfn._xlws.FILTER(ProductBacklog[CODE],(ProductBacklog[Real-Date]&lt;=$M93)*(ProductBacklog[CODE]&lt;&gt;"")*(ProductBacklog[Real-Date]&lt;&gt;""))),SUMIFS(PrivateSheet3[[Duration]:[Duration]],PrivateSheet3[[Task]:[Task]],_xlfn._xlws.FILTER(ProductBacklog[CODE],(ProductBacklog[Real-Date]&lt;=$M93)*(ProductBacklog[CODE]&lt;&gt;"")*(ProductBacklog[Real-Date]&lt;&gt;""))),SUMIFS(PrivateSheet4[[Duration]:[Duration]],PrivateSheet4[[Task]:[Task]],_xlfn._xlws.FILTER(ProductBacklog[CODE],(ProductBacklog[Real-Date]&lt;=$M93)*(ProductBacklog[CODE]&lt;&gt;"")*(ProductBacklog[Real-Date]&lt;&gt;""))),SUMIFS(PrivateSheet5[[Duration]:[Duration]],PrivateSheet5[[Task]:[Task]],_xlfn._xlws.FILTER(ProductBacklog[CODE],(ProductBacklog[Real-Date]&lt;=$M93)*(ProductBacklog[CODE]&lt;&gt;"")*(ProductBacklog[Real-Date]&lt;&gt;""))))/60," ")</f>
        <v xml:space="preserve"> </v>
      </c>
      <c r="R93" s="37" t="str">
        <f>IF($M93&lt;&gt;"",SUM($L$33:$L93)," ")</f>
        <v xml:space="preserve"> </v>
      </c>
      <c r="U93" s="37"/>
      <c r="V93" s="29"/>
      <c r="W93" s="29"/>
    </row>
    <row r="94" spans="1:23" ht="14.4" customHeight="1" x14ac:dyDescent="0.3">
      <c r="A94" s="29"/>
      <c r="B94" s="53" t="str" cm="1">
        <f t="array" aca="1" ref="B94" ca="1">IF($A94&lt;&gt;"",SUM(SUMIFS(PrivateSheet1[[Duration]:[Duration]],PrivateSheet1[[Task]:[Task]],INDIRECT(CONCATENATE(ADDRESS(ROW($AG$24),COLUMN($AG$24)+(ROW($B94)-ROW($B$33))),"#"))))/60,"")</f>
        <v/>
      </c>
      <c r="C94" s="23" t="str">
        <f t="shared" si="52"/>
        <v/>
      </c>
      <c r="D94" s="53" t="str" cm="1">
        <f t="array" aca="1" ref="D94" ca="1">IF($A94&lt;&gt;"",SUM(SUMIFS(PrivateSheet2[[Duration]:[Duration]],PrivateSheet2[[Task]:[Task]],INDIRECT(CONCATENATE(ADDRESS(ROW($AG$24),COLUMN($AG$24)+(ROW($B94)-ROW($B$33))),"#"))))/60,"")</f>
        <v/>
      </c>
      <c r="E94" s="23" t="str">
        <f t="shared" si="53"/>
        <v/>
      </c>
      <c r="F94" s="53" t="str" cm="1">
        <f t="array" aca="1" ref="F94" ca="1">IF($A94&lt;&gt;"",SUM(SUMIFS(PrivateSheet3[[Duration]:[Duration]],PrivateSheet3[[Task]:[Task]],INDIRECT(CONCATENATE(ADDRESS(ROW($AG$24),COLUMN($AG$24)+(ROW($B94)-ROW($B$33))),"#"))))/60,"")</f>
        <v/>
      </c>
      <c r="G94" s="23" t="str">
        <f t="shared" si="54"/>
        <v/>
      </c>
      <c r="H94" s="53" t="str" cm="1">
        <f t="array" aca="1" ref="H94" ca="1">IF($A94&lt;&gt;"",SUM(SUMIFS(PrivateSheet4[[Duration]:[Duration]],PrivateSheet4[[Task]:[Task]],INDIRECT(CONCATENATE(ADDRESS(ROW($AG$24),COLUMN($AG$24)+(ROW($B94)-ROW($B$33))),"#"))))/60,"")</f>
        <v/>
      </c>
      <c r="I94" s="23" t="str">
        <f t="shared" si="55"/>
        <v/>
      </c>
      <c r="J94" s="53" t="str" cm="1">
        <f t="array" aca="1" ref="J94" ca="1">IF($A94&lt;&gt;"",SUM(SUMIFS(PrivateSheet5[[Duration]:[Duration]],PrivateSheet5[[Task]:[Task]],INDIRECT(CONCATENATE(ADDRESS(ROW($AG$24),COLUMN($AG$24)+(ROW($B94)-ROW($B$33))),"#"))))/60,"")</f>
        <v/>
      </c>
      <c r="K94" s="23" t="str">
        <f t="shared" si="56"/>
        <v/>
      </c>
      <c r="L94" s="25" t="str">
        <f t="shared" si="57"/>
        <v/>
      </c>
      <c r="M94" s="50"/>
      <c r="N94" s="25"/>
      <c r="O94" s="37" t="str">
        <f>IF($M94&lt;&gt;"",SUMIFS(ProductBacklog[Planned],ProductBacklog[Planned-Date], "&lt;="&amp;$M94)," ")</f>
        <v xml:space="preserve"> </v>
      </c>
      <c r="P94" s="37" t="str" cm="1">
        <f t="array" ref="P94">IF($M94&lt;&gt;"",SUM(SUMIFS(ProductBacklog[Planned],ProductBacklog[Sprint],$A$33:$A94,ProductBacklog[Real-Date],"&lt;="&amp;$M94))," ")</f>
        <v xml:space="preserve"> </v>
      </c>
      <c r="Q94" s="37" t="str" cm="1">
        <f t="array" ref="Q94">IF($M94&lt;&gt;"",SUM(SUMIFS(PrivateSheet1[[Duration]:[Duration]],PrivateSheet1[[Task]:[Task]],_xlfn._xlws.FILTER(ProductBacklog[CODE],(ProductBacklog[Real-Date]&lt;=$M94)*(ProductBacklog[CODE]&lt;&gt;"")*(ProductBacklog[Real-Date]&lt;&gt;""))),SUMIFS(PrivateSheet2[[Duration]:[Duration]],PrivateSheet2[[Task]:[Task]],_xlfn._xlws.FILTER(ProductBacklog[CODE],(ProductBacklog[Real-Date]&lt;=$M94)*(ProductBacklog[CODE]&lt;&gt;"")*(ProductBacklog[Real-Date]&lt;&gt;""))),SUMIFS(PrivateSheet3[[Duration]:[Duration]],PrivateSheet3[[Task]:[Task]],_xlfn._xlws.FILTER(ProductBacklog[CODE],(ProductBacklog[Real-Date]&lt;=$M94)*(ProductBacklog[CODE]&lt;&gt;"")*(ProductBacklog[Real-Date]&lt;&gt;""))),SUMIFS(PrivateSheet4[[Duration]:[Duration]],PrivateSheet4[[Task]:[Task]],_xlfn._xlws.FILTER(ProductBacklog[CODE],(ProductBacklog[Real-Date]&lt;=$M94)*(ProductBacklog[CODE]&lt;&gt;"")*(ProductBacklog[Real-Date]&lt;&gt;""))),SUMIFS(PrivateSheet5[[Duration]:[Duration]],PrivateSheet5[[Task]:[Task]],_xlfn._xlws.FILTER(ProductBacklog[CODE],(ProductBacklog[Real-Date]&lt;=$M94)*(ProductBacklog[CODE]&lt;&gt;"")*(ProductBacklog[Real-Date]&lt;&gt;""))))/60," ")</f>
        <v xml:space="preserve"> </v>
      </c>
      <c r="R94" s="37" t="str">
        <f>IF($M94&lt;&gt;"",SUM($L$33:$L94)," ")</f>
        <v xml:space="preserve"> </v>
      </c>
      <c r="U94" s="37"/>
      <c r="V94" s="29"/>
      <c r="W94" s="29"/>
    </row>
    <row r="95" spans="1:23" ht="14.4" customHeight="1" x14ac:dyDescent="0.3">
      <c r="A95" s="29"/>
      <c r="B95" s="53" t="str" cm="1">
        <f t="array" aca="1" ref="B95" ca="1">IF($A95&lt;&gt;"",SUM(SUMIFS(PrivateSheet1[[Duration]:[Duration]],PrivateSheet1[[Task]:[Task]],INDIRECT(CONCATENATE(ADDRESS(ROW($AG$24),COLUMN($AG$24)+(ROW($B95)-ROW($B$33))),"#"))))/60,"")</f>
        <v/>
      </c>
      <c r="C95" s="23" t="str">
        <f t="shared" si="52"/>
        <v/>
      </c>
      <c r="D95" s="53" t="str" cm="1">
        <f t="array" aca="1" ref="D95" ca="1">IF($A95&lt;&gt;"",SUM(SUMIFS(PrivateSheet2[[Duration]:[Duration]],PrivateSheet2[[Task]:[Task]],INDIRECT(CONCATENATE(ADDRESS(ROW($AG$24),COLUMN($AG$24)+(ROW($B95)-ROW($B$33))),"#"))))/60,"")</f>
        <v/>
      </c>
      <c r="E95" s="23" t="str">
        <f t="shared" si="53"/>
        <v/>
      </c>
      <c r="F95" s="53" t="str" cm="1">
        <f t="array" aca="1" ref="F95" ca="1">IF($A95&lt;&gt;"",SUM(SUMIFS(PrivateSheet3[[Duration]:[Duration]],PrivateSheet3[[Task]:[Task]],INDIRECT(CONCATENATE(ADDRESS(ROW($AG$24),COLUMN($AG$24)+(ROW($B95)-ROW($B$33))),"#"))))/60,"")</f>
        <v/>
      </c>
      <c r="G95" s="23" t="str">
        <f t="shared" si="54"/>
        <v/>
      </c>
      <c r="H95" s="53" t="str" cm="1">
        <f t="array" aca="1" ref="H95" ca="1">IF($A95&lt;&gt;"",SUM(SUMIFS(PrivateSheet4[[Duration]:[Duration]],PrivateSheet4[[Task]:[Task]],INDIRECT(CONCATENATE(ADDRESS(ROW($AG$24),COLUMN($AG$24)+(ROW($B95)-ROW($B$33))),"#"))))/60,"")</f>
        <v/>
      </c>
      <c r="I95" s="23" t="str">
        <f t="shared" si="55"/>
        <v/>
      </c>
      <c r="J95" s="53" t="str" cm="1">
        <f t="array" aca="1" ref="J95" ca="1">IF($A95&lt;&gt;"",SUM(SUMIFS(PrivateSheet5[[Duration]:[Duration]],PrivateSheet5[[Task]:[Task]],INDIRECT(CONCATENATE(ADDRESS(ROW($AG$24),COLUMN($AG$24)+(ROW($B95)-ROW($B$33))),"#"))))/60,"")</f>
        <v/>
      </c>
      <c r="K95" s="23" t="str">
        <f t="shared" si="56"/>
        <v/>
      </c>
      <c r="L95" s="25" t="str">
        <f t="shared" si="57"/>
        <v/>
      </c>
      <c r="M95" s="50"/>
      <c r="N95" s="25"/>
      <c r="O95" s="37" t="str">
        <f>IF($M95&lt;&gt;"",SUMIFS(ProductBacklog[Planned],ProductBacklog[Planned-Date], "&lt;="&amp;$M95)," ")</f>
        <v xml:space="preserve"> </v>
      </c>
      <c r="P95" s="37" t="str" cm="1">
        <f t="array" ref="P95">IF($M95&lt;&gt;"",SUM(SUMIFS(ProductBacklog[Planned],ProductBacklog[Sprint],$A$33:$A95,ProductBacklog[Real-Date],"&lt;="&amp;$M95))," ")</f>
        <v xml:space="preserve"> </v>
      </c>
      <c r="Q95" s="37" t="str" cm="1">
        <f t="array" ref="Q95">IF($M95&lt;&gt;"",SUM(SUMIFS(PrivateSheet1[[Duration]:[Duration]],PrivateSheet1[[Task]:[Task]],_xlfn._xlws.FILTER(ProductBacklog[CODE],(ProductBacklog[Real-Date]&lt;=$M95)*(ProductBacklog[CODE]&lt;&gt;"")*(ProductBacklog[Real-Date]&lt;&gt;""))),SUMIFS(PrivateSheet2[[Duration]:[Duration]],PrivateSheet2[[Task]:[Task]],_xlfn._xlws.FILTER(ProductBacklog[CODE],(ProductBacklog[Real-Date]&lt;=$M95)*(ProductBacklog[CODE]&lt;&gt;"")*(ProductBacklog[Real-Date]&lt;&gt;""))),SUMIFS(PrivateSheet3[[Duration]:[Duration]],PrivateSheet3[[Task]:[Task]],_xlfn._xlws.FILTER(ProductBacklog[CODE],(ProductBacklog[Real-Date]&lt;=$M95)*(ProductBacklog[CODE]&lt;&gt;"")*(ProductBacklog[Real-Date]&lt;&gt;""))),SUMIFS(PrivateSheet4[[Duration]:[Duration]],PrivateSheet4[[Task]:[Task]],_xlfn._xlws.FILTER(ProductBacklog[CODE],(ProductBacklog[Real-Date]&lt;=$M95)*(ProductBacklog[CODE]&lt;&gt;"")*(ProductBacklog[Real-Date]&lt;&gt;""))),SUMIFS(PrivateSheet5[[Duration]:[Duration]],PrivateSheet5[[Task]:[Task]],_xlfn._xlws.FILTER(ProductBacklog[CODE],(ProductBacklog[Real-Date]&lt;=$M95)*(ProductBacklog[CODE]&lt;&gt;"")*(ProductBacklog[Real-Date]&lt;&gt;""))))/60," ")</f>
        <v xml:space="preserve"> </v>
      </c>
      <c r="R95" s="37" t="str">
        <f>IF($M95&lt;&gt;"",SUM($L$33:$L95)," ")</f>
        <v xml:space="preserve"> </v>
      </c>
      <c r="U95" s="37"/>
      <c r="V95" s="29"/>
      <c r="W95" s="29"/>
    </row>
    <row r="96" spans="1:23" ht="14.4" customHeight="1" x14ac:dyDescent="0.3">
      <c r="A96" s="29"/>
      <c r="B96" s="53" t="str" cm="1">
        <f t="array" aca="1" ref="B96" ca="1">IF($A96&lt;&gt;"",SUM(SUMIFS(PrivateSheet1[[Duration]:[Duration]],PrivateSheet1[[Task]:[Task]],INDIRECT(CONCATENATE(ADDRESS(ROW($AG$24),COLUMN($AG$24)+(ROW($B96)-ROW($B$33))),"#"))))/60,"")</f>
        <v/>
      </c>
      <c r="C96" s="23" t="str">
        <f t="shared" si="52"/>
        <v/>
      </c>
      <c r="D96" s="53" t="str" cm="1">
        <f t="array" aca="1" ref="D96" ca="1">IF($A96&lt;&gt;"",SUM(SUMIFS(PrivateSheet2[[Duration]:[Duration]],PrivateSheet2[[Task]:[Task]],INDIRECT(CONCATENATE(ADDRESS(ROW($AG$24),COLUMN($AG$24)+(ROW($B96)-ROW($B$33))),"#"))))/60,"")</f>
        <v/>
      </c>
      <c r="E96" s="23" t="str">
        <f t="shared" si="53"/>
        <v/>
      </c>
      <c r="F96" s="53" t="str" cm="1">
        <f t="array" aca="1" ref="F96" ca="1">IF($A96&lt;&gt;"",SUM(SUMIFS(PrivateSheet3[[Duration]:[Duration]],PrivateSheet3[[Task]:[Task]],INDIRECT(CONCATENATE(ADDRESS(ROW($AG$24),COLUMN($AG$24)+(ROW($B96)-ROW($B$33))),"#"))))/60,"")</f>
        <v/>
      </c>
      <c r="G96" s="23" t="str">
        <f t="shared" si="54"/>
        <v/>
      </c>
      <c r="H96" s="53" t="str" cm="1">
        <f t="array" aca="1" ref="H96" ca="1">IF($A96&lt;&gt;"",SUM(SUMIFS(PrivateSheet4[[Duration]:[Duration]],PrivateSheet4[[Task]:[Task]],INDIRECT(CONCATENATE(ADDRESS(ROW($AG$24),COLUMN($AG$24)+(ROW($B96)-ROW($B$33))),"#"))))/60,"")</f>
        <v/>
      </c>
      <c r="I96" s="23" t="str">
        <f t="shared" si="55"/>
        <v/>
      </c>
      <c r="J96" s="53" t="str" cm="1">
        <f t="array" aca="1" ref="J96" ca="1">IF($A96&lt;&gt;"",SUM(SUMIFS(PrivateSheet5[[Duration]:[Duration]],PrivateSheet5[[Task]:[Task]],INDIRECT(CONCATENATE(ADDRESS(ROW($AG$24),COLUMN($AG$24)+(ROW($B96)-ROW($B$33))),"#"))))/60,"")</f>
        <v/>
      </c>
      <c r="K96" s="23" t="str">
        <f t="shared" si="56"/>
        <v/>
      </c>
      <c r="L96" s="25" t="str">
        <f t="shared" si="57"/>
        <v/>
      </c>
      <c r="M96" s="50"/>
      <c r="N96" s="25"/>
      <c r="O96" s="37" t="str">
        <f>IF($M96&lt;&gt;"",SUMIFS(ProductBacklog[Planned],ProductBacklog[Planned-Date], "&lt;="&amp;$M96)," ")</f>
        <v xml:space="preserve"> </v>
      </c>
      <c r="P96" s="37" t="str" cm="1">
        <f t="array" ref="P96">IF($M96&lt;&gt;"",SUM(SUMIFS(ProductBacklog[Planned],ProductBacklog[Sprint],$A$33:$A96,ProductBacklog[Real-Date],"&lt;="&amp;$M96))," ")</f>
        <v xml:space="preserve"> </v>
      </c>
      <c r="Q96" s="37" t="str" cm="1">
        <f t="array" ref="Q96">IF($M96&lt;&gt;"",SUM(SUMIFS(PrivateSheet1[[Duration]:[Duration]],PrivateSheet1[[Task]:[Task]],_xlfn._xlws.FILTER(ProductBacklog[CODE],(ProductBacklog[Real-Date]&lt;=$M96)*(ProductBacklog[CODE]&lt;&gt;"")*(ProductBacklog[Real-Date]&lt;&gt;""))),SUMIFS(PrivateSheet2[[Duration]:[Duration]],PrivateSheet2[[Task]:[Task]],_xlfn._xlws.FILTER(ProductBacklog[CODE],(ProductBacklog[Real-Date]&lt;=$M96)*(ProductBacklog[CODE]&lt;&gt;"")*(ProductBacklog[Real-Date]&lt;&gt;""))),SUMIFS(PrivateSheet3[[Duration]:[Duration]],PrivateSheet3[[Task]:[Task]],_xlfn._xlws.FILTER(ProductBacklog[CODE],(ProductBacklog[Real-Date]&lt;=$M96)*(ProductBacklog[CODE]&lt;&gt;"")*(ProductBacklog[Real-Date]&lt;&gt;""))),SUMIFS(PrivateSheet4[[Duration]:[Duration]],PrivateSheet4[[Task]:[Task]],_xlfn._xlws.FILTER(ProductBacklog[CODE],(ProductBacklog[Real-Date]&lt;=$M96)*(ProductBacklog[CODE]&lt;&gt;"")*(ProductBacklog[Real-Date]&lt;&gt;""))),SUMIFS(PrivateSheet5[[Duration]:[Duration]],PrivateSheet5[[Task]:[Task]],_xlfn._xlws.FILTER(ProductBacklog[CODE],(ProductBacklog[Real-Date]&lt;=$M96)*(ProductBacklog[CODE]&lt;&gt;"")*(ProductBacklog[Real-Date]&lt;&gt;""))))/60," ")</f>
        <v xml:space="preserve"> </v>
      </c>
      <c r="R96" s="37" t="str">
        <f>IF($M96&lt;&gt;"",SUM($L$33:$L96)," ")</f>
        <v xml:space="preserve"> </v>
      </c>
      <c r="U96" s="37"/>
      <c r="V96" s="29"/>
      <c r="W96" s="29"/>
    </row>
    <row r="97" spans="1:23" ht="14.4" customHeight="1" x14ac:dyDescent="0.3">
      <c r="A97" s="29"/>
      <c r="B97" s="53" t="str" cm="1">
        <f t="array" aca="1" ref="B97" ca="1">IF($A97&lt;&gt;"",SUM(SUMIFS(PrivateSheet1[[Duration]:[Duration]],PrivateSheet1[[Task]:[Task]],INDIRECT(CONCATENATE(ADDRESS(ROW($AG$24),COLUMN($AG$24)+(ROW($B97)-ROW($B$33))),"#"))))/60,"")</f>
        <v/>
      </c>
      <c r="C97" s="23" t="str">
        <f t="shared" si="52"/>
        <v/>
      </c>
      <c r="D97" s="53" t="str" cm="1">
        <f t="array" aca="1" ref="D97" ca="1">IF($A97&lt;&gt;"",SUM(SUMIFS(PrivateSheet2[[Duration]:[Duration]],PrivateSheet2[[Task]:[Task]],INDIRECT(CONCATENATE(ADDRESS(ROW($AG$24),COLUMN($AG$24)+(ROW($B97)-ROW($B$33))),"#"))))/60,"")</f>
        <v/>
      </c>
      <c r="E97" s="23" t="str">
        <f t="shared" si="53"/>
        <v/>
      </c>
      <c r="F97" s="53" t="str" cm="1">
        <f t="array" aca="1" ref="F97" ca="1">IF($A97&lt;&gt;"",SUM(SUMIFS(PrivateSheet3[[Duration]:[Duration]],PrivateSheet3[[Task]:[Task]],INDIRECT(CONCATENATE(ADDRESS(ROW($AG$24),COLUMN($AG$24)+(ROW($B97)-ROW($B$33))),"#"))))/60,"")</f>
        <v/>
      </c>
      <c r="G97" s="23" t="str">
        <f t="shared" si="54"/>
        <v/>
      </c>
      <c r="H97" s="53" t="str" cm="1">
        <f t="array" aca="1" ref="H97" ca="1">IF($A97&lt;&gt;"",SUM(SUMIFS(PrivateSheet4[[Duration]:[Duration]],PrivateSheet4[[Task]:[Task]],INDIRECT(CONCATENATE(ADDRESS(ROW($AG$24),COLUMN($AG$24)+(ROW($B97)-ROW($B$33))),"#"))))/60,"")</f>
        <v/>
      </c>
      <c r="I97" s="23" t="str">
        <f t="shared" si="55"/>
        <v/>
      </c>
      <c r="J97" s="53" t="str" cm="1">
        <f t="array" aca="1" ref="J97" ca="1">IF($A97&lt;&gt;"",SUM(SUMIFS(PrivateSheet5[[Duration]:[Duration]],PrivateSheet5[[Task]:[Task]],INDIRECT(CONCATENATE(ADDRESS(ROW($AG$24),COLUMN($AG$24)+(ROW($B97)-ROW($B$33))),"#"))))/60,"")</f>
        <v/>
      </c>
      <c r="K97" s="23" t="str">
        <f t="shared" si="56"/>
        <v/>
      </c>
      <c r="L97" s="25" t="str">
        <f t="shared" si="57"/>
        <v/>
      </c>
      <c r="M97" s="50"/>
      <c r="N97" s="25"/>
      <c r="O97" s="37" t="str">
        <f>IF($M97&lt;&gt;"",SUMIFS(ProductBacklog[Planned],ProductBacklog[Planned-Date], "&lt;="&amp;$M97)," ")</f>
        <v xml:space="preserve"> </v>
      </c>
      <c r="P97" s="37" t="str" cm="1">
        <f t="array" ref="P97">IF($M97&lt;&gt;"",SUM(SUMIFS(ProductBacklog[Planned],ProductBacklog[Sprint],$A$33:$A97,ProductBacklog[Real-Date],"&lt;="&amp;$M97))," ")</f>
        <v xml:space="preserve"> </v>
      </c>
      <c r="Q97" s="37" t="str" cm="1">
        <f t="array" ref="Q97">IF($M97&lt;&gt;"",SUM(SUMIFS(PrivateSheet1[[Duration]:[Duration]],PrivateSheet1[[Task]:[Task]],_xlfn._xlws.FILTER(ProductBacklog[CODE],(ProductBacklog[Real-Date]&lt;=$M97)*(ProductBacklog[CODE]&lt;&gt;"")*(ProductBacklog[Real-Date]&lt;&gt;""))),SUMIFS(PrivateSheet2[[Duration]:[Duration]],PrivateSheet2[[Task]:[Task]],_xlfn._xlws.FILTER(ProductBacklog[CODE],(ProductBacklog[Real-Date]&lt;=$M97)*(ProductBacklog[CODE]&lt;&gt;"")*(ProductBacklog[Real-Date]&lt;&gt;""))),SUMIFS(PrivateSheet3[[Duration]:[Duration]],PrivateSheet3[[Task]:[Task]],_xlfn._xlws.FILTER(ProductBacklog[CODE],(ProductBacklog[Real-Date]&lt;=$M97)*(ProductBacklog[CODE]&lt;&gt;"")*(ProductBacklog[Real-Date]&lt;&gt;""))),SUMIFS(PrivateSheet4[[Duration]:[Duration]],PrivateSheet4[[Task]:[Task]],_xlfn._xlws.FILTER(ProductBacklog[CODE],(ProductBacklog[Real-Date]&lt;=$M97)*(ProductBacklog[CODE]&lt;&gt;"")*(ProductBacklog[Real-Date]&lt;&gt;""))),SUMIFS(PrivateSheet5[[Duration]:[Duration]],PrivateSheet5[[Task]:[Task]],_xlfn._xlws.FILTER(ProductBacklog[CODE],(ProductBacklog[Real-Date]&lt;=$M97)*(ProductBacklog[CODE]&lt;&gt;"")*(ProductBacklog[Real-Date]&lt;&gt;""))))/60," ")</f>
        <v xml:space="preserve"> </v>
      </c>
      <c r="R97" s="37" t="str">
        <f>IF($M97&lt;&gt;"",SUM($L$33:$L97)," ")</f>
        <v xml:space="preserve"> </v>
      </c>
      <c r="U97" s="37"/>
      <c r="V97" s="29"/>
      <c r="W97" s="29"/>
    </row>
    <row r="98" spans="1:23" ht="14.4" customHeight="1" x14ac:dyDescent="0.3">
      <c r="A98" s="29"/>
      <c r="B98" s="53" t="str" cm="1">
        <f t="array" aca="1" ref="B98" ca="1">IF($A98&lt;&gt;"",SUM(SUMIFS(PrivateSheet1[[Duration]:[Duration]],PrivateSheet1[[Task]:[Task]],INDIRECT(CONCATENATE(ADDRESS(ROW($AG$24),COLUMN($AG$24)+(ROW($B98)-ROW($B$33))),"#"))))/60,"")</f>
        <v/>
      </c>
      <c r="C98" s="23" t="str">
        <f t="shared" ref="C98:C132" si="58">IF($A98&lt;&gt;"",IF($L98&lt;&gt;0,B98/$L98,0),"")</f>
        <v/>
      </c>
      <c r="D98" s="53" t="str" cm="1">
        <f t="array" aca="1" ref="D98" ca="1">IF($A98&lt;&gt;"",SUM(SUMIFS(PrivateSheet2[[Duration]:[Duration]],PrivateSheet2[[Task]:[Task]],INDIRECT(CONCATENATE(ADDRESS(ROW($AG$24),COLUMN($AG$24)+(ROW($B98)-ROW($B$33))),"#"))))/60,"")</f>
        <v/>
      </c>
      <c r="E98" s="23" t="str">
        <f t="shared" ref="E98:E132" si="59">IF($A98&lt;&gt;"",IF($L98&lt;&gt;0,D98/$L98,0),"")</f>
        <v/>
      </c>
      <c r="F98" s="53" t="str" cm="1">
        <f t="array" aca="1" ref="F98" ca="1">IF($A98&lt;&gt;"",SUM(SUMIFS(PrivateSheet3[[Duration]:[Duration]],PrivateSheet3[[Task]:[Task]],INDIRECT(CONCATENATE(ADDRESS(ROW($AG$24),COLUMN($AG$24)+(ROW($B98)-ROW($B$33))),"#"))))/60,"")</f>
        <v/>
      </c>
      <c r="G98" s="23" t="str">
        <f t="shared" ref="G98:G132" si="60">IF($A98&lt;&gt;"",IF($L98&lt;&gt;0,F98/$L98,0),"")</f>
        <v/>
      </c>
      <c r="H98" s="53" t="str" cm="1">
        <f t="array" aca="1" ref="H98" ca="1">IF($A98&lt;&gt;"",SUM(SUMIFS(PrivateSheet4[[Duration]:[Duration]],PrivateSheet4[[Task]:[Task]],INDIRECT(CONCATENATE(ADDRESS(ROW($AG$24),COLUMN($AG$24)+(ROW($B98)-ROW($B$33))),"#"))))/60,"")</f>
        <v/>
      </c>
      <c r="I98" s="23" t="str">
        <f t="shared" ref="I98:I132" si="61">IF($A98&lt;&gt;"",IF($L98&lt;&gt;0,H98/$L98,0),"")</f>
        <v/>
      </c>
      <c r="J98" s="53" t="str" cm="1">
        <f t="array" aca="1" ref="J98" ca="1">IF($A98&lt;&gt;"",SUM(SUMIFS(PrivateSheet5[[Duration]:[Duration]],PrivateSheet5[[Task]:[Task]],INDIRECT(CONCATENATE(ADDRESS(ROW($AG$24),COLUMN($AG$24)+(ROW($B98)-ROW($B$33))),"#"))))/60,"")</f>
        <v/>
      </c>
      <c r="K98" s="23" t="str">
        <f t="shared" ref="K98:K132" si="62">IF($A98&lt;&gt;"",IF($L98&lt;&gt;0,J98/$L98,0),"")</f>
        <v/>
      </c>
      <c r="L98" s="25" t="str">
        <f t="shared" ref="L98:L132" si="63">IF($A98&lt;&gt;"",SUM(B98,D98,F98,H98,J98),"")</f>
        <v/>
      </c>
      <c r="M98" s="50"/>
      <c r="N98" s="25"/>
      <c r="O98" s="37" t="str">
        <f>IF($M98&lt;&gt;"",SUMIFS(ProductBacklog[Planned],ProductBacklog[Planned-Date], "&lt;="&amp;$M98)," ")</f>
        <v xml:space="preserve"> </v>
      </c>
      <c r="P98" s="37" t="str" cm="1">
        <f t="array" ref="P98">IF($M98&lt;&gt;"",SUM(SUMIFS(ProductBacklog[Planned],ProductBacklog[Sprint],$A$33:$A98,ProductBacklog[Real-Date],"&lt;="&amp;$M98))," ")</f>
        <v xml:space="preserve"> </v>
      </c>
      <c r="Q98" s="37" t="str" cm="1">
        <f t="array" ref="Q98">IF($M98&lt;&gt;"",SUM(SUMIFS(PrivateSheet1[[Duration]:[Duration]],PrivateSheet1[[Task]:[Task]],_xlfn._xlws.FILTER(ProductBacklog[CODE],(ProductBacklog[Real-Date]&lt;=$M98)*(ProductBacklog[CODE]&lt;&gt;"")*(ProductBacklog[Real-Date]&lt;&gt;""))),SUMIFS(PrivateSheet2[[Duration]:[Duration]],PrivateSheet2[[Task]:[Task]],_xlfn._xlws.FILTER(ProductBacklog[CODE],(ProductBacklog[Real-Date]&lt;=$M98)*(ProductBacklog[CODE]&lt;&gt;"")*(ProductBacklog[Real-Date]&lt;&gt;""))),SUMIFS(PrivateSheet3[[Duration]:[Duration]],PrivateSheet3[[Task]:[Task]],_xlfn._xlws.FILTER(ProductBacklog[CODE],(ProductBacklog[Real-Date]&lt;=$M98)*(ProductBacklog[CODE]&lt;&gt;"")*(ProductBacklog[Real-Date]&lt;&gt;""))),SUMIFS(PrivateSheet4[[Duration]:[Duration]],PrivateSheet4[[Task]:[Task]],_xlfn._xlws.FILTER(ProductBacklog[CODE],(ProductBacklog[Real-Date]&lt;=$M98)*(ProductBacklog[CODE]&lt;&gt;"")*(ProductBacklog[Real-Date]&lt;&gt;""))),SUMIFS(PrivateSheet5[[Duration]:[Duration]],PrivateSheet5[[Task]:[Task]],_xlfn._xlws.FILTER(ProductBacklog[CODE],(ProductBacklog[Real-Date]&lt;=$M98)*(ProductBacklog[CODE]&lt;&gt;"")*(ProductBacklog[Real-Date]&lt;&gt;""))))/60," ")</f>
        <v xml:space="preserve"> </v>
      </c>
      <c r="R98" s="37" t="str">
        <f>IF($M98&lt;&gt;"",SUM($L$33:$L98)," ")</f>
        <v xml:space="preserve"> </v>
      </c>
      <c r="U98" s="37"/>
      <c r="V98" s="29"/>
      <c r="W98" s="29"/>
    </row>
    <row r="99" spans="1:23" ht="14.4" customHeight="1" x14ac:dyDescent="0.3">
      <c r="A99" s="29"/>
      <c r="B99" s="53" t="str" cm="1">
        <f t="array" aca="1" ref="B99" ca="1">IF($A99&lt;&gt;"",SUM(SUMIFS(PrivateSheet1[[Duration]:[Duration]],PrivateSheet1[[Task]:[Task]],INDIRECT(CONCATENATE(ADDRESS(ROW($AG$24),COLUMN($AG$24)+(ROW($B99)-ROW($B$33))),"#"))))/60,"")</f>
        <v/>
      </c>
      <c r="C99" s="23" t="str">
        <f t="shared" si="58"/>
        <v/>
      </c>
      <c r="D99" s="53" t="str" cm="1">
        <f t="array" aca="1" ref="D99" ca="1">IF($A99&lt;&gt;"",SUM(SUMIFS(PrivateSheet2[[Duration]:[Duration]],PrivateSheet2[[Task]:[Task]],INDIRECT(CONCATENATE(ADDRESS(ROW($AG$24),COLUMN($AG$24)+(ROW($B99)-ROW($B$33))),"#"))))/60,"")</f>
        <v/>
      </c>
      <c r="E99" s="23" t="str">
        <f t="shared" si="59"/>
        <v/>
      </c>
      <c r="F99" s="53" t="str" cm="1">
        <f t="array" aca="1" ref="F99" ca="1">IF($A99&lt;&gt;"",SUM(SUMIFS(PrivateSheet3[[Duration]:[Duration]],PrivateSheet3[[Task]:[Task]],INDIRECT(CONCATENATE(ADDRESS(ROW($AG$24),COLUMN($AG$24)+(ROW($B99)-ROW($B$33))),"#"))))/60,"")</f>
        <v/>
      </c>
      <c r="G99" s="23" t="str">
        <f t="shared" si="60"/>
        <v/>
      </c>
      <c r="H99" s="53" t="str" cm="1">
        <f t="array" aca="1" ref="H99" ca="1">IF($A99&lt;&gt;"",SUM(SUMIFS(PrivateSheet4[[Duration]:[Duration]],PrivateSheet4[[Task]:[Task]],INDIRECT(CONCATENATE(ADDRESS(ROW($AG$24),COLUMN($AG$24)+(ROW($B99)-ROW($B$33))),"#"))))/60,"")</f>
        <v/>
      </c>
      <c r="I99" s="23" t="str">
        <f t="shared" si="61"/>
        <v/>
      </c>
      <c r="J99" s="53" t="str" cm="1">
        <f t="array" aca="1" ref="J99" ca="1">IF($A99&lt;&gt;"",SUM(SUMIFS(PrivateSheet5[[Duration]:[Duration]],PrivateSheet5[[Task]:[Task]],INDIRECT(CONCATENATE(ADDRESS(ROW($AG$24),COLUMN($AG$24)+(ROW($B99)-ROW($B$33))),"#"))))/60,"")</f>
        <v/>
      </c>
      <c r="K99" s="23" t="str">
        <f t="shared" si="62"/>
        <v/>
      </c>
      <c r="L99" s="25" t="str">
        <f t="shared" si="63"/>
        <v/>
      </c>
      <c r="M99" s="50"/>
      <c r="N99" s="25"/>
      <c r="O99" s="37" t="str">
        <f>IF($M99&lt;&gt;"",SUMIFS(ProductBacklog[Planned],ProductBacklog[Planned-Date], "&lt;="&amp;$M99)," ")</f>
        <v xml:space="preserve"> </v>
      </c>
      <c r="P99" s="37" t="str" cm="1">
        <f t="array" ref="P99">IF($M99&lt;&gt;"",SUM(SUMIFS(ProductBacklog[Planned],ProductBacklog[Sprint],$A$33:$A99,ProductBacklog[Real-Date],"&lt;="&amp;$M99))," ")</f>
        <v xml:space="preserve"> </v>
      </c>
      <c r="Q99" s="37" t="str" cm="1">
        <f t="array" ref="Q99">IF($M99&lt;&gt;"",SUM(SUMIFS(PrivateSheet1[[Duration]:[Duration]],PrivateSheet1[[Task]:[Task]],_xlfn._xlws.FILTER(ProductBacklog[CODE],(ProductBacklog[Real-Date]&lt;=$M99)*(ProductBacklog[CODE]&lt;&gt;"")*(ProductBacklog[Real-Date]&lt;&gt;""))),SUMIFS(PrivateSheet2[[Duration]:[Duration]],PrivateSheet2[[Task]:[Task]],_xlfn._xlws.FILTER(ProductBacklog[CODE],(ProductBacklog[Real-Date]&lt;=$M99)*(ProductBacklog[CODE]&lt;&gt;"")*(ProductBacklog[Real-Date]&lt;&gt;""))),SUMIFS(PrivateSheet3[[Duration]:[Duration]],PrivateSheet3[[Task]:[Task]],_xlfn._xlws.FILTER(ProductBacklog[CODE],(ProductBacklog[Real-Date]&lt;=$M99)*(ProductBacklog[CODE]&lt;&gt;"")*(ProductBacklog[Real-Date]&lt;&gt;""))),SUMIFS(PrivateSheet4[[Duration]:[Duration]],PrivateSheet4[[Task]:[Task]],_xlfn._xlws.FILTER(ProductBacklog[CODE],(ProductBacklog[Real-Date]&lt;=$M99)*(ProductBacklog[CODE]&lt;&gt;"")*(ProductBacklog[Real-Date]&lt;&gt;""))),SUMIFS(PrivateSheet5[[Duration]:[Duration]],PrivateSheet5[[Task]:[Task]],_xlfn._xlws.FILTER(ProductBacklog[CODE],(ProductBacklog[Real-Date]&lt;=$M99)*(ProductBacklog[CODE]&lt;&gt;"")*(ProductBacklog[Real-Date]&lt;&gt;""))))/60," ")</f>
        <v xml:space="preserve"> </v>
      </c>
      <c r="R99" s="37" t="str">
        <f>IF($M99&lt;&gt;"",SUM($L$33:$L99)," ")</f>
        <v xml:space="preserve"> </v>
      </c>
      <c r="U99" s="37"/>
      <c r="V99" s="29"/>
      <c r="W99" s="29"/>
    </row>
    <row r="100" spans="1:23" ht="14.4" customHeight="1" x14ac:dyDescent="0.3">
      <c r="A100" s="29"/>
      <c r="B100" s="53" t="str" cm="1">
        <f t="array" aca="1" ref="B100" ca="1">IF($A100&lt;&gt;"",SUM(SUMIFS(PrivateSheet1[[Duration]:[Duration]],PrivateSheet1[[Task]:[Task]],INDIRECT(CONCATENATE(ADDRESS(ROW($AG$24),COLUMN($AG$24)+(ROW($B100)-ROW($B$33))),"#"))))/60,"")</f>
        <v/>
      </c>
      <c r="C100" s="23" t="str">
        <f t="shared" si="58"/>
        <v/>
      </c>
      <c r="D100" s="53" t="str" cm="1">
        <f t="array" aca="1" ref="D100" ca="1">IF($A100&lt;&gt;"",SUM(SUMIFS(PrivateSheet2[[Duration]:[Duration]],PrivateSheet2[[Task]:[Task]],INDIRECT(CONCATENATE(ADDRESS(ROW($AG$24),COLUMN($AG$24)+(ROW($B100)-ROW($B$33))),"#"))))/60,"")</f>
        <v/>
      </c>
      <c r="E100" s="23" t="str">
        <f t="shared" si="59"/>
        <v/>
      </c>
      <c r="F100" s="53" t="str" cm="1">
        <f t="array" aca="1" ref="F100" ca="1">IF($A100&lt;&gt;"",SUM(SUMIFS(PrivateSheet3[[Duration]:[Duration]],PrivateSheet3[[Task]:[Task]],INDIRECT(CONCATENATE(ADDRESS(ROW($AG$24),COLUMN($AG$24)+(ROW($B100)-ROW($B$33))),"#"))))/60,"")</f>
        <v/>
      </c>
      <c r="G100" s="23" t="str">
        <f t="shared" si="60"/>
        <v/>
      </c>
      <c r="H100" s="53" t="str" cm="1">
        <f t="array" aca="1" ref="H100" ca="1">IF($A100&lt;&gt;"",SUM(SUMIFS(PrivateSheet4[[Duration]:[Duration]],PrivateSheet4[[Task]:[Task]],INDIRECT(CONCATENATE(ADDRESS(ROW($AG$24),COLUMN($AG$24)+(ROW($B100)-ROW($B$33))),"#"))))/60,"")</f>
        <v/>
      </c>
      <c r="I100" s="23" t="str">
        <f t="shared" si="61"/>
        <v/>
      </c>
      <c r="J100" s="53" t="str" cm="1">
        <f t="array" aca="1" ref="J100" ca="1">IF($A100&lt;&gt;"",SUM(SUMIFS(PrivateSheet5[[Duration]:[Duration]],PrivateSheet5[[Task]:[Task]],INDIRECT(CONCATENATE(ADDRESS(ROW($AG$24),COLUMN($AG$24)+(ROW($B100)-ROW($B$33))),"#"))))/60,"")</f>
        <v/>
      </c>
      <c r="K100" s="23" t="str">
        <f t="shared" si="62"/>
        <v/>
      </c>
      <c r="L100" s="25" t="str">
        <f t="shared" si="63"/>
        <v/>
      </c>
      <c r="M100" s="50"/>
      <c r="N100" s="25"/>
      <c r="O100" s="37" t="str">
        <f>IF($M100&lt;&gt;"",SUMIFS(ProductBacklog[Planned],ProductBacklog[Planned-Date], "&lt;="&amp;$M100)," ")</f>
        <v xml:space="preserve"> </v>
      </c>
      <c r="P100" s="37" t="str" cm="1">
        <f t="array" ref="P100">IF($M100&lt;&gt;"",SUM(SUMIFS(ProductBacklog[Planned],ProductBacklog[Sprint],$A$33:$A100,ProductBacklog[Real-Date],"&lt;="&amp;$M100))," ")</f>
        <v xml:space="preserve"> </v>
      </c>
      <c r="Q100" s="37" t="str" cm="1">
        <f t="array" ref="Q100">IF($M100&lt;&gt;"",SUM(SUMIFS(PrivateSheet1[[Duration]:[Duration]],PrivateSheet1[[Task]:[Task]],_xlfn._xlws.FILTER(ProductBacklog[CODE],(ProductBacklog[Real-Date]&lt;=$M100)*(ProductBacklog[CODE]&lt;&gt;"")*(ProductBacklog[Real-Date]&lt;&gt;""))),SUMIFS(PrivateSheet2[[Duration]:[Duration]],PrivateSheet2[[Task]:[Task]],_xlfn._xlws.FILTER(ProductBacklog[CODE],(ProductBacklog[Real-Date]&lt;=$M100)*(ProductBacklog[CODE]&lt;&gt;"")*(ProductBacklog[Real-Date]&lt;&gt;""))),SUMIFS(PrivateSheet3[[Duration]:[Duration]],PrivateSheet3[[Task]:[Task]],_xlfn._xlws.FILTER(ProductBacklog[CODE],(ProductBacklog[Real-Date]&lt;=$M100)*(ProductBacklog[CODE]&lt;&gt;"")*(ProductBacklog[Real-Date]&lt;&gt;""))),SUMIFS(PrivateSheet4[[Duration]:[Duration]],PrivateSheet4[[Task]:[Task]],_xlfn._xlws.FILTER(ProductBacklog[CODE],(ProductBacklog[Real-Date]&lt;=$M100)*(ProductBacklog[CODE]&lt;&gt;"")*(ProductBacklog[Real-Date]&lt;&gt;""))),SUMIFS(PrivateSheet5[[Duration]:[Duration]],PrivateSheet5[[Task]:[Task]],_xlfn._xlws.FILTER(ProductBacklog[CODE],(ProductBacklog[Real-Date]&lt;=$M100)*(ProductBacklog[CODE]&lt;&gt;"")*(ProductBacklog[Real-Date]&lt;&gt;""))))/60," ")</f>
        <v xml:space="preserve"> </v>
      </c>
      <c r="R100" s="37" t="str">
        <f>IF($M100&lt;&gt;"",SUM($L$33:$L100)," ")</f>
        <v xml:space="preserve"> </v>
      </c>
      <c r="U100" s="37"/>
      <c r="V100" s="29"/>
      <c r="W100" s="29"/>
    </row>
    <row r="101" spans="1:23" ht="14.4" customHeight="1" x14ac:dyDescent="0.3">
      <c r="A101" s="29"/>
      <c r="B101" s="53" t="str" cm="1">
        <f t="array" aca="1" ref="B101" ca="1">IF($A101&lt;&gt;"",SUM(SUMIFS(PrivateSheet1[[Duration]:[Duration]],PrivateSheet1[[Task]:[Task]],INDIRECT(CONCATENATE(ADDRESS(ROW($AG$24),COLUMN($AG$24)+(ROW($B101)-ROW($B$33))),"#"))))/60,"")</f>
        <v/>
      </c>
      <c r="C101" s="23" t="str">
        <f t="shared" si="58"/>
        <v/>
      </c>
      <c r="D101" s="53" t="str" cm="1">
        <f t="array" aca="1" ref="D101" ca="1">IF($A101&lt;&gt;"",SUM(SUMIFS(PrivateSheet2[[Duration]:[Duration]],PrivateSheet2[[Task]:[Task]],INDIRECT(CONCATENATE(ADDRESS(ROW($AG$24),COLUMN($AG$24)+(ROW($B101)-ROW($B$33))),"#"))))/60,"")</f>
        <v/>
      </c>
      <c r="E101" s="23" t="str">
        <f t="shared" si="59"/>
        <v/>
      </c>
      <c r="F101" s="53" t="str" cm="1">
        <f t="array" aca="1" ref="F101" ca="1">IF($A101&lt;&gt;"",SUM(SUMIFS(PrivateSheet3[[Duration]:[Duration]],PrivateSheet3[[Task]:[Task]],INDIRECT(CONCATENATE(ADDRESS(ROW($AG$24),COLUMN($AG$24)+(ROW($B101)-ROW($B$33))),"#"))))/60,"")</f>
        <v/>
      </c>
      <c r="G101" s="23" t="str">
        <f t="shared" si="60"/>
        <v/>
      </c>
      <c r="H101" s="53" t="str" cm="1">
        <f t="array" aca="1" ref="H101" ca="1">IF($A101&lt;&gt;"",SUM(SUMIFS(PrivateSheet4[[Duration]:[Duration]],PrivateSheet4[[Task]:[Task]],INDIRECT(CONCATENATE(ADDRESS(ROW($AG$24),COLUMN($AG$24)+(ROW($B101)-ROW($B$33))),"#"))))/60,"")</f>
        <v/>
      </c>
      <c r="I101" s="23" t="str">
        <f t="shared" si="61"/>
        <v/>
      </c>
      <c r="J101" s="53" t="str" cm="1">
        <f t="array" aca="1" ref="J101" ca="1">IF($A101&lt;&gt;"",SUM(SUMIFS(PrivateSheet5[[Duration]:[Duration]],PrivateSheet5[[Task]:[Task]],INDIRECT(CONCATENATE(ADDRESS(ROW($AG$24),COLUMN($AG$24)+(ROW($B101)-ROW($B$33))),"#"))))/60,"")</f>
        <v/>
      </c>
      <c r="K101" s="23" t="str">
        <f t="shared" si="62"/>
        <v/>
      </c>
      <c r="L101" s="25" t="str">
        <f t="shared" si="63"/>
        <v/>
      </c>
      <c r="M101" s="50"/>
      <c r="N101" s="25"/>
      <c r="O101" s="37" t="str">
        <f>IF($M101&lt;&gt;"",SUMIFS(ProductBacklog[Planned],ProductBacklog[Planned-Date], "&lt;="&amp;$M101)," ")</f>
        <v xml:space="preserve"> </v>
      </c>
      <c r="P101" s="37" t="str" cm="1">
        <f t="array" ref="P101">IF($M101&lt;&gt;"",SUM(SUMIFS(ProductBacklog[Planned],ProductBacklog[Sprint],$A$33:$A101,ProductBacklog[Real-Date],"&lt;="&amp;$M101))," ")</f>
        <v xml:space="preserve"> </v>
      </c>
      <c r="Q101" s="37" t="str" cm="1">
        <f t="array" ref="Q101">IF($M101&lt;&gt;"",SUM(SUMIFS(PrivateSheet1[[Duration]:[Duration]],PrivateSheet1[[Task]:[Task]],_xlfn._xlws.FILTER(ProductBacklog[CODE],(ProductBacklog[Real-Date]&lt;=$M101)*(ProductBacklog[CODE]&lt;&gt;"")*(ProductBacklog[Real-Date]&lt;&gt;""))),SUMIFS(PrivateSheet2[[Duration]:[Duration]],PrivateSheet2[[Task]:[Task]],_xlfn._xlws.FILTER(ProductBacklog[CODE],(ProductBacklog[Real-Date]&lt;=$M101)*(ProductBacklog[CODE]&lt;&gt;"")*(ProductBacklog[Real-Date]&lt;&gt;""))),SUMIFS(PrivateSheet3[[Duration]:[Duration]],PrivateSheet3[[Task]:[Task]],_xlfn._xlws.FILTER(ProductBacklog[CODE],(ProductBacklog[Real-Date]&lt;=$M101)*(ProductBacklog[CODE]&lt;&gt;"")*(ProductBacklog[Real-Date]&lt;&gt;""))),SUMIFS(PrivateSheet4[[Duration]:[Duration]],PrivateSheet4[[Task]:[Task]],_xlfn._xlws.FILTER(ProductBacklog[CODE],(ProductBacklog[Real-Date]&lt;=$M101)*(ProductBacklog[CODE]&lt;&gt;"")*(ProductBacklog[Real-Date]&lt;&gt;""))),SUMIFS(PrivateSheet5[[Duration]:[Duration]],PrivateSheet5[[Task]:[Task]],_xlfn._xlws.FILTER(ProductBacklog[CODE],(ProductBacklog[Real-Date]&lt;=$M101)*(ProductBacklog[CODE]&lt;&gt;"")*(ProductBacklog[Real-Date]&lt;&gt;""))))/60," ")</f>
        <v xml:space="preserve"> </v>
      </c>
      <c r="R101" s="37" t="str">
        <f>IF($M101&lt;&gt;"",SUM($L$33:$L101)," ")</f>
        <v xml:space="preserve"> </v>
      </c>
      <c r="U101" s="37"/>
      <c r="V101" s="29"/>
      <c r="W101" s="29"/>
    </row>
    <row r="102" spans="1:23" ht="14.4" customHeight="1" x14ac:dyDescent="0.3">
      <c r="A102" s="29"/>
      <c r="B102" s="53" t="str" cm="1">
        <f t="array" aca="1" ref="B102" ca="1">IF($A102&lt;&gt;"",SUM(SUMIFS(PrivateSheet1[[Duration]:[Duration]],PrivateSheet1[[Task]:[Task]],INDIRECT(CONCATENATE(ADDRESS(ROW($AG$24),COLUMN($AG$24)+(ROW($B102)-ROW($B$33))),"#"))))/60,"")</f>
        <v/>
      </c>
      <c r="C102" s="23" t="str">
        <f t="shared" si="58"/>
        <v/>
      </c>
      <c r="D102" s="53" t="str" cm="1">
        <f t="array" aca="1" ref="D102" ca="1">IF($A102&lt;&gt;"",SUM(SUMIFS(PrivateSheet2[[Duration]:[Duration]],PrivateSheet2[[Task]:[Task]],INDIRECT(CONCATENATE(ADDRESS(ROW($AG$24),COLUMN($AG$24)+(ROW($B102)-ROW($B$33))),"#"))))/60,"")</f>
        <v/>
      </c>
      <c r="E102" s="23" t="str">
        <f t="shared" si="59"/>
        <v/>
      </c>
      <c r="F102" s="53" t="str" cm="1">
        <f t="array" aca="1" ref="F102" ca="1">IF($A102&lt;&gt;"",SUM(SUMIFS(PrivateSheet3[[Duration]:[Duration]],PrivateSheet3[[Task]:[Task]],INDIRECT(CONCATENATE(ADDRESS(ROW($AG$24),COLUMN($AG$24)+(ROW($B102)-ROW($B$33))),"#"))))/60,"")</f>
        <v/>
      </c>
      <c r="G102" s="23" t="str">
        <f t="shared" si="60"/>
        <v/>
      </c>
      <c r="H102" s="53" t="str" cm="1">
        <f t="array" aca="1" ref="H102" ca="1">IF($A102&lt;&gt;"",SUM(SUMIFS(PrivateSheet4[[Duration]:[Duration]],PrivateSheet4[[Task]:[Task]],INDIRECT(CONCATENATE(ADDRESS(ROW($AG$24),COLUMN($AG$24)+(ROW($B102)-ROW($B$33))),"#"))))/60,"")</f>
        <v/>
      </c>
      <c r="I102" s="23" t="str">
        <f t="shared" si="61"/>
        <v/>
      </c>
      <c r="J102" s="53" t="str" cm="1">
        <f t="array" aca="1" ref="J102" ca="1">IF($A102&lt;&gt;"",SUM(SUMIFS(PrivateSheet5[[Duration]:[Duration]],PrivateSheet5[[Task]:[Task]],INDIRECT(CONCATENATE(ADDRESS(ROW($AG$24),COLUMN($AG$24)+(ROW($B102)-ROW($B$33))),"#"))))/60,"")</f>
        <v/>
      </c>
      <c r="K102" s="23" t="str">
        <f t="shared" si="62"/>
        <v/>
      </c>
      <c r="L102" s="25" t="str">
        <f t="shared" si="63"/>
        <v/>
      </c>
      <c r="M102" s="50"/>
      <c r="N102" s="25"/>
      <c r="O102" s="37" t="str">
        <f>IF($M102&lt;&gt;"",SUMIFS(ProductBacklog[Planned],ProductBacklog[Planned-Date], "&lt;="&amp;$M102)," ")</f>
        <v xml:space="preserve"> </v>
      </c>
      <c r="P102" s="37" t="str" cm="1">
        <f t="array" ref="P102">IF($M102&lt;&gt;"",SUM(SUMIFS(ProductBacklog[Planned],ProductBacklog[Sprint],$A$33:$A102,ProductBacklog[Real-Date],"&lt;="&amp;$M102))," ")</f>
        <v xml:space="preserve"> </v>
      </c>
      <c r="Q102" s="37" t="str" cm="1">
        <f t="array" ref="Q102">IF($M102&lt;&gt;"",SUM(SUMIFS(PrivateSheet1[[Duration]:[Duration]],PrivateSheet1[[Task]:[Task]],_xlfn._xlws.FILTER(ProductBacklog[CODE],(ProductBacklog[Real-Date]&lt;=$M102)*(ProductBacklog[CODE]&lt;&gt;"")*(ProductBacklog[Real-Date]&lt;&gt;""))),SUMIFS(PrivateSheet2[[Duration]:[Duration]],PrivateSheet2[[Task]:[Task]],_xlfn._xlws.FILTER(ProductBacklog[CODE],(ProductBacklog[Real-Date]&lt;=$M102)*(ProductBacklog[CODE]&lt;&gt;"")*(ProductBacklog[Real-Date]&lt;&gt;""))),SUMIFS(PrivateSheet3[[Duration]:[Duration]],PrivateSheet3[[Task]:[Task]],_xlfn._xlws.FILTER(ProductBacklog[CODE],(ProductBacklog[Real-Date]&lt;=$M102)*(ProductBacklog[CODE]&lt;&gt;"")*(ProductBacklog[Real-Date]&lt;&gt;""))),SUMIFS(PrivateSheet4[[Duration]:[Duration]],PrivateSheet4[[Task]:[Task]],_xlfn._xlws.FILTER(ProductBacklog[CODE],(ProductBacklog[Real-Date]&lt;=$M102)*(ProductBacklog[CODE]&lt;&gt;"")*(ProductBacklog[Real-Date]&lt;&gt;""))),SUMIFS(PrivateSheet5[[Duration]:[Duration]],PrivateSheet5[[Task]:[Task]],_xlfn._xlws.FILTER(ProductBacklog[CODE],(ProductBacklog[Real-Date]&lt;=$M102)*(ProductBacklog[CODE]&lt;&gt;"")*(ProductBacklog[Real-Date]&lt;&gt;""))))/60," ")</f>
        <v xml:space="preserve"> </v>
      </c>
      <c r="R102" s="37" t="str">
        <f>IF($M102&lt;&gt;"",SUM($L$33:$L102)," ")</f>
        <v xml:space="preserve"> </v>
      </c>
      <c r="U102" s="37"/>
      <c r="V102" s="29"/>
      <c r="W102" s="29"/>
    </row>
    <row r="103" spans="1:23" ht="14.4" customHeight="1" x14ac:dyDescent="0.3">
      <c r="A103" s="29"/>
      <c r="B103" s="53" t="str" cm="1">
        <f t="array" aca="1" ref="B103" ca="1">IF($A103&lt;&gt;"",SUM(SUMIFS(PrivateSheet1[[Duration]:[Duration]],PrivateSheet1[[Task]:[Task]],INDIRECT(CONCATENATE(ADDRESS(ROW($AG$24),COLUMN($AG$24)+(ROW($B103)-ROW($B$33))),"#"))))/60,"")</f>
        <v/>
      </c>
      <c r="C103" s="23" t="str">
        <f t="shared" si="58"/>
        <v/>
      </c>
      <c r="D103" s="53" t="str" cm="1">
        <f t="array" aca="1" ref="D103" ca="1">IF($A103&lt;&gt;"",SUM(SUMIFS(PrivateSheet2[[Duration]:[Duration]],PrivateSheet2[[Task]:[Task]],INDIRECT(CONCATENATE(ADDRESS(ROW($AG$24),COLUMN($AG$24)+(ROW($B103)-ROW($B$33))),"#"))))/60,"")</f>
        <v/>
      </c>
      <c r="E103" s="23" t="str">
        <f t="shared" si="59"/>
        <v/>
      </c>
      <c r="F103" s="53" t="str" cm="1">
        <f t="array" aca="1" ref="F103" ca="1">IF($A103&lt;&gt;"",SUM(SUMIFS(PrivateSheet3[[Duration]:[Duration]],PrivateSheet3[[Task]:[Task]],INDIRECT(CONCATENATE(ADDRESS(ROW($AG$24),COLUMN($AG$24)+(ROW($B103)-ROW($B$33))),"#"))))/60,"")</f>
        <v/>
      </c>
      <c r="G103" s="23" t="str">
        <f t="shared" si="60"/>
        <v/>
      </c>
      <c r="H103" s="53" t="str" cm="1">
        <f t="array" aca="1" ref="H103" ca="1">IF($A103&lt;&gt;"",SUM(SUMIFS(PrivateSheet4[[Duration]:[Duration]],PrivateSheet4[[Task]:[Task]],INDIRECT(CONCATENATE(ADDRESS(ROW($AG$24),COLUMN($AG$24)+(ROW($B103)-ROW($B$33))),"#"))))/60,"")</f>
        <v/>
      </c>
      <c r="I103" s="23" t="str">
        <f t="shared" si="61"/>
        <v/>
      </c>
      <c r="J103" s="53" t="str" cm="1">
        <f t="array" aca="1" ref="J103" ca="1">IF($A103&lt;&gt;"",SUM(SUMIFS(PrivateSheet5[[Duration]:[Duration]],PrivateSheet5[[Task]:[Task]],INDIRECT(CONCATENATE(ADDRESS(ROW($AG$24),COLUMN($AG$24)+(ROW($B103)-ROW($B$33))),"#"))))/60,"")</f>
        <v/>
      </c>
      <c r="K103" s="23" t="str">
        <f t="shared" si="62"/>
        <v/>
      </c>
      <c r="L103" s="25" t="str">
        <f t="shared" si="63"/>
        <v/>
      </c>
      <c r="M103" s="50"/>
      <c r="N103" s="25"/>
      <c r="O103" s="37" t="str">
        <f>IF($M103&lt;&gt;"",SUMIFS(ProductBacklog[Planned],ProductBacklog[Planned-Date], "&lt;="&amp;$M103)," ")</f>
        <v xml:space="preserve"> </v>
      </c>
      <c r="P103" s="37" t="str" cm="1">
        <f t="array" ref="P103">IF($M103&lt;&gt;"",SUM(SUMIFS(ProductBacklog[Planned],ProductBacklog[Sprint],$A$33:$A103,ProductBacklog[Real-Date],"&lt;="&amp;$M103))," ")</f>
        <v xml:space="preserve"> </v>
      </c>
      <c r="Q103" s="37" t="str" cm="1">
        <f t="array" ref="Q103">IF($M103&lt;&gt;"",SUM(SUMIFS(PrivateSheet1[[Duration]:[Duration]],PrivateSheet1[[Task]:[Task]],_xlfn._xlws.FILTER(ProductBacklog[CODE],(ProductBacklog[Real-Date]&lt;=$M103)*(ProductBacklog[CODE]&lt;&gt;"")*(ProductBacklog[Real-Date]&lt;&gt;""))),SUMIFS(PrivateSheet2[[Duration]:[Duration]],PrivateSheet2[[Task]:[Task]],_xlfn._xlws.FILTER(ProductBacklog[CODE],(ProductBacklog[Real-Date]&lt;=$M103)*(ProductBacklog[CODE]&lt;&gt;"")*(ProductBacklog[Real-Date]&lt;&gt;""))),SUMIFS(PrivateSheet3[[Duration]:[Duration]],PrivateSheet3[[Task]:[Task]],_xlfn._xlws.FILTER(ProductBacklog[CODE],(ProductBacklog[Real-Date]&lt;=$M103)*(ProductBacklog[CODE]&lt;&gt;"")*(ProductBacklog[Real-Date]&lt;&gt;""))),SUMIFS(PrivateSheet4[[Duration]:[Duration]],PrivateSheet4[[Task]:[Task]],_xlfn._xlws.FILTER(ProductBacklog[CODE],(ProductBacklog[Real-Date]&lt;=$M103)*(ProductBacklog[CODE]&lt;&gt;"")*(ProductBacklog[Real-Date]&lt;&gt;""))),SUMIFS(PrivateSheet5[[Duration]:[Duration]],PrivateSheet5[[Task]:[Task]],_xlfn._xlws.FILTER(ProductBacklog[CODE],(ProductBacklog[Real-Date]&lt;=$M103)*(ProductBacklog[CODE]&lt;&gt;"")*(ProductBacklog[Real-Date]&lt;&gt;""))))/60," ")</f>
        <v xml:space="preserve"> </v>
      </c>
      <c r="R103" s="37" t="str">
        <f>IF($M103&lt;&gt;"",SUM($L$33:$L103)," ")</f>
        <v xml:space="preserve"> </v>
      </c>
      <c r="U103" s="37"/>
      <c r="V103" s="29"/>
      <c r="W103" s="29"/>
    </row>
    <row r="104" spans="1:23" ht="14.4" customHeight="1" x14ac:dyDescent="0.3">
      <c r="A104" s="29"/>
      <c r="B104" s="53" t="str" cm="1">
        <f t="array" aca="1" ref="B104" ca="1">IF($A104&lt;&gt;"",SUM(SUMIFS(PrivateSheet1[[Duration]:[Duration]],PrivateSheet1[[Task]:[Task]],INDIRECT(CONCATENATE(ADDRESS(ROW($AG$24),COLUMN($AG$24)+(ROW($B104)-ROW($B$33))),"#"))))/60,"")</f>
        <v/>
      </c>
      <c r="C104" s="23" t="str">
        <f t="shared" si="58"/>
        <v/>
      </c>
      <c r="D104" s="53" t="str" cm="1">
        <f t="array" aca="1" ref="D104" ca="1">IF($A104&lt;&gt;"",SUM(SUMIFS(PrivateSheet2[[Duration]:[Duration]],PrivateSheet2[[Task]:[Task]],INDIRECT(CONCATENATE(ADDRESS(ROW($AG$24),COLUMN($AG$24)+(ROW($B104)-ROW($B$33))),"#"))))/60,"")</f>
        <v/>
      </c>
      <c r="E104" s="23" t="str">
        <f t="shared" si="59"/>
        <v/>
      </c>
      <c r="F104" s="53" t="str" cm="1">
        <f t="array" aca="1" ref="F104" ca="1">IF($A104&lt;&gt;"",SUM(SUMIFS(PrivateSheet3[[Duration]:[Duration]],PrivateSheet3[[Task]:[Task]],INDIRECT(CONCATENATE(ADDRESS(ROW($AG$24),COLUMN($AG$24)+(ROW($B104)-ROW($B$33))),"#"))))/60,"")</f>
        <v/>
      </c>
      <c r="G104" s="23" t="str">
        <f t="shared" si="60"/>
        <v/>
      </c>
      <c r="H104" s="53" t="str" cm="1">
        <f t="array" aca="1" ref="H104" ca="1">IF($A104&lt;&gt;"",SUM(SUMIFS(PrivateSheet4[[Duration]:[Duration]],PrivateSheet4[[Task]:[Task]],INDIRECT(CONCATENATE(ADDRESS(ROW($AG$24),COLUMN($AG$24)+(ROW($B104)-ROW($B$33))),"#"))))/60,"")</f>
        <v/>
      </c>
      <c r="I104" s="23" t="str">
        <f t="shared" si="61"/>
        <v/>
      </c>
      <c r="J104" s="53" t="str" cm="1">
        <f t="array" aca="1" ref="J104" ca="1">IF($A104&lt;&gt;"",SUM(SUMIFS(PrivateSheet5[[Duration]:[Duration]],PrivateSheet5[[Task]:[Task]],INDIRECT(CONCATENATE(ADDRESS(ROW($AG$24),COLUMN($AG$24)+(ROW($B104)-ROW($B$33))),"#"))))/60,"")</f>
        <v/>
      </c>
      <c r="K104" s="23" t="str">
        <f t="shared" si="62"/>
        <v/>
      </c>
      <c r="L104" s="25" t="str">
        <f t="shared" si="63"/>
        <v/>
      </c>
      <c r="M104" s="50"/>
      <c r="N104" s="25"/>
      <c r="O104" s="37" t="str">
        <f>IF($M104&lt;&gt;"",SUMIFS(ProductBacklog[Planned],ProductBacklog[Planned-Date], "&lt;="&amp;$M104)," ")</f>
        <v xml:space="preserve"> </v>
      </c>
      <c r="P104" s="37" t="str" cm="1">
        <f t="array" ref="P104">IF($M104&lt;&gt;"",SUM(SUMIFS(ProductBacklog[Planned],ProductBacklog[Sprint],$A$33:$A104,ProductBacklog[Real-Date],"&lt;="&amp;$M104))," ")</f>
        <v xml:space="preserve"> </v>
      </c>
      <c r="Q104" s="37" t="str" cm="1">
        <f t="array" ref="Q104">IF($M104&lt;&gt;"",SUM(SUMIFS(PrivateSheet1[[Duration]:[Duration]],PrivateSheet1[[Task]:[Task]],_xlfn._xlws.FILTER(ProductBacklog[CODE],(ProductBacklog[Real-Date]&lt;=$M104)*(ProductBacklog[CODE]&lt;&gt;"")*(ProductBacklog[Real-Date]&lt;&gt;""))),SUMIFS(PrivateSheet2[[Duration]:[Duration]],PrivateSheet2[[Task]:[Task]],_xlfn._xlws.FILTER(ProductBacklog[CODE],(ProductBacklog[Real-Date]&lt;=$M104)*(ProductBacklog[CODE]&lt;&gt;"")*(ProductBacklog[Real-Date]&lt;&gt;""))),SUMIFS(PrivateSheet3[[Duration]:[Duration]],PrivateSheet3[[Task]:[Task]],_xlfn._xlws.FILTER(ProductBacklog[CODE],(ProductBacklog[Real-Date]&lt;=$M104)*(ProductBacklog[CODE]&lt;&gt;"")*(ProductBacklog[Real-Date]&lt;&gt;""))),SUMIFS(PrivateSheet4[[Duration]:[Duration]],PrivateSheet4[[Task]:[Task]],_xlfn._xlws.FILTER(ProductBacklog[CODE],(ProductBacklog[Real-Date]&lt;=$M104)*(ProductBacklog[CODE]&lt;&gt;"")*(ProductBacklog[Real-Date]&lt;&gt;""))),SUMIFS(PrivateSheet5[[Duration]:[Duration]],PrivateSheet5[[Task]:[Task]],_xlfn._xlws.FILTER(ProductBacklog[CODE],(ProductBacklog[Real-Date]&lt;=$M104)*(ProductBacklog[CODE]&lt;&gt;"")*(ProductBacklog[Real-Date]&lt;&gt;""))))/60," ")</f>
        <v xml:space="preserve"> </v>
      </c>
      <c r="R104" s="37" t="str">
        <f>IF($M104&lt;&gt;"",SUM($L$33:$L104)," ")</f>
        <v xml:space="preserve"> </v>
      </c>
      <c r="U104" s="37"/>
      <c r="V104" s="29"/>
      <c r="W104" s="29"/>
    </row>
    <row r="105" spans="1:23" ht="14.4" customHeight="1" x14ac:dyDescent="0.3">
      <c r="A105" s="29"/>
      <c r="B105" s="53" t="str" cm="1">
        <f t="array" aca="1" ref="B105" ca="1">IF($A105&lt;&gt;"",SUM(SUMIFS(PrivateSheet1[[Duration]:[Duration]],PrivateSheet1[[Task]:[Task]],INDIRECT(CONCATENATE(ADDRESS(ROW($AG$24),COLUMN($AG$24)+(ROW($B105)-ROW($B$33))),"#"))))/60,"")</f>
        <v/>
      </c>
      <c r="C105" s="23" t="str">
        <f t="shared" si="58"/>
        <v/>
      </c>
      <c r="D105" s="53" t="str" cm="1">
        <f t="array" aca="1" ref="D105" ca="1">IF($A105&lt;&gt;"",SUM(SUMIFS(PrivateSheet2[[Duration]:[Duration]],PrivateSheet2[[Task]:[Task]],INDIRECT(CONCATENATE(ADDRESS(ROW($AG$24),COLUMN($AG$24)+(ROW($B105)-ROW($B$33))),"#"))))/60,"")</f>
        <v/>
      </c>
      <c r="E105" s="23" t="str">
        <f t="shared" si="59"/>
        <v/>
      </c>
      <c r="F105" s="53" t="str" cm="1">
        <f t="array" aca="1" ref="F105" ca="1">IF($A105&lt;&gt;"",SUM(SUMIFS(PrivateSheet3[[Duration]:[Duration]],PrivateSheet3[[Task]:[Task]],INDIRECT(CONCATENATE(ADDRESS(ROW($AG$24),COLUMN($AG$24)+(ROW($B105)-ROW($B$33))),"#"))))/60,"")</f>
        <v/>
      </c>
      <c r="G105" s="23" t="str">
        <f t="shared" si="60"/>
        <v/>
      </c>
      <c r="H105" s="53" t="str" cm="1">
        <f t="array" aca="1" ref="H105" ca="1">IF($A105&lt;&gt;"",SUM(SUMIFS(PrivateSheet4[[Duration]:[Duration]],PrivateSheet4[[Task]:[Task]],INDIRECT(CONCATENATE(ADDRESS(ROW($AG$24),COLUMN($AG$24)+(ROW($B105)-ROW($B$33))),"#"))))/60,"")</f>
        <v/>
      </c>
      <c r="I105" s="23" t="str">
        <f t="shared" si="61"/>
        <v/>
      </c>
      <c r="J105" s="53" t="str" cm="1">
        <f t="array" aca="1" ref="J105" ca="1">IF($A105&lt;&gt;"",SUM(SUMIFS(PrivateSheet5[[Duration]:[Duration]],PrivateSheet5[[Task]:[Task]],INDIRECT(CONCATENATE(ADDRESS(ROW($AG$24),COLUMN($AG$24)+(ROW($B105)-ROW($B$33))),"#"))))/60,"")</f>
        <v/>
      </c>
      <c r="K105" s="23" t="str">
        <f t="shared" si="62"/>
        <v/>
      </c>
      <c r="L105" s="25" t="str">
        <f t="shared" si="63"/>
        <v/>
      </c>
      <c r="M105" s="50"/>
      <c r="N105" s="25"/>
      <c r="O105" s="37" t="str">
        <f>IF($M105&lt;&gt;"",SUMIFS(ProductBacklog[Planned],ProductBacklog[Planned-Date], "&lt;="&amp;$M105)," ")</f>
        <v xml:space="preserve"> </v>
      </c>
      <c r="P105" s="37" t="str" cm="1">
        <f t="array" ref="P105">IF($M105&lt;&gt;"",SUM(SUMIFS(ProductBacklog[Planned],ProductBacklog[Sprint],$A$33:$A105,ProductBacklog[Real-Date],"&lt;="&amp;$M105))," ")</f>
        <v xml:space="preserve"> </v>
      </c>
      <c r="Q105" s="37" t="str" cm="1">
        <f t="array" ref="Q105">IF($M105&lt;&gt;"",SUM(SUMIFS(PrivateSheet1[[Duration]:[Duration]],PrivateSheet1[[Task]:[Task]],_xlfn._xlws.FILTER(ProductBacklog[CODE],(ProductBacklog[Real-Date]&lt;=$M105)*(ProductBacklog[CODE]&lt;&gt;"")*(ProductBacklog[Real-Date]&lt;&gt;""))),SUMIFS(PrivateSheet2[[Duration]:[Duration]],PrivateSheet2[[Task]:[Task]],_xlfn._xlws.FILTER(ProductBacklog[CODE],(ProductBacklog[Real-Date]&lt;=$M105)*(ProductBacklog[CODE]&lt;&gt;"")*(ProductBacklog[Real-Date]&lt;&gt;""))),SUMIFS(PrivateSheet3[[Duration]:[Duration]],PrivateSheet3[[Task]:[Task]],_xlfn._xlws.FILTER(ProductBacklog[CODE],(ProductBacklog[Real-Date]&lt;=$M105)*(ProductBacklog[CODE]&lt;&gt;"")*(ProductBacklog[Real-Date]&lt;&gt;""))),SUMIFS(PrivateSheet4[[Duration]:[Duration]],PrivateSheet4[[Task]:[Task]],_xlfn._xlws.FILTER(ProductBacklog[CODE],(ProductBacklog[Real-Date]&lt;=$M105)*(ProductBacklog[CODE]&lt;&gt;"")*(ProductBacklog[Real-Date]&lt;&gt;""))),SUMIFS(PrivateSheet5[[Duration]:[Duration]],PrivateSheet5[[Task]:[Task]],_xlfn._xlws.FILTER(ProductBacklog[CODE],(ProductBacklog[Real-Date]&lt;=$M105)*(ProductBacklog[CODE]&lt;&gt;"")*(ProductBacklog[Real-Date]&lt;&gt;""))))/60," ")</f>
        <v xml:space="preserve"> </v>
      </c>
      <c r="R105" s="37" t="str">
        <f>IF($M105&lt;&gt;"",SUM($L$33:$L105)," ")</f>
        <v xml:space="preserve"> </v>
      </c>
      <c r="U105" s="37"/>
      <c r="V105" s="29"/>
      <c r="W105" s="29"/>
    </row>
    <row r="106" spans="1:23" ht="14.4" customHeight="1" x14ac:dyDescent="0.3">
      <c r="A106" s="29"/>
      <c r="B106" s="53" t="str" cm="1">
        <f t="array" aca="1" ref="B106" ca="1">IF($A106&lt;&gt;"",SUM(SUMIFS(PrivateSheet1[[Duration]:[Duration]],PrivateSheet1[[Task]:[Task]],INDIRECT(CONCATENATE(ADDRESS(ROW($AG$24),COLUMN($AG$24)+(ROW($B106)-ROW($B$33))),"#"))))/60,"")</f>
        <v/>
      </c>
      <c r="C106" s="23" t="str">
        <f t="shared" si="58"/>
        <v/>
      </c>
      <c r="D106" s="53" t="str" cm="1">
        <f t="array" aca="1" ref="D106" ca="1">IF($A106&lt;&gt;"",SUM(SUMIFS(PrivateSheet2[[Duration]:[Duration]],PrivateSheet2[[Task]:[Task]],INDIRECT(CONCATENATE(ADDRESS(ROW($AG$24),COLUMN($AG$24)+(ROW($B106)-ROW($B$33))),"#"))))/60,"")</f>
        <v/>
      </c>
      <c r="E106" s="23" t="str">
        <f t="shared" si="59"/>
        <v/>
      </c>
      <c r="F106" s="53" t="str" cm="1">
        <f t="array" aca="1" ref="F106" ca="1">IF($A106&lt;&gt;"",SUM(SUMIFS(PrivateSheet3[[Duration]:[Duration]],PrivateSheet3[[Task]:[Task]],INDIRECT(CONCATENATE(ADDRESS(ROW($AG$24),COLUMN($AG$24)+(ROW($B106)-ROW($B$33))),"#"))))/60,"")</f>
        <v/>
      </c>
      <c r="G106" s="23" t="str">
        <f t="shared" si="60"/>
        <v/>
      </c>
      <c r="H106" s="53" t="str" cm="1">
        <f t="array" aca="1" ref="H106" ca="1">IF($A106&lt;&gt;"",SUM(SUMIFS(PrivateSheet4[[Duration]:[Duration]],PrivateSheet4[[Task]:[Task]],INDIRECT(CONCATENATE(ADDRESS(ROW($AG$24),COLUMN($AG$24)+(ROW($B106)-ROW($B$33))),"#"))))/60,"")</f>
        <v/>
      </c>
      <c r="I106" s="23" t="str">
        <f t="shared" si="61"/>
        <v/>
      </c>
      <c r="J106" s="53" t="str" cm="1">
        <f t="array" aca="1" ref="J106" ca="1">IF($A106&lt;&gt;"",SUM(SUMIFS(PrivateSheet5[[Duration]:[Duration]],PrivateSheet5[[Task]:[Task]],INDIRECT(CONCATENATE(ADDRESS(ROW($AG$24),COLUMN($AG$24)+(ROW($B106)-ROW($B$33))),"#"))))/60,"")</f>
        <v/>
      </c>
      <c r="K106" s="23" t="str">
        <f t="shared" si="62"/>
        <v/>
      </c>
      <c r="L106" s="25" t="str">
        <f t="shared" si="63"/>
        <v/>
      </c>
      <c r="M106" s="50"/>
      <c r="N106" s="25"/>
      <c r="O106" s="37" t="str">
        <f>IF($M106&lt;&gt;"",SUMIFS(ProductBacklog[Planned],ProductBacklog[Planned-Date], "&lt;="&amp;$M106)," ")</f>
        <v xml:space="preserve"> </v>
      </c>
      <c r="P106" s="37" t="str" cm="1">
        <f t="array" ref="P106">IF($M106&lt;&gt;"",SUM(SUMIFS(ProductBacklog[Planned],ProductBacklog[Sprint],$A$33:$A106,ProductBacklog[Real-Date],"&lt;="&amp;$M106))," ")</f>
        <v xml:space="preserve"> </v>
      </c>
      <c r="Q106" s="37" t="str" cm="1">
        <f t="array" ref="Q106">IF($M106&lt;&gt;"",SUM(SUMIFS(PrivateSheet1[[Duration]:[Duration]],PrivateSheet1[[Task]:[Task]],_xlfn._xlws.FILTER(ProductBacklog[CODE],(ProductBacklog[Real-Date]&lt;=$M106)*(ProductBacklog[CODE]&lt;&gt;"")*(ProductBacklog[Real-Date]&lt;&gt;""))),SUMIFS(PrivateSheet2[[Duration]:[Duration]],PrivateSheet2[[Task]:[Task]],_xlfn._xlws.FILTER(ProductBacklog[CODE],(ProductBacklog[Real-Date]&lt;=$M106)*(ProductBacklog[CODE]&lt;&gt;"")*(ProductBacklog[Real-Date]&lt;&gt;""))),SUMIFS(PrivateSheet3[[Duration]:[Duration]],PrivateSheet3[[Task]:[Task]],_xlfn._xlws.FILTER(ProductBacklog[CODE],(ProductBacklog[Real-Date]&lt;=$M106)*(ProductBacklog[CODE]&lt;&gt;"")*(ProductBacklog[Real-Date]&lt;&gt;""))),SUMIFS(PrivateSheet4[[Duration]:[Duration]],PrivateSheet4[[Task]:[Task]],_xlfn._xlws.FILTER(ProductBacklog[CODE],(ProductBacklog[Real-Date]&lt;=$M106)*(ProductBacklog[CODE]&lt;&gt;"")*(ProductBacklog[Real-Date]&lt;&gt;""))),SUMIFS(PrivateSheet5[[Duration]:[Duration]],PrivateSheet5[[Task]:[Task]],_xlfn._xlws.FILTER(ProductBacklog[CODE],(ProductBacklog[Real-Date]&lt;=$M106)*(ProductBacklog[CODE]&lt;&gt;"")*(ProductBacklog[Real-Date]&lt;&gt;""))))/60," ")</f>
        <v xml:space="preserve"> </v>
      </c>
      <c r="R106" s="37" t="str">
        <f>IF($M106&lt;&gt;"",SUM($L$33:$L106)," ")</f>
        <v xml:space="preserve"> </v>
      </c>
      <c r="U106" s="37"/>
      <c r="V106" s="29"/>
      <c r="W106" s="29"/>
    </row>
    <row r="107" spans="1:23" ht="14.4" customHeight="1" x14ac:dyDescent="0.3">
      <c r="A107" s="29"/>
      <c r="B107" s="53" t="str" cm="1">
        <f t="array" aca="1" ref="B107" ca="1">IF($A107&lt;&gt;"",SUM(SUMIFS(PrivateSheet1[[Duration]:[Duration]],PrivateSheet1[[Task]:[Task]],INDIRECT(CONCATENATE(ADDRESS(ROW($AG$24),COLUMN($AG$24)+(ROW($B107)-ROW($B$33))),"#"))))/60,"")</f>
        <v/>
      </c>
      <c r="C107" s="23" t="str">
        <f t="shared" si="58"/>
        <v/>
      </c>
      <c r="D107" s="53" t="str" cm="1">
        <f t="array" aca="1" ref="D107" ca="1">IF($A107&lt;&gt;"",SUM(SUMIFS(PrivateSheet2[[Duration]:[Duration]],PrivateSheet2[[Task]:[Task]],INDIRECT(CONCATENATE(ADDRESS(ROW($AG$24),COLUMN($AG$24)+(ROW($B107)-ROW($B$33))),"#"))))/60,"")</f>
        <v/>
      </c>
      <c r="E107" s="23" t="str">
        <f t="shared" si="59"/>
        <v/>
      </c>
      <c r="F107" s="53" t="str" cm="1">
        <f t="array" aca="1" ref="F107" ca="1">IF($A107&lt;&gt;"",SUM(SUMIFS(PrivateSheet3[[Duration]:[Duration]],PrivateSheet3[[Task]:[Task]],INDIRECT(CONCATENATE(ADDRESS(ROW($AG$24),COLUMN($AG$24)+(ROW($B107)-ROW($B$33))),"#"))))/60,"")</f>
        <v/>
      </c>
      <c r="G107" s="23" t="str">
        <f t="shared" si="60"/>
        <v/>
      </c>
      <c r="H107" s="53" t="str" cm="1">
        <f t="array" aca="1" ref="H107" ca="1">IF($A107&lt;&gt;"",SUM(SUMIFS(PrivateSheet4[[Duration]:[Duration]],PrivateSheet4[[Task]:[Task]],INDIRECT(CONCATENATE(ADDRESS(ROW($AG$24),COLUMN($AG$24)+(ROW($B107)-ROW($B$33))),"#"))))/60,"")</f>
        <v/>
      </c>
      <c r="I107" s="23" t="str">
        <f t="shared" si="61"/>
        <v/>
      </c>
      <c r="J107" s="53" t="str" cm="1">
        <f t="array" aca="1" ref="J107" ca="1">IF($A107&lt;&gt;"",SUM(SUMIFS(PrivateSheet5[[Duration]:[Duration]],PrivateSheet5[[Task]:[Task]],INDIRECT(CONCATENATE(ADDRESS(ROW($AG$24),COLUMN($AG$24)+(ROW($B107)-ROW($B$33))),"#"))))/60,"")</f>
        <v/>
      </c>
      <c r="K107" s="23" t="str">
        <f t="shared" si="62"/>
        <v/>
      </c>
      <c r="L107" s="25" t="str">
        <f t="shared" si="63"/>
        <v/>
      </c>
      <c r="M107" s="50"/>
      <c r="N107" s="25"/>
      <c r="O107" s="37" t="str">
        <f>IF($M107&lt;&gt;"",SUMIFS(ProductBacklog[Planned],ProductBacklog[Planned-Date], "&lt;="&amp;$M107)," ")</f>
        <v xml:space="preserve"> </v>
      </c>
      <c r="P107" s="37" t="str" cm="1">
        <f t="array" ref="P107">IF($M107&lt;&gt;"",SUM(SUMIFS(ProductBacklog[Planned],ProductBacklog[Sprint],$A$33:$A107,ProductBacklog[Real-Date],"&lt;="&amp;$M107))," ")</f>
        <v xml:space="preserve"> </v>
      </c>
      <c r="Q107" s="37" t="str" cm="1">
        <f t="array" ref="Q107">IF($M107&lt;&gt;"",SUM(SUMIFS(PrivateSheet1[[Duration]:[Duration]],PrivateSheet1[[Task]:[Task]],_xlfn._xlws.FILTER(ProductBacklog[CODE],(ProductBacklog[Real-Date]&lt;=$M107)*(ProductBacklog[CODE]&lt;&gt;"")*(ProductBacklog[Real-Date]&lt;&gt;""))),SUMIFS(PrivateSheet2[[Duration]:[Duration]],PrivateSheet2[[Task]:[Task]],_xlfn._xlws.FILTER(ProductBacklog[CODE],(ProductBacklog[Real-Date]&lt;=$M107)*(ProductBacklog[CODE]&lt;&gt;"")*(ProductBacklog[Real-Date]&lt;&gt;""))),SUMIFS(PrivateSheet3[[Duration]:[Duration]],PrivateSheet3[[Task]:[Task]],_xlfn._xlws.FILTER(ProductBacklog[CODE],(ProductBacklog[Real-Date]&lt;=$M107)*(ProductBacklog[CODE]&lt;&gt;"")*(ProductBacklog[Real-Date]&lt;&gt;""))),SUMIFS(PrivateSheet4[[Duration]:[Duration]],PrivateSheet4[[Task]:[Task]],_xlfn._xlws.FILTER(ProductBacklog[CODE],(ProductBacklog[Real-Date]&lt;=$M107)*(ProductBacklog[CODE]&lt;&gt;"")*(ProductBacklog[Real-Date]&lt;&gt;""))),SUMIFS(PrivateSheet5[[Duration]:[Duration]],PrivateSheet5[[Task]:[Task]],_xlfn._xlws.FILTER(ProductBacklog[CODE],(ProductBacklog[Real-Date]&lt;=$M107)*(ProductBacklog[CODE]&lt;&gt;"")*(ProductBacklog[Real-Date]&lt;&gt;""))))/60," ")</f>
        <v xml:space="preserve"> </v>
      </c>
      <c r="R107" s="37" t="str">
        <f>IF($M107&lt;&gt;"",SUM($L$33:$L107)," ")</f>
        <v xml:space="preserve"> </v>
      </c>
      <c r="U107" s="37"/>
      <c r="V107" s="29"/>
      <c r="W107" s="29"/>
    </row>
    <row r="108" spans="1:23" ht="14.4" customHeight="1" x14ac:dyDescent="0.3">
      <c r="A108" s="29"/>
      <c r="B108" s="53" t="str" cm="1">
        <f t="array" aca="1" ref="B108" ca="1">IF($A108&lt;&gt;"",SUM(SUMIFS(PrivateSheet1[[Duration]:[Duration]],PrivateSheet1[[Task]:[Task]],INDIRECT(CONCATENATE(ADDRESS(ROW($AG$24),COLUMN($AG$24)+(ROW($B108)-ROW($B$33))),"#"))))/60,"")</f>
        <v/>
      </c>
      <c r="C108" s="23" t="str">
        <f t="shared" si="58"/>
        <v/>
      </c>
      <c r="D108" s="53" t="str" cm="1">
        <f t="array" aca="1" ref="D108" ca="1">IF($A108&lt;&gt;"",SUM(SUMIFS(PrivateSheet2[[Duration]:[Duration]],PrivateSheet2[[Task]:[Task]],INDIRECT(CONCATENATE(ADDRESS(ROW($AG$24),COLUMN($AG$24)+(ROW($B108)-ROW($B$33))),"#"))))/60,"")</f>
        <v/>
      </c>
      <c r="E108" s="23" t="str">
        <f t="shared" si="59"/>
        <v/>
      </c>
      <c r="F108" s="53" t="str" cm="1">
        <f t="array" aca="1" ref="F108" ca="1">IF($A108&lt;&gt;"",SUM(SUMIFS(PrivateSheet3[[Duration]:[Duration]],PrivateSheet3[[Task]:[Task]],INDIRECT(CONCATENATE(ADDRESS(ROW($AG$24),COLUMN($AG$24)+(ROW($B108)-ROW($B$33))),"#"))))/60,"")</f>
        <v/>
      </c>
      <c r="G108" s="23" t="str">
        <f t="shared" si="60"/>
        <v/>
      </c>
      <c r="H108" s="53" t="str" cm="1">
        <f t="array" aca="1" ref="H108" ca="1">IF($A108&lt;&gt;"",SUM(SUMIFS(PrivateSheet4[[Duration]:[Duration]],PrivateSheet4[[Task]:[Task]],INDIRECT(CONCATENATE(ADDRESS(ROW($AG$24),COLUMN($AG$24)+(ROW($B108)-ROW($B$33))),"#"))))/60,"")</f>
        <v/>
      </c>
      <c r="I108" s="23" t="str">
        <f t="shared" si="61"/>
        <v/>
      </c>
      <c r="J108" s="53" t="str" cm="1">
        <f t="array" aca="1" ref="J108" ca="1">IF($A108&lt;&gt;"",SUM(SUMIFS(PrivateSheet5[[Duration]:[Duration]],PrivateSheet5[[Task]:[Task]],INDIRECT(CONCATENATE(ADDRESS(ROW($AG$24),COLUMN($AG$24)+(ROW($B108)-ROW($B$33))),"#"))))/60,"")</f>
        <v/>
      </c>
      <c r="K108" s="23" t="str">
        <f t="shared" si="62"/>
        <v/>
      </c>
      <c r="L108" s="25" t="str">
        <f t="shared" si="63"/>
        <v/>
      </c>
      <c r="M108" s="50"/>
      <c r="N108" s="25"/>
      <c r="O108" s="37" t="str">
        <f>IF($M108&lt;&gt;"",SUMIFS(ProductBacklog[Planned],ProductBacklog[Planned-Date], "&lt;="&amp;$M108)," ")</f>
        <v xml:space="preserve"> </v>
      </c>
      <c r="P108" s="37" t="str" cm="1">
        <f t="array" ref="P108">IF($M108&lt;&gt;"",SUM(SUMIFS(ProductBacklog[Planned],ProductBacklog[Sprint],$A$33:$A108,ProductBacklog[Real-Date],"&lt;="&amp;$M108))," ")</f>
        <v xml:space="preserve"> </v>
      </c>
      <c r="Q108" s="37" t="str" cm="1">
        <f t="array" ref="Q108">IF($M108&lt;&gt;"",SUM(SUMIFS(PrivateSheet1[[Duration]:[Duration]],PrivateSheet1[[Task]:[Task]],_xlfn._xlws.FILTER(ProductBacklog[CODE],(ProductBacklog[Real-Date]&lt;=$M108)*(ProductBacklog[CODE]&lt;&gt;"")*(ProductBacklog[Real-Date]&lt;&gt;""))),SUMIFS(PrivateSheet2[[Duration]:[Duration]],PrivateSheet2[[Task]:[Task]],_xlfn._xlws.FILTER(ProductBacklog[CODE],(ProductBacklog[Real-Date]&lt;=$M108)*(ProductBacklog[CODE]&lt;&gt;"")*(ProductBacklog[Real-Date]&lt;&gt;""))),SUMIFS(PrivateSheet3[[Duration]:[Duration]],PrivateSheet3[[Task]:[Task]],_xlfn._xlws.FILTER(ProductBacklog[CODE],(ProductBacklog[Real-Date]&lt;=$M108)*(ProductBacklog[CODE]&lt;&gt;"")*(ProductBacklog[Real-Date]&lt;&gt;""))),SUMIFS(PrivateSheet4[[Duration]:[Duration]],PrivateSheet4[[Task]:[Task]],_xlfn._xlws.FILTER(ProductBacklog[CODE],(ProductBacklog[Real-Date]&lt;=$M108)*(ProductBacklog[CODE]&lt;&gt;"")*(ProductBacklog[Real-Date]&lt;&gt;""))),SUMIFS(PrivateSheet5[[Duration]:[Duration]],PrivateSheet5[[Task]:[Task]],_xlfn._xlws.FILTER(ProductBacklog[CODE],(ProductBacklog[Real-Date]&lt;=$M108)*(ProductBacklog[CODE]&lt;&gt;"")*(ProductBacklog[Real-Date]&lt;&gt;""))))/60," ")</f>
        <v xml:space="preserve"> </v>
      </c>
      <c r="R108" s="37" t="str">
        <f>IF($M108&lt;&gt;"",SUM($L$33:$L108)," ")</f>
        <v xml:space="preserve"> </v>
      </c>
      <c r="U108" s="37"/>
      <c r="V108" s="29"/>
      <c r="W108" s="29"/>
    </row>
    <row r="109" spans="1:23" ht="14.4" customHeight="1" x14ac:dyDescent="0.3">
      <c r="A109" s="29"/>
      <c r="B109" s="53" t="str" cm="1">
        <f t="array" aca="1" ref="B109" ca="1">IF($A109&lt;&gt;"",SUM(SUMIFS(PrivateSheet1[[Duration]:[Duration]],PrivateSheet1[[Task]:[Task]],INDIRECT(CONCATENATE(ADDRESS(ROW($AG$24),COLUMN($AG$24)+(ROW($B109)-ROW($B$33))),"#"))))/60,"")</f>
        <v/>
      </c>
      <c r="C109" s="23" t="str">
        <f t="shared" si="58"/>
        <v/>
      </c>
      <c r="D109" s="53" t="str" cm="1">
        <f t="array" aca="1" ref="D109" ca="1">IF($A109&lt;&gt;"",SUM(SUMIFS(PrivateSheet2[[Duration]:[Duration]],PrivateSheet2[[Task]:[Task]],INDIRECT(CONCATENATE(ADDRESS(ROW($AG$24),COLUMN($AG$24)+(ROW($B109)-ROW($B$33))),"#"))))/60,"")</f>
        <v/>
      </c>
      <c r="E109" s="23" t="str">
        <f t="shared" si="59"/>
        <v/>
      </c>
      <c r="F109" s="53" t="str" cm="1">
        <f t="array" aca="1" ref="F109" ca="1">IF($A109&lt;&gt;"",SUM(SUMIFS(PrivateSheet3[[Duration]:[Duration]],PrivateSheet3[[Task]:[Task]],INDIRECT(CONCATENATE(ADDRESS(ROW($AG$24),COLUMN($AG$24)+(ROW($B109)-ROW($B$33))),"#"))))/60,"")</f>
        <v/>
      </c>
      <c r="G109" s="23" t="str">
        <f t="shared" si="60"/>
        <v/>
      </c>
      <c r="H109" s="53" t="str" cm="1">
        <f t="array" aca="1" ref="H109" ca="1">IF($A109&lt;&gt;"",SUM(SUMIFS(PrivateSheet4[[Duration]:[Duration]],PrivateSheet4[[Task]:[Task]],INDIRECT(CONCATENATE(ADDRESS(ROW($AG$24),COLUMN($AG$24)+(ROW($B109)-ROW($B$33))),"#"))))/60,"")</f>
        <v/>
      </c>
      <c r="I109" s="23" t="str">
        <f t="shared" si="61"/>
        <v/>
      </c>
      <c r="J109" s="53" t="str" cm="1">
        <f t="array" aca="1" ref="J109" ca="1">IF($A109&lt;&gt;"",SUM(SUMIFS(PrivateSheet5[[Duration]:[Duration]],PrivateSheet5[[Task]:[Task]],INDIRECT(CONCATENATE(ADDRESS(ROW($AG$24),COLUMN($AG$24)+(ROW($B109)-ROW($B$33))),"#"))))/60,"")</f>
        <v/>
      </c>
      <c r="K109" s="23" t="str">
        <f t="shared" si="62"/>
        <v/>
      </c>
      <c r="L109" s="25" t="str">
        <f t="shared" si="63"/>
        <v/>
      </c>
      <c r="M109" s="50"/>
      <c r="N109" s="25"/>
      <c r="O109" s="37" t="str">
        <f>IF($M109&lt;&gt;"",SUMIFS(ProductBacklog[Planned],ProductBacklog[Planned-Date], "&lt;="&amp;$M109)," ")</f>
        <v xml:space="preserve"> </v>
      </c>
      <c r="P109" s="37" t="str" cm="1">
        <f t="array" ref="P109">IF($M109&lt;&gt;"",SUM(SUMIFS(ProductBacklog[Planned],ProductBacklog[Sprint],$A$33:$A109,ProductBacklog[Real-Date],"&lt;="&amp;$M109))," ")</f>
        <v xml:space="preserve"> </v>
      </c>
      <c r="Q109" s="37" t="str" cm="1">
        <f t="array" ref="Q109">IF($M109&lt;&gt;"",SUM(SUMIFS(PrivateSheet1[[Duration]:[Duration]],PrivateSheet1[[Task]:[Task]],_xlfn._xlws.FILTER(ProductBacklog[CODE],(ProductBacklog[Real-Date]&lt;=$M109)*(ProductBacklog[CODE]&lt;&gt;"")*(ProductBacklog[Real-Date]&lt;&gt;""))),SUMIFS(PrivateSheet2[[Duration]:[Duration]],PrivateSheet2[[Task]:[Task]],_xlfn._xlws.FILTER(ProductBacklog[CODE],(ProductBacklog[Real-Date]&lt;=$M109)*(ProductBacklog[CODE]&lt;&gt;"")*(ProductBacklog[Real-Date]&lt;&gt;""))),SUMIFS(PrivateSheet3[[Duration]:[Duration]],PrivateSheet3[[Task]:[Task]],_xlfn._xlws.FILTER(ProductBacklog[CODE],(ProductBacklog[Real-Date]&lt;=$M109)*(ProductBacklog[CODE]&lt;&gt;"")*(ProductBacklog[Real-Date]&lt;&gt;""))),SUMIFS(PrivateSheet4[[Duration]:[Duration]],PrivateSheet4[[Task]:[Task]],_xlfn._xlws.FILTER(ProductBacklog[CODE],(ProductBacklog[Real-Date]&lt;=$M109)*(ProductBacklog[CODE]&lt;&gt;"")*(ProductBacklog[Real-Date]&lt;&gt;""))),SUMIFS(PrivateSheet5[[Duration]:[Duration]],PrivateSheet5[[Task]:[Task]],_xlfn._xlws.FILTER(ProductBacklog[CODE],(ProductBacklog[Real-Date]&lt;=$M109)*(ProductBacklog[CODE]&lt;&gt;"")*(ProductBacklog[Real-Date]&lt;&gt;""))))/60," ")</f>
        <v xml:space="preserve"> </v>
      </c>
      <c r="R109" s="37" t="str">
        <f>IF($M109&lt;&gt;"",SUM($L$33:$L109)," ")</f>
        <v xml:space="preserve"> </v>
      </c>
      <c r="U109" s="37"/>
      <c r="V109" s="29"/>
      <c r="W109" s="29"/>
    </row>
    <row r="110" spans="1:23" ht="14.4" customHeight="1" x14ac:dyDescent="0.3">
      <c r="A110" s="29"/>
      <c r="B110" s="53" t="str" cm="1">
        <f t="array" aca="1" ref="B110" ca="1">IF($A110&lt;&gt;"",SUM(SUMIFS(PrivateSheet1[[Duration]:[Duration]],PrivateSheet1[[Task]:[Task]],INDIRECT(CONCATENATE(ADDRESS(ROW($AG$24),COLUMN($AG$24)+(ROW($B110)-ROW($B$33))),"#"))))/60,"")</f>
        <v/>
      </c>
      <c r="C110" s="23" t="str">
        <f t="shared" si="58"/>
        <v/>
      </c>
      <c r="D110" s="53" t="str" cm="1">
        <f t="array" aca="1" ref="D110" ca="1">IF($A110&lt;&gt;"",SUM(SUMIFS(PrivateSheet2[[Duration]:[Duration]],PrivateSheet2[[Task]:[Task]],INDIRECT(CONCATENATE(ADDRESS(ROW($AG$24),COLUMN($AG$24)+(ROW($B110)-ROW($B$33))),"#"))))/60,"")</f>
        <v/>
      </c>
      <c r="E110" s="23" t="str">
        <f t="shared" si="59"/>
        <v/>
      </c>
      <c r="F110" s="53" t="str" cm="1">
        <f t="array" aca="1" ref="F110" ca="1">IF($A110&lt;&gt;"",SUM(SUMIFS(PrivateSheet3[[Duration]:[Duration]],PrivateSheet3[[Task]:[Task]],INDIRECT(CONCATENATE(ADDRESS(ROW($AG$24),COLUMN($AG$24)+(ROW($B110)-ROW($B$33))),"#"))))/60,"")</f>
        <v/>
      </c>
      <c r="G110" s="23" t="str">
        <f t="shared" si="60"/>
        <v/>
      </c>
      <c r="H110" s="53" t="str" cm="1">
        <f t="array" aca="1" ref="H110" ca="1">IF($A110&lt;&gt;"",SUM(SUMIFS(PrivateSheet4[[Duration]:[Duration]],PrivateSheet4[[Task]:[Task]],INDIRECT(CONCATENATE(ADDRESS(ROW($AG$24),COLUMN($AG$24)+(ROW($B110)-ROW($B$33))),"#"))))/60,"")</f>
        <v/>
      </c>
      <c r="I110" s="23" t="str">
        <f t="shared" si="61"/>
        <v/>
      </c>
      <c r="J110" s="53" t="str" cm="1">
        <f t="array" aca="1" ref="J110" ca="1">IF($A110&lt;&gt;"",SUM(SUMIFS(PrivateSheet5[[Duration]:[Duration]],PrivateSheet5[[Task]:[Task]],INDIRECT(CONCATENATE(ADDRESS(ROW($AG$24),COLUMN($AG$24)+(ROW($B110)-ROW($B$33))),"#"))))/60,"")</f>
        <v/>
      </c>
      <c r="K110" s="23" t="str">
        <f t="shared" si="62"/>
        <v/>
      </c>
      <c r="L110" s="25" t="str">
        <f t="shared" si="63"/>
        <v/>
      </c>
      <c r="M110" s="50"/>
      <c r="N110" s="25"/>
      <c r="O110" s="37" t="str">
        <f>IF($M110&lt;&gt;"",SUMIFS(ProductBacklog[Planned],ProductBacklog[Planned-Date], "&lt;="&amp;$M110)," ")</f>
        <v xml:space="preserve"> </v>
      </c>
      <c r="P110" s="37" t="str" cm="1">
        <f t="array" ref="P110">IF($M110&lt;&gt;"",SUM(SUMIFS(ProductBacklog[Planned],ProductBacklog[Sprint],$A$33:$A110,ProductBacklog[Real-Date],"&lt;="&amp;$M110))," ")</f>
        <v xml:space="preserve"> </v>
      </c>
      <c r="Q110" s="37" t="str" cm="1">
        <f t="array" ref="Q110">IF($M110&lt;&gt;"",SUM(SUMIFS(PrivateSheet1[[Duration]:[Duration]],PrivateSheet1[[Task]:[Task]],_xlfn._xlws.FILTER(ProductBacklog[CODE],(ProductBacklog[Real-Date]&lt;=$M110)*(ProductBacklog[CODE]&lt;&gt;"")*(ProductBacklog[Real-Date]&lt;&gt;""))),SUMIFS(PrivateSheet2[[Duration]:[Duration]],PrivateSheet2[[Task]:[Task]],_xlfn._xlws.FILTER(ProductBacklog[CODE],(ProductBacklog[Real-Date]&lt;=$M110)*(ProductBacklog[CODE]&lt;&gt;"")*(ProductBacklog[Real-Date]&lt;&gt;""))),SUMIFS(PrivateSheet3[[Duration]:[Duration]],PrivateSheet3[[Task]:[Task]],_xlfn._xlws.FILTER(ProductBacklog[CODE],(ProductBacklog[Real-Date]&lt;=$M110)*(ProductBacklog[CODE]&lt;&gt;"")*(ProductBacklog[Real-Date]&lt;&gt;""))),SUMIFS(PrivateSheet4[[Duration]:[Duration]],PrivateSheet4[[Task]:[Task]],_xlfn._xlws.FILTER(ProductBacklog[CODE],(ProductBacklog[Real-Date]&lt;=$M110)*(ProductBacklog[CODE]&lt;&gt;"")*(ProductBacklog[Real-Date]&lt;&gt;""))),SUMIFS(PrivateSheet5[[Duration]:[Duration]],PrivateSheet5[[Task]:[Task]],_xlfn._xlws.FILTER(ProductBacklog[CODE],(ProductBacklog[Real-Date]&lt;=$M110)*(ProductBacklog[CODE]&lt;&gt;"")*(ProductBacklog[Real-Date]&lt;&gt;""))))/60," ")</f>
        <v xml:space="preserve"> </v>
      </c>
      <c r="R110" s="37" t="str">
        <f>IF($M110&lt;&gt;"",SUM($L$33:$L110)," ")</f>
        <v xml:space="preserve"> </v>
      </c>
      <c r="U110" s="37"/>
      <c r="V110" s="29"/>
      <c r="W110" s="29"/>
    </row>
    <row r="111" spans="1:23" ht="14.4" customHeight="1" x14ac:dyDescent="0.3">
      <c r="A111" s="29"/>
      <c r="B111" s="53" t="str" cm="1">
        <f t="array" aca="1" ref="B111" ca="1">IF($A111&lt;&gt;"",SUM(SUMIFS(PrivateSheet1[[Duration]:[Duration]],PrivateSheet1[[Task]:[Task]],INDIRECT(CONCATENATE(ADDRESS(ROW($AG$24),COLUMN($AG$24)+(ROW($B111)-ROW($B$33))),"#"))))/60,"")</f>
        <v/>
      </c>
      <c r="C111" s="23" t="str">
        <f t="shared" si="58"/>
        <v/>
      </c>
      <c r="D111" s="53" t="str" cm="1">
        <f t="array" aca="1" ref="D111" ca="1">IF($A111&lt;&gt;"",SUM(SUMIFS(PrivateSheet2[[Duration]:[Duration]],PrivateSheet2[[Task]:[Task]],INDIRECT(CONCATENATE(ADDRESS(ROW($AG$24),COLUMN($AG$24)+(ROW($B111)-ROW($B$33))),"#"))))/60,"")</f>
        <v/>
      </c>
      <c r="E111" s="23" t="str">
        <f t="shared" si="59"/>
        <v/>
      </c>
      <c r="F111" s="53" t="str" cm="1">
        <f t="array" aca="1" ref="F111" ca="1">IF($A111&lt;&gt;"",SUM(SUMIFS(PrivateSheet3[[Duration]:[Duration]],PrivateSheet3[[Task]:[Task]],INDIRECT(CONCATENATE(ADDRESS(ROW($AG$24),COLUMN($AG$24)+(ROW($B111)-ROW($B$33))),"#"))))/60,"")</f>
        <v/>
      </c>
      <c r="G111" s="23" t="str">
        <f t="shared" si="60"/>
        <v/>
      </c>
      <c r="H111" s="53" t="str" cm="1">
        <f t="array" aca="1" ref="H111" ca="1">IF($A111&lt;&gt;"",SUM(SUMIFS(PrivateSheet4[[Duration]:[Duration]],PrivateSheet4[[Task]:[Task]],INDIRECT(CONCATENATE(ADDRESS(ROW($AG$24),COLUMN($AG$24)+(ROW($B111)-ROW($B$33))),"#"))))/60,"")</f>
        <v/>
      </c>
      <c r="I111" s="23" t="str">
        <f t="shared" si="61"/>
        <v/>
      </c>
      <c r="J111" s="53" t="str" cm="1">
        <f t="array" aca="1" ref="J111" ca="1">IF($A111&lt;&gt;"",SUM(SUMIFS(PrivateSheet5[[Duration]:[Duration]],PrivateSheet5[[Task]:[Task]],INDIRECT(CONCATENATE(ADDRESS(ROW($AG$24),COLUMN($AG$24)+(ROW($B111)-ROW($B$33))),"#"))))/60,"")</f>
        <v/>
      </c>
      <c r="K111" s="23" t="str">
        <f t="shared" si="62"/>
        <v/>
      </c>
      <c r="L111" s="25" t="str">
        <f t="shared" si="63"/>
        <v/>
      </c>
      <c r="M111" s="50"/>
      <c r="N111" s="25"/>
      <c r="O111" s="37" t="str">
        <f>IF($M111&lt;&gt;"",SUMIFS(ProductBacklog[Planned],ProductBacklog[Planned-Date], "&lt;="&amp;$M111)," ")</f>
        <v xml:space="preserve"> </v>
      </c>
      <c r="P111" s="37" t="str" cm="1">
        <f t="array" ref="P111">IF($M111&lt;&gt;"",SUM(SUMIFS(ProductBacklog[Planned],ProductBacklog[Sprint],$A$33:$A111,ProductBacklog[Real-Date],"&lt;="&amp;$M111))," ")</f>
        <v xml:space="preserve"> </v>
      </c>
      <c r="Q111" s="37" t="str" cm="1">
        <f t="array" ref="Q111">IF($M111&lt;&gt;"",SUM(SUMIFS(PrivateSheet1[[Duration]:[Duration]],PrivateSheet1[[Task]:[Task]],_xlfn._xlws.FILTER(ProductBacklog[CODE],(ProductBacklog[Real-Date]&lt;=$M111)*(ProductBacklog[CODE]&lt;&gt;"")*(ProductBacklog[Real-Date]&lt;&gt;""))),SUMIFS(PrivateSheet2[[Duration]:[Duration]],PrivateSheet2[[Task]:[Task]],_xlfn._xlws.FILTER(ProductBacklog[CODE],(ProductBacklog[Real-Date]&lt;=$M111)*(ProductBacklog[CODE]&lt;&gt;"")*(ProductBacklog[Real-Date]&lt;&gt;""))),SUMIFS(PrivateSheet3[[Duration]:[Duration]],PrivateSheet3[[Task]:[Task]],_xlfn._xlws.FILTER(ProductBacklog[CODE],(ProductBacklog[Real-Date]&lt;=$M111)*(ProductBacklog[CODE]&lt;&gt;"")*(ProductBacklog[Real-Date]&lt;&gt;""))),SUMIFS(PrivateSheet4[[Duration]:[Duration]],PrivateSheet4[[Task]:[Task]],_xlfn._xlws.FILTER(ProductBacklog[CODE],(ProductBacklog[Real-Date]&lt;=$M111)*(ProductBacklog[CODE]&lt;&gt;"")*(ProductBacklog[Real-Date]&lt;&gt;""))),SUMIFS(PrivateSheet5[[Duration]:[Duration]],PrivateSheet5[[Task]:[Task]],_xlfn._xlws.FILTER(ProductBacklog[CODE],(ProductBacklog[Real-Date]&lt;=$M111)*(ProductBacklog[CODE]&lt;&gt;"")*(ProductBacklog[Real-Date]&lt;&gt;""))))/60," ")</f>
        <v xml:space="preserve"> </v>
      </c>
      <c r="R111" s="37" t="str">
        <f>IF($M111&lt;&gt;"",SUM($L$33:$L111)," ")</f>
        <v xml:space="preserve"> </v>
      </c>
      <c r="U111" s="37"/>
      <c r="V111" s="29"/>
      <c r="W111" s="29"/>
    </row>
    <row r="112" spans="1:23" ht="14.4" customHeight="1" x14ac:dyDescent="0.3">
      <c r="A112" s="29"/>
      <c r="B112" s="53" t="str" cm="1">
        <f t="array" aca="1" ref="B112" ca="1">IF($A112&lt;&gt;"",SUM(SUMIFS(PrivateSheet1[[Duration]:[Duration]],PrivateSheet1[[Task]:[Task]],INDIRECT(CONCATENATE(ADDRESS(ROW($AG$24),COLUMN($AG$24)+(ROW($B112)-ROW($B$33))),"#"))))/60,"")</f>
        <v/>
      </c>
      <c r="C112" s="23" t="str">
        <f t="shared" si="58"/>
        <v/>
      </c>
      <c r="D112" s="53" t="str" cm="1">
        <f t="array" aca="1" ref="D112" ca="1">IF($A112&lt;&gt;"",SUM(SUMIFS(PrivateSheet2[[Duration]:[Duration]],PrivateSheet2[[Task]:[Task]],INDIRECT(CONCATENATE(ADDRESS(ROW($AG$24),COLUMN($AG$24)+(ROW($B112)-ROW($B$33))),"#"))))/60,"")</f>
        <v/>
      </c>
      <c r="E112" s="23" t="str">
        <f t="shared" si="59"/>
        <v/>
      </c>
      <c r="F112" s="53" t="str" cm="1">
        <f t="array" aca="1" ref="F112" ca="1">IF($A112&lt;&gt;"",SUM(SUMIFS(PrivateSheet3[[Duration]:[Duration]],PrivateSheet3[[Task]:[Task]],INDIRECT(CONCATENATE(ADDRESS(ROW($AG$24),COLUMN($AG$24)+(ROW($B112)-ROW($B$33))),"#"))))/60,"")</f>
        <v/>
      </c>
      <c r="G112" s="23" t="str">
        <f t="shared" si="60"/>
        <v/>
      </c>
      <c r="H112" s="53" t="str" cm="1">
        <f t="array" aca="1" ref="H112" ca="1">IF($A112&lt;&gt;"",SUM(SUMIFS(PrivateSheet4[[Duration]:[Duration]],PrivateSheet4[[Task]:[Task]],INDIRECT(CONCATENATE(ADDRESS(ROW($AG$24),COLUMN($AG$24)+(ROW($B112)-ROW($B$33))),"#"))))/60,"")</f>
        <v/>
      </c>
      <c r="I112" s="23" t="str">
        <f t="shared" si="61"/>
        <v/>
      </c>
      <c r="J112" s="53" t="str" cm="1">
        <f t="array" aca="1" ref="J112" ca="1">IF($A112&lt;&gt;"",SUM(SUMIFS(PrivateSheet5[[Duration]:[Duration]],PrivateSheet5[[Task]:[Task]],INDIRECT(CONCATENATE(ADDRESS(ROW($AG$24),COLUMN($AG$24)+(ROW($B112)-ROW($B$33))),"#"))))/60,"")</f>
        <v/>
      </c>
      <c r="K112" s="23" t="str">
        <f t="shared" si="62"/>
        <v/>
      </c>
      <c r="L112" s="25" t="str">
        <f t="shared" si="63"/>
        <v/>
      </c>
      <c r="M112" s="50"/>
      <c r="N112" s="25"/>
      <c r="O112" s="37" t="str">
        <f>IF($M112&lt;&gt;"",SUMIFS(ProductBacklog[Planned],ProductBacklog[Planned-Date], "&lt;="&amp;$M112)," ")</f>
        <v xml:space="preserve"> </v>
      </c>
      <c r="P112" s="37" t="str" cm="1">
        <f t="array" ref="P112">IF($M112&lt;&gt;"",SUM(SUMIFS(ProductBacklog[Planned],ProductBacklog[Sprint],$A$33:$A112,ProductBacklog[Real-Date],"&lt;="&amp;$M112))," ")</f>
        <v xml:space="preserve"> </v>
      </c>
      <c r="Q112" s="37" t="str" cm="1">
        <f t="array" ref="Q112">IF($M112&lt;&gt;"",SUM(SUMIFS(PrivateSheet1[[Duration]:[Duration]],PrivateSheet1[[Task]:[Task]],_xlfn._xlws.FILTER(ProductBacklog[CODE],(ProductBacklog[Real-Date]&lt;=$M112)*(ProductBacklog[CODE]&lt;&gt;"")*(ProductBacklog[Real-Date]&lt;&gt;""))),SUMIFS(PrivateSheet2[[Duration]:[Duration]],PrivateSheet2[[Task]:[Task]],_xlfn._xlws.FILTER(ProductBacklog[CODE],(ProductBacklog[Real-Date]&lt;=$M112)*(ProductBacklog[CODE]&lt;&gt;"")*(ProductBacklog[Real-Date]&lt;&gt;""))),SUMIFS(PrivateSheet3[[Duration]:[Duration]],PrivateSheet3[[Task]:[Task]],_xlfn._xlws.FILTER(ProductBacklog[CODE],(ProductBacklog[Real-Date]&lt;=$M112)*(ProductBacklog[CODE]&lt;&gt;"")*(ProductBacklog[Real-Date]&lt;&gt;""))),SUMIFS(PrivateSheet4[[Duration]:[Duration]],PrivateSheet4[[Task]:[Task]],_xlfn._xlws.FILTER(ProductBacklog[CODE],(ProductBacklog[Real-Date]&lt;=$M112)*(ProductBacklog[CODE]&lt;&gt;"")*(ProductBacklog[Real-Date]&lt;&gt;""))),SUMIFS(PrivateSheet5[[Duration]:[Duration]],PrivateSheet5[[Task]:[Task]],_xlfn._xlws.FILTER(ProductBacklog[CODE],(ProductBacklog[Real-Date]&lt;=$M112)*(ProductBacklog[CODE]&lt;&gt;"")*(ProductBacklog[Real-Date]&lt;&gt;""))))/60," ")</f>
        <v xml:space="preserve"> </v>
      </c>
      <c r="R112" s="37" t="str">
        <f>IF($M112&lt;&gt;"",SUM($L$33:$L112)," ")</f>
        <v xml:space="preserve"> </v>
      </c>
      <c r="U112" s="37"/>
      <c r="V112" s="29"/>
      <c r="W112" s="29"/>
    </row>
    <row r="113" spans="1:23" ht="14.4" customHeight="1" x14ac:dyDescent="0.3">
      <c r="A113" s="29"/>
      <c r="B113" s="53" t="str" cm="1">
        <f t="array" aca="1" ref="B113" ca="1">IF($A113&lt;&gt;"",SUM(SUMIFS(PrivateSheet1[[Duration]:[Duration]],PrivateSheet1[[Task]:[Task]],INDIRECT(CONCATENATE(ADDRESS(ROW($AG$24),COLUMN($AG$24)+(ROW($B113)-ROW($B$33))),"#"))))/60,"")</f>
        <v/>
      </c>
      <c r="C113" s="23" t="str">
        <f t="shared" si="58"/>
        <v/>
      </c>
      <c r="D113" s="53" t="str" cm="1">
        <f t="array" aca="1" ref="D113" ca="1">IF($A113&lt;&gt;"",SUM(SUMIFS(PrivateSheet2[[Duration]:[Duration]],PrivateSheet2[[Task]:[Task]],INDIRECT(CONCATENATE(ADDRESS(ROW($AG$24),COLUMN($AG$24)+(ROW($B113)-ROW($B$33))),"#"))))/60,"")</f>
        <v/>
      </c>
      <c r="E113" s="23" t="str">
        <f t="shared" si="59"/>
        <v/>
      </c>
      <c r="F113" s="53" t="str" cm="1">
        <f t="array" aca="1" ref="F113" ca="1">IF($A113&lt;&gt;"",SUM(SUMIFS(PrivateSheet3[[Duration]:[Duration]],PrivateSheet3[[Task]:[Task]],INDIRECT(CONCATENATE(ADDRESS(ROW($AG$24),COLUMN($AG$24)+(ROW($B113)-ROW($B$33))),"#"))))/60,"")</f>
        <v/>
      </c>
      <c r="G113" s="23" t="str">
        <f t="shared" si="60"/>
        <v/>
      </c>
      <c r="H113" s="53" t="str" cm="1">
        <f t="array" aca="1" ref="H113" ca="1">IF($A113&lt;&gt;"",SUM(SUMIFS(PrivateSheet4[[Duration]:[Duration]],PrivateSheet4[[Task]:[Task]],INDIRECT(CONCATENATE(ADDRESS(ROW($AG$24),COLUMN($AG$24)+(ROW($B113)-ROW($B$33))),"#"))))/60,"")</f>
        <v/>
      </c>
      <c r="I113" s="23" t="str">
        <f t="shared" si="61"/>
        <v/>
      </c>
      <c r="J113" s="53" t="str" cm="1">
        <f t="array" aca="1" ref="J113" ca="1">IF($A113&lt;&gt;"",SUM(SUMIFS(PrivateSheet5[[Duration]:[Duration]],PrivateSheet5[[Task]:[Task]],INDIRECT(CONCATENATE(ADDRESS(ROW($AG$24),COLUMN($AG$24)+(ROW($B113)-ROW($B$33))),"#"))))/60,"")</f>
        <v/>
      </c>
      <c r="K113" s="23" t="str">
        <f t="shared" si="62"/>
        <v/>
      </c>
      <c r="L113" s="25" t="str">
        <f t="shared" si="63"/>
        <v/>
      </c>
      <c r="M113" s="50"/>
      <c r="N113" s="25"/>
      <c r="O113" s="37" t="str">
        <f>IF($M113&lt;&gt;"",SUMIFS(ProductBacklog[Planned],ProductBacklog[Planned-Date], "&lt;="&amp;$M113)," ")</f>
        <v xml:space="preserve"> </v>
      </c>
      <c r="P113" s="37" t="str" cm="1">
        <f t="array" ref="P113">IF($M113&lt;&gt;"",SUM(SUMIFS(ProductBacklog[Planned],ProductBacklog[Sprint],$A$33:$A113,ProductBacklog[Real-Date],"&lt;="&amp;$M113))," ")</f>
        <v xml:space="preserve"> </v>
      </c>
      <c r="Q113" s="37" t="str" cm="1">
        <f t="array" ref="Q113">IF($M113&lt;&gt;"",SUM(SUMIFS(PrivateSheet1[[Duration]:[Duration]],PrivateSheet1[[Task]:[Task]],_xlfn._xlws.FILTER(ProductBacklog[CODE],(ProductBacklog[Real-Date]&lt;=$M113)*(ProductBacklog[CODE]&lt;&gt;"")*(ProductBacklog[Real-Date]&lt;&gt;""))),SUMIFS(PrivateSheet2[[Duration]:[Duration]],PrivateSheet2[[Task]:[Task]],_xlfn._xlws.FILTER(ProductBacklog[CODE],(ProductBacklog[Real-Date]&lt;=$M113)*(ProductBacklog[CODE]&lt;&gt;"")*(ProductBacklog[Real-Date]&lt;&gt;""))),SUMIFS(PrivateSheet3[[Duration]:[Duration]],PrivateSheet3[[Task]:[Task]],_xlfn._xlws.FILTER(ProductBacklog[CODE],(ProductBacklog[Real-Date]&lt;=$M113)*(ProductBacklog[CODE]&lt;&gt;"")*(ProductBacklog[Real-Date]&lt;&gt;""))),SUMIFS(PrivateSheet4[[Duration]:[Duration]],PrivateSheet4[[Task]:[Task]],_xlfn._xlws.FILTER(ProductBacklog[CODE],(ProductBacklog[Real-Date]&lt;=$M113)*(ProductBacklog[CODE]&lt;&gt;"")*(ProductBacklog[Real-Date]&lt;&gt;""))),SUMIFS(PrivateSheet5[[Duration]:[Duration]],PrivateSheet5[[Task]:[Task]],_xlfn._xlws.FILTER(ProductBacklog[CODE],(ProductBacklog[Real-Date]&lt;=$M113)*(ProductBacklog[CODE]&lt;&gt;"")*(ProductBacklog[Real-Date]&lt;&gt;""))))/60," ")</f>
        <v xml:space="preserve"> </v>
      </c>
      <c r="R113" s="37" t="str">
        <f>IF($M113&lt;&gt;"",SUM($L$33:$L113)," ")</f>
        <v xml:space="preserve"> </v>
      </c>
      <c r="U113" s="37"/>
      <c r="V113" s="29"/>
      <c r="W113" s="29"/>
    </row>
    <row r="114" spans="1:23" ht="14.4" customHeight="1" x14ac:dyDescent="0.3">
      <c r="A114" s="29"/>
      <c r="B114" s="53" t="str" cm="1">
        <f t="array" aca="1" ref="B114" ca="1">IF($A114&lt;&gt;"",SUM(SUMIFS(PrivateSheet1[[Duration]:[Duration]],PrivateSheet1[[Task]:[Task]],INDIRECT(CONCATENATE(ADDRESS(ROW($AG$24),COLUMN($AG$24)+(ROW($B114)-ROW($B$33))),"#"))))/60,"")</f>
        <v/>
      </c>
      <c r="C114" s="23" t="str">
        <f t="shared" si="58"/>
        <v/>
      </c>
      <c r="D114" s="53" t="str" cm="1">
        <f t="array" aca="1" ref="D114" ca="1">IF($A114&lt;&gt;"",SUM(SUMIFS(PrivateSheet2[[Duration]:[Duration]],PrivateSheet2[[Task]:[Task]],INDIRECT(CONCATENATE(ADDRESS(ROW($AG$24),COLUMN($AG$24)+(ROW($B114)-ROW($B$33))),"#"))))/60,"")</f>
        <v/>
      </c>
      <c r="E114" s="23" t="str">
        <f t="shared" si="59"/>
        <v/>
      </c>
      <c r="F114" s="53" t="str" cm="1">
        <f t="array" aca="1" ref="F114" ca="1">IF($A114&lt;&gt;"",SUM(SUMIFS(PrivateSheet3[[Duration]:[Duration]],PrivateSheet3[[Task]:[Task]],INDIRECT(CONCATENATE(ADDRESS(ROW($AG$24),COLUMN($AG$24)+(ROW($B114)-ROW($B$33))),"#"))))/60,"")</f>
        <v/>
      </c>
      <c r="G114" s="23" t="str">
        <f t="shared" si="60"/>
        <v/>
      </c>
      <c r="H114" s="53" t="str" cm="1">
        <f t="array" aca="1" ref="H114" ca="1">IF($A114&lt;&gt;"",SUM(SUMIFS(PrivateSheet4[[Duration]:[Duration]],PrivateSheet4[[Task]:[Task]],INDIRECT(CONCATENATE(ADDRESS(ROW($AG$24),COLUMN($AG$24)+(ROW($B114)-ROW($B$33))),"#"))))/60,"")</f>
        <v/>
      </c>
      <c r="I114" s="23" t="str">
        <f t="shared" si="61"/>
        <v/>
      </c>
      <c r="J114" s="53" t="str" cm="1">
        <f t="array" aca="1" ref="J114" ca="1">IF($A114&lt;&gt;"",SUM(SUMIFS(PrivateSheet5[[Duration]:[Duration]],PrivateSheet5[[Task]:[Task]],INDIRECT(CONCATENATE(ADDRESS(ROW($AG$24),COLUMN($AG$24)+(ROW($B114)-ROW($B$33))),"#"))))/60,"")</f>
        <v/>
      </c>
      <c r="K114" s="23" t="str">
        <f t="shared" si="62"/>
        <v/>
      </c>
      <c r="L114" s="25" t="str">
        <f t="shared" si="63"/>
        <v/>
      </c>
      <c r="M114" s="50"/>
      <c r="N114" s="25"/>
      <c r="O114" s="37" t="str">
        <f>IF($M114&lt;&gt;"",SUMIFS(ProductBacklog[Planned],ProductBacklog[Planned-Date], "&lt;="&amp;$M114)," ")</f>
        <v xml:space="preserve"> </v>
      </c>
      <c r="P114" s="37" t="str" cm="1">
        <f t="array" ref="P114">IF($M114&lt;&gt;"",SUM(SUMIFS(ProductBacklog[Planned],ProductBacklog[Sprint],$A$33:$A114,ProductBacklog[Real-Date],"&lt;="&amp;$M114))," ")</f>
        <v xml:space="preserve"> </v>
      </c>
      <c r="Q114" s="37" t="str" cm="1">
        <f t="array" ref="Q114">IF($M114&lt;&gt;"",SUM(SUMIFS(PrivateSheet1[[Duration]:[Duration]],PrivateSheet1[[Task]:[Task]],_xlfn._xlws.FILTER(ProductBacklog[CODE],(ProductBacklog[Real-Date]&lt;=$M114)*(ProductBacklog[CODE]&lt;&gt;"")*(ProductBacklog[Real-Date]&lt;&gt;""))),SUMIFS(PrivateSheet2[[Duration]:[Duration]],PrivateSheet2[[Task]:[Task]],_xlfn._xlws.FILTER(ProductBacklog[CODE],(ProductBacklog[Real-Date]&lt;=$M114)*(ProductBacklog[CODE]&lt;&gt;"")*(ProductBacklog[Real-Date]&lt;&gt;""))),SUMIFS(PrivateSheet3[[Duration]:[Duration]],PrivateSheet3[[Task]:[Task]],_xlfn._xlws.FILTER(ProductBacklog[CODE],(ProductBacklog[Real-Date]&lt;=$M114)*(ProductBacklog[CODE]&lt;&gt;"")*(ProductBacklog[Real-Date]&lt;&gt;""))),SUMIFS(PrivateSheet4[[Duration]:[Duration]],PrivateSheet4[[Task]:[Task]],_xlfn._xlws.FILTER(ProductBacklog[CODE],(ProductBacklog[Real-Date]&lt;=$M114)*(ProductBacklog[CODE]&lt;&gt;"")*(ProductBacklog[Real-Date]&lt;&gt;""))),SUMIFS(PrivateSheet5[[Duration]:[Duration]],PrivateSheet5[[Task]:[Task]],_xlfn._xlws.FILTER(ProductBacklog[CODE],(ProductBacklog[Real-Date]&lt;=$M114)*(ProductBacklog[CODE]&lt;&gt;"")*(ProductBacklog[Real-Date]&lt;&gt;""))))/60," ")</f>
        <v xml:space="preserve"> </v>
      </c>
      <c r="R114" s="37" t="str">
        <f>IF($M114&lt;&gt;"",SUM($L$33:$L114)," ")</f>
        <v xml:space="preserve"> </v>
      </c>
      <c r="U114" s="37"/>
      <c r="V114" s="29"/>
      <c r="W114" s="29"/>
    </row>
    <row r="115" spans="1:23" ht="14.4" customHeight="1" x14ac:dyDescent="0.3">
      <c r="A115" s="29"/>
      <c r="B115" s="53" t="str" cm="1">
        <f t="array" aca="1" ref="B115" ca="1">IF($A115&lt;&gt;"",SUM(SUMIFS(PrivateSheet1[[Duration]:[Duration]],PrivateSheet1[[Task]:[Task]],INDIRECT(CONCATENATE(ADDRESS(ROW($AG$24),COLUMN($AG$24)+(ROW($B115)-ROW($B$33))),"#"))))/60,"")</f>
        <v/>
      </c>
      <c r="C115" s="23" t="str">
        <f t="shared" si="58"/>
        <v/>
      </c>
      <c r="D115" s="53" t="str" cm="1">
        <f t="array" aca="1" ref="D115" ca="1">IF($A115&lt;&gt;"",SUM(SUMIFS(PrivateSheet2[[Duration]:[Duration]],PrivateSheet2[[Task]:[Task]],INDIRECT(CONCATENATE(ADDRESS(ROW($AG$24),COLUMN($AG$24)+(ROW($B115)-ROW($B$33))),"#"))))/60,"")</f>
        <v/>
      </c>
      <c r="E115" s="23" t="str">
        <f t="shared" si="59"/>
        <v/>
      </c>
      <c r="F115" s="53" t="str" cm="1">
        <f t="array" aca="1" ref="F115" ca="1">IF($A115&lt;&gt;"",SUM(SUMIFS(PrivateSheet3[[Duration]:[Duration]],PrivateSheet3[[Task]:[Task]],INDIRECT(CONCATENATE(ADDRESS(ROW($AG$24),COLUMN($AG$24)+(ROW($B115)-ROW($B$33))),"#"))))/60,"")</f>
        <v/>
      </c>
      <c r="G115" s="23" t="str">
        <f t="shared" si="60"/>
        <v/>
      </c>
      <c r="H115" s="53" t="str" cm="1">
        <f t="array" aca="1" ref="H115" ca="1">IF($A115&lt;&gt;"",SUM(SUMIFS(PrivateSheet4[[Duration]:[Duration]],PrivateSheet4[[Task]:[Task]],INDIRECT(CONCATENATE(ADDRESS(ROW($AG$24),COLUMN($AG$24)+(ROW($B115)-ROW($B$33))),"#"))))/60,"")</f>
        <v/>
      </c>
      <c r="I115" s="23" t="str">
        <f t="shared" si="61"/>
        <v/>
      </c>
      <c r="J115" s="53" t="str" cm="1">
        <f t="array" aca="1" ref="J115" ca="1">IF($A115&lt;&gt;"",SUM(SUMIFS(PrivateSheet5[[Duration]:[Duration]],PrivateSheet5[[Task]:[Task]],INDIRECT(CONCATENATE(ADDRESS(ROW($AG$24),COLUMN($AG$24)+(ROW($B115)-ROW($B$33))),"#"))))/60,"")</f>
        <v/>
      </c>
      <c r="K115" s="23" t="str">
        <f t="shared" si="62"/>
        <v/>
      </c>
      <c r="L115" s="25" t="str">
        <f t="shared" si="63"/>
        <v/>
      </c>
      <c r="M115" s="50"/>
      <c r="N115" s="25"/>
      <c r="O115" s="37" t="str">
        <f>IF($M115&lt;&gt;"",SUMIFS(ProductBacklog[Planned],ProductBacklog[Planned-Date], "&lt;="&amp;$M115)," ")</f>
        <v xml:space="preserve"> </v>
      </c>
      <c r="P115" s="37" t="str" cm="1">
        <f t="array" ref="P115">IF($M115&lt;&gt;"",SUM(SUMIFS(ProductBacklog[Planned],ProductBacklog[Sprint],$A$33:$A115,ProductBacklog[Real-Date],"&lt;="&amp;$M115))," ")</f>
        <v xml:space="preserve"> </v>
      </c>
      <c r="Q115" s="37" t="str" cm="1">
        <f t="array" ref="Q115">IF($M115&lt;&gt;"",SUM(SUMIFS(PrivateSheet1[[Duration]:[Duration]],PrivateSheet1[[Task]:[Task]],_xlfn._xlws.FILTER(ProductBacklog[CODE],(ProductBacklog[Real-Date]&lt;=$M115)*(ProductBacklog[CODE]&lt;&gt;"")*(ProductBacklog[Real-Date]&lt;&gt;""))),SUMIFS(PrivateSheet2[[Duration]:[Duration]],PrivateSheet2[[Task]:[Task]],_xlfn._xlws.FILTER(ProductBacklog[CODE],(ProductBacklog[Real-Date]&lt;=$M115)*(ProductBacklog[CODE]&lt;&gt;"")*(ProductBacklog[Real-Date]&lt;&gt;""))),SUMIFS(PrivateSheet3[[Duration]:[Duration]],PrivateSheet3[[Task]:[Task]],_xlfn._xlws.FILTER(ProductBacklog[CODE],(ProductBacklog[Real-Date]&lt;=$M115)*(ProductBacklog[CODE]&lt;&gt;"")*(ProductBacklog[Real-Date]&lt;&gt;""))),SUMIFS(PrivateSheet4[[Duration]:[Duration]],PrivateSheet4[[Task]:[Task]],_xlfn._xlws.FILTER(ProductBacklog[CODE],(ProductBacklog[Real-Date]&lt;=$M115)*(ProductBacklog[CODE]&lt;&gt;"")*(ProductBacklog[Real-Date]&lt;&gt;""))),SUMIFS(PrivateSheet5[[Duration]:[Duration]],PrivateSheet5[[Task]:[Task]],_xlfn._xlws.FILTER(ProductBacklog[CODE],(ProductBacklog[Real-Date]&lt;=$M115)*(ProductBacklog[CODE]&lt;&gt;"")*(ProductBacklog[Real-Date]&lt;&gt;""))))/60," ")</f>
        <v xml:space="preserve"> </v>
      </c>
      <c r="R115" s="37" t="str">
        <f>IF($M115&lt;&gt;"",SUM($L$33:$L115)," ")</f>
        <v xml:space="preserve"> </v>
      </c>
      <c r="U115" s="37"/>
      <c r="V115" s="29"/>
      <c r="W115" s="29"/>
    </row>
    <row r="116" spans="1:23" ht="14.4" customHeight="1" x14ac:dyDescent="0.3">
      <c r="A116" s="29"/>
      <c r="B116" s="53" t="str" cm="1">
        <f t="array" aca="1" ref="B116" ca="1">IF($A116&lt;&gt;"",SUM(SUMIFS(PrivateSheet1[[Duration]:[Duration]],PrivateSheet1[[Task]:[Task]],INDIRECT(CONCATENATE(ADDRESS(ROW($AG$24),COLUMN($AG$24)+(ROW($B116)-ROW($B$33))),"#"))))/60,"")</f>
        <v/>
      </c>
      <c r="C116" s="23" t="str">
        <f t="shared" si="58"/>
        <v/>
      </c>
      <c r="D116" s="53" t="str" cm="1">
        <f t="array" aca="1" ref="D116" ca="1">IF($A116&lt;&gt;"",SUM(SUMIFS(PrivateSheet2[[Duration]:[Duration]],PrivateSheet2[[Task]:[Task]],INDIRECT(CONCATENATE(ADDRESS(ROW($AG$24),COLUMN($AG$24)+(ROW($B116)-ROW($B$33))),"#"))))/60,"")</f>
        <v/>
      </c>
      <c r="E116" s="23" t="str">
        <f t="shared" si="59"/>
        <v/>
      </c>
      <c r="F116" s="53" t="str" cm="1">
        <f t="array" aca="1" ref="F116" ca="1">IF($A116&lt;&gt;"",SUM(SUMIFS(PrivateSheet3[[Duration]:[Duration]],PrivateSheet3[[Task]:[Task]],INDIRECT(CONCATENATE(ADDRESS(ROW($AG$24),COLUMN($AG$24)+(ROW($B116)-ROW($B$33))),"#"))))/60,"")</f>
        <v/>
      </c>
      <c r="G116" s="23" t="str">
        <f t="shared" si="60"/>
        <v/>
      </c>
      <c r="H116" s="53" t="str" cm="1">
        <f t="array" aca="1" ref="H116" ca="1">IF($A116&lt;&gt;"",SUM(SUMIFS(PrivateSheet4[[Duration]:[Duration]],PrivateSheet4[[Task]:[Task]],INDIRECT(CONCATENATE(ADDRESS(ROW($AG$24),COLUMN($AG$24)+(ROW($B116)-ROW($B$33))),"#"))))/60,"")</f>
        <v/>
      </c>
      <c r="I116" s="23" t="str">
        <f t="shared" si="61"/>
        <v/>
      </c>
      <c r="J116" s="53" t="str" cm="1">
        <f t="array" aca="1" ref="J116" ca="1">IF($A116&lt;&gt;"",SUM(SUMIFS(PrivateSheet5[[Duration]:[Duration]],PrivateSheet5[[Task]:[Task]],INDIRECT(CONCATENATE(ADDRESS(ROW($AG$24),COLUMN($AG$24)+(ROW($B116)-ROW($B$33))),"#"))))/60,"")</f>
        <v/>
      </c>
      <c r="K116" s="23" t="str">
        <f t="shared" si="62"/>
        <v/>
      </c>
      <c r="L116" s="25" t="str">
        <f t="shared" si="63"/>
        <v/>
      </c>
      <c r="M116" s="50"/>
      <c r="N116" s="25"/>
      <c r="O116" s="37" t="str">
        <f>IF($M116&lt;&gt;"",SUMIFS(ProductBacklog[Planned],ProductBacklog[Planned-Date], "&lt;="&amp;$M116)," ")</f>
        <v xml:space="preserve"> </v>
      </c>
      <c r="P116" s="37" t="str" cm="1">
        <f t="array" ref="P116">IF($M116&lt;&gt;"",SUM(SUMIFS(ProductBacklog[Planned],ProductBacklog[Sprint],$A$33:$A116,ProductBacklog[Real-Date],"&lt;="&amp;$M116))," ")</f>
        <v xml:space="preserve"> </v>
      </c>
      <c r="Q116" s="37" t="str" cm="1">
        <f t="array" ref="Q116">IF($M116&lt;&gt;"",SUM(SUMIFS(PrivateSheet1[[Duration]:[Duration]],PrivateSheet1[[Task]:[Task]],_xlfn._xlws.FILTER(ProductBacklog[CODE],(ProductBacklog[Real-Date]&lt;=$M116)*(ProductBacklog[CODE]&lt;&gt;"")*(ProductBacklog[Real-Date]&lt;&gt;""))),SUMIFS(PrivateSheet2[[Duration]:[Duration]],PrivateSheet2[[Task]:[Task]],_xlfn._xlws.FILTER(ProductBacklog[CODE],(ProductBacklog[Real-Date]&lt;=$M116)*(ProductBacklog[CODE]&lt;&gt;"")*(ProductBacklog[Real-Date]&lt;&gt;""))),SUMIFS(PrivateSheet3[[Duration]:[Duration]],PrivateSheet3[[Task]:[Task]],_xlfn._xlws.FILTER(ProductBacklog[CODE],(ProductBacklog[Real-Date]&lt;=$M116)*(ProductBacklog[CODE]&lt;&gt;"")*(ProductBacklog[Real-Date]&lt;&gt;""))),SUMIFS(PrivateSheet4[[Duration]:[Duration]],PrivateSheet4[[Task]:[Task]],_xlfn._xlws.FILTER(ProductBacklog[CODE],(ProductBacklog[Real-Date]&lt;=$M116)*(ProductBacklog[CODE]&lt;&gt;"")*(ProductBacklog[Real-Date]&lt;&gt;""))),SUMIFS(PrivateSheet5[[Duration]:[Duration]],PrivateSheet5[[Task]:[Task]],_xlfn._xlws.FILTER(ProductBacklog[CODE],(ProductBacklog[Real-Date]&lt;=$M116)*(ProductBacklog[CODE]&lt;&gt;"")*(ProductBacklog[Real-Date]&lt;&gt;""))))/60," ")</f>
        <v xml:space="preserve"> </v>
      </c>
      <c r="R116" s="37" t="str">
        <f>IF($M116&lt;&gt;"",SUM($L$33:$L116)," ")</f>
        <v xml:space="preserve"> </v>
      </c>
      <c r="U116" s="37"/>
      <c r="V116" s="29"/>
      <c r="W116" s="29"/>
    </row>
    <row r="117" spans="1:23" ht="14.4" customHeight="1" x14ac:dyDescent="0.3">
      <c r="A117" s="29"/>
      <c r="B117" s="53" t="str" cm="1">
        <f t="array" aca="1" ref="B117" ca="1">IF($A117&lt;&gt;"",SUM(SUMIFS(PrivateSheet1[[Duration]:[Duration]],PrivateSheet1[[Task]:[Task]],INDIRECT(CONCATENATE(ADDRESS(ROW($AG$24),COLUMN($AG$24)+(ROW($B117)-ROW($B$33))),"#"))))/60,"")</f>
        <v/>
      </c>
      <c r="C117" s="23" t="str">
        <f t="shared" si="58"/>
        <v/>
      </c>
      <c r="D117" s="53" t="str" cm="1">
        <f t="array" aca="1" ref="D117" ca="1">IF($A117&lt;&gt;"",SUM(SUMIFS(PrivateSheet2[[Duration]:[Duration]],PrivateSheet2[[Task]:[Task]],INDIRECT(CONCATENATE(ADDRESS(ROW($AG$24),COLUMN($AG$24)+(ROW($B117)-ROW($B$33))),"#"))))/60,"")</f>
        <v/>
      </c>
      <c r="E117" s="23" t="str">
        <f t="shared" si="59"/>
        <v/>
      </c>
      <c r="F117" s="53" t="str" cm="1">
        <f t="array" aca="1" ref="F117" ca="1">IF($A117&lt;&gt;"",SUM(SUMIFS(PrivateSheet3[[Duration]:[Duration]],PrivateSheet3[[Task]:[Task]],INDIRECT(CONCATENATE(ADDRESS(ROW($AG$24),COLUMN($AG$24)+(ROW($B117)-ROW($B$33))),"#"))))/60,"")</f>
        <v/>
      </c>
      <c r="G117" s="23" t="str">
        <f t="shared" si="60"/>
        <v/>
      </c>
      <c r="H117" s="53" t="str" cm="1">
        <f t="array" aca="1" ref="H117" ca="1">IF($A117&lt;&gt;"",SUM(SUMIFS(PrivateSheet4[[Duration]:[Duration]],PrivateSheet4[[Task]:[Task]],INDIRECT(CONCATENATE(ADDRESS(ROW($AG$24),COLUMN($AG$24)+(ROW($B117)-ROW($B$33))),"#"))))/60,"")</f>
        <v/>
      </c>
      <c r="I117" s="23" t="str">
        <f t="shared" si="61"/>
        <v/>
      </c>
      <c r="J117" s="53" t="str" cm="1">
        <f t="array" aca="1" ref="J117" ca="1">IF($A117&lt;&gt;"",SUM(SUMIFS(PrivateSheet5[[Duration]:[Duration]],PrivateSheet5[[Task]:[Task]],INDIRECT(CONCATENATE(ADDRESS(ROW($AG$24),COLUMN($AG$24)+(ROW($B117)-ROW($B$33))),"#"))))/60,"")</f>
        <v/>
      </c>
      <c r="K117" s="23" t="str">
        <f t="shared" si="62"/>
        <v/>
      </c>
      <c r="L117" s="25" t="str">
        <f t="shared" si="63"/>
        <v/>
      </c>
      <c r="M117" s="50"/>
      <c r="N117" s="25"/>
      <c r="O117" s="37" t="str">
        <f>IF($M117&lt;&gt;"",SUMIFS(ProductBacklog[Planned],ProductBacklog[Planned-Date], "&lt;="&amp;$M117)," ")</f>
        <v xml:space="preserve"> </v>
      </c>
      <c r="P117" s="37" t="str" cm="1">
        <f t="array" ref="P117">IF($M117&lt;&gt;"",SUM(SUMIFS(ProductBacklog[Planned],ProductBacklog[Sprint],$A$33:$A117,ProductBacklog[Real-Date],"&lt;="&amp;$M117))," ")</f>
        <v xml:space="preserve"> </v>
      </c>
      <c r="Q117" s="37" t="str" cm="1">
        <f t="array" ref="Q117">IF($M117&lt;&gt;"",SUM(SUMIFS(PrivateSheet1[[Duration]:[Duration]],PrivateSheet1[[Task]:[Task]],_xlfn._xlws.FILTER(ProductBacklog[CODE],(ProductBacklog[Real-Date]&lt;=$M117)*(ProductBacklog[CODE]&lt;&gt;"")*(ProductBacklog[Real-Date]&lt;&gt;""))),SUMIFS(PrivateSheet2[[Duration]:[Duration]],PrivateSheet2[[Task]:[Task]],_xlfn._xlws.FILTER(ProductBacklog[CODE],(ProductBacklog[Real-Date]&lt;=$M117)*(ProductBacklog[CODE]&lt;&gt;"")*(ProductBacklog[Real-Date]&lt;&gt;""))),SUMIFS(PrivateSheet3[[Duration]:[Duration]],PrivateSheet3[[Task]:[Task]],_xlfn._xlws.FILTER(ProductBacklog[CODE],(ProductBacklog[Real-Date]&lt;=$M117)*(ProductBacklog[CODE]&lt;&gt;"")*(ProductBacklog[Real-Date]&lt;&gt;""))),SUMIFS(PrivateSheet4[[Duration]:[Duration]],PrivateSheet4[[Task]:[Task]],_xlfn._xlws.FILTER(ProductBacklog[CODE],(ProductBacklog[Real-Date]&lt;=$M117)*(ProductBacklog[CODE]&lt;&gt;"")*(ProductBacklog[Real-Date]&lt;&gt;""))),SUMIFS(PrivateSheet5[[Duration]:[Duration]],PrivateSheet5[[Task]:[Task]],_xlfn._xlws.FILTER(ProductBacklog[CODE],(ProductBacklog[Real-Date]&lt;=$M117)*(ProductBacklog[CODE]&lt;&gt;"")*(ProductBacklog[Real-Date]&lt;&gt;""))))/60," ")</f>
        <v xml:space="preserve"> </v>
      </c>
      <c r="R117" s="37" t="str">
        <f>IF($M117&lt;&gt;"",SUM($L$33:$L117)," ")</f>
        <v xml:space="preserve"> </v>
      </c>
      <c r="U117" s="37"/>
      <c r="V117" s="29"/>
      <c r="W117" s="29"/>
    </row>
    <row r="118" spans="1:23" ht="14.4" customHeight="1" x14ac:dyDescent="0.3">
      <c r="A118" s="29"/>
      <c r="B118" s="53" t="str" cm="1">
        <f t="array" aca="1" ref="B118" ca="1">IF($A118&lt;&gt;"",SUM(SUMIFS(PrivateSheet1[[Duration]:[Duration]],PrivateSheet1[[Task]:[Task]],INDIRECT(CONCATENATE(ADDRESS(ROW($AG$24),COLUMN($AG$24)+(ROW($B118)-ROW($B$33))),"#"))))/60,"")</f>
        <v/>
      </c>
      <c r="C118" s="23" t="str">
        <f t="shared" si="58"/>
        <v/>
      </c>
      <c r="D118" s="53" t="str" cm="1">
        <f t="array" aca="1" ref="D118" ca="1">IF($A118&lt;&gt;"",SUM(SUMIFS(PrivateSheet2[[Duration]:[Duration]],PrivateSheet2[[Task]:[Task]],INDIRECT(CONCATENATE(ADDRESS(ROW($AG$24),COLUMN($AG$24)+(ROW($B118)-ROW($B$33))),"#"))))/60,"")</f>
        <v/>
      </c>
      <c r="E118" s="23" t="str">
        <f t="shared" si="59"/>
        <v/>
      </c>
      <c r="F118" s="53" t="str" cm="1">
        <f t="array" aca="1" ref="F118" ca="1">IF($A118&lt;&gt;"",SUM(SUMIFS(PrivateSheet3[[Duration]:[Duration]],PrivateSheet3[[Task]:[Task]],INDIRECT(CONCATENATE(ADDRESS(ROW($AG$24),COLUMN($AG$24)+(ROW($B118)-ROW($B$33))),"#"))))/60,"")</f>
        <v/>
      </c>
      <c r="G118" s="23" t="str">
        <f t="shared" si="60"/>
        <v/>
      </c>
      <c r="H118" s="53" t="str" cm="1">
        <f t="array" aca="1" ref="H118" ca="1">IF($A118&lt;&gt;"",SUM(SUMIFS(PrivateSheet4[[Duration]:[Duration]],PrivateSheet4[[Task]:[Task]],INDIRECT(CONCATENATE(ADDRESS(ROW($AG$24),COLUMN($AG$24)+(ROW($B118)-ROW($B$33))),"#"))))/60,"")</f>
        <v/>
      </c>
      <c r="I118" s="23" t="str">
        <f t="shared" si="61"/>
        <v/>
      </c>
      <c r="J118" s="53" t="str" cm="1">
        <f t="array" aca="1" ref="J118" ca="1">IF($A118&lt;&gt;"",SUM(SUMIFS(PrivateSheet5[[Duration]:[Duration]],PrivateSheet5[[Task]:[Task]],INDIRECT(CONCATENATE(ADDRESS(ROW($AG$24),COLUMN($AG$24)+(ROW($B118)-ROW($B$33))),"#"))))/60,"")</f>
        <v/>
      </c>
      <c r="K118" s="23" t="str">
        <f t="shared" si="62"/>
        <v/>
      </c>
      <c r="L118" s="25" t="str">
        <f t="shared" si="63"/>
        <v/>
      </c>
      <c r="M118" s="50"/>
      <c r="N118" s="25"/>
      <c r="O118" s="37" t="str">
        <f>IF($M118&lt;&gt;"",SUMIFS(ProductBacklog[Planned],ProductBacklog[Planned-Date], "&lt;="&amp;$M118)," ")</f>
        <v xml:space="preserve"> </v>
      </c>
      <c r="P118" s="37" t="str" cm="1">
        <f t="array" ref="P118">IF($M118&lt;&gt;"",SUM(SUMIFS(ProductBacklog[Planned],ProductBacklog[Sprint],$A$33:$A118,ProductBacklog[Real-Date],"&lt;="&amp;$M118))," ")</f>
        <v xml:space="preserve"> </v>
      </c>
      <c r="Q118" s="37" t="str" cm="1">
        <f t="array" ref="Q118">IF($M118&lt;&gt;"",SUM(SUMIFS(PrivateSheet1[[Duration]:[Duration]],PrivateSheet1[[Task]:[Task]],_xlfn._xlws.FILTER(ProductBacklog[CODE],(ProductBacklog[Real-Date]&lt;=$M118)*(ProductBacklog[CODE]&lt;&gt;"")*(ProductBacklog[Real-Date]&lt;&gt;""))),SUMIFS(PrivateSheet2[[Duration]:[Duration]],PrivateSheet2[[Task]:[Task]],_xlfn._xlws.FILTER(ProductBacklog[CODE],(ProductBacklog[Real-Date]&lt;=$M118)*(ProductBacklog[CODE]&lt;&gt;"")*(ProductBacklog[Real-Date]&lt;&gt;""))),SUMIFS(PrivateSheet3[[Duration]:[Duration]],PrivateSheet3[[Task]:[Task]],_xlfn._xlws.FILTER(ProductBacklog[CODE],(ProductBacklog[Real-Date]&lt;=$M118)*(ProductBacklog[CODE]&lt;&gt;"")*(ProductBacklog[Real-Date]&lt;&gt;""))),SUMIFS(PrivateSheet4[[Duration]:[Duration]],PrivateSheet4[[Task]:[Task]],_xlfn._xlws.FILTER(ProductBacklog[CODE],(ProductBacklog[Real-Date]&lt;=$M118)*(ProductBacklog[CODE]&lt;&gt;"")*(ProductBacklog[Real-Date]&lt;&gt;""))),SUMIFS(PrivateSheet5[[Duration]:[Duration]],PrivateSheet5[[Task]:[Task]],_xlfn._xlws.FILTER(ProductBacklog[CODE],(ProductBacklog[Real-Date]&lt;=$M118)*(ProductBacklog[CODE]&lt;&gt;"")*(ProductBacklog[Real-Date]&lt;&gt;""))))/60," ")</f>
        <v xml:space="preserve"> </v>
      </c>
      <c r="R118" s="37" t="str">
        <f>IF($M118&lt;&gt;"",SUM($L$33:$L118)," ")</f>
        <v xml:space="preserve"> </v>
      </c>
      <c r="U118" s="37"/>
      <c r="V118" s="29"/>
      <c r="W118" s="29"/>
    </row>
    <row r="119" spans="1:23" ht="14.4" customHeight="1" x14ac:dyDescent="0.3">
      <c r="A119" s="29"/>
      <c r="B119" s="53" t="str" cm="1">
        <f t="array" aca="1" ref="B119" ca="1">IF($A119&lt;&gt;"",SUM(SUMIFS(PrivateSheet1[[Duration]:[Duration]],PrivateSheet1[[Task]:[Task]],INDIRECT(CONCATENATE(ADDRESS(ROW($AG$24),COLUMN($AG$24)+(ROW($B119)-ROW($B$33))),"#"))))/60,"")</f>
        <v/>
      </c>
      <c r="C119" s="23" t="str">
        <f t="shared" si="58"/>
        <v/>
      </c>
      <c r="D119" s="53" t="str" cm="1">
        <f t="array" aca="1" ref="D119" ca="1">IF($A119&lt;&gt;"",SUM(SUMIFS(PrivateSheet2[[Duration]:[Duration]],PrivateSheet2[[Task]:[Task]],INDIRECT(CONCATENATE(ADDRESS(ROW($AG$24),COLUMN($AG$24)+(ROW($B119)-ROW($B$33))),"#"))))/60,"")</f>
        <v/>
      </c>
      <c r="E119" s="23" t="str">
        <f t="shared" si="59"/>
        <v/>
      </c>
      <c r="F119" s="53" t="str" cm="1">
        <f t="array" aca="1" ref="F119" ca="1">IF($A119&lt;&gt;"",SUM(SUMIFS(PrivateSheet3[[Duration]:[Duration]],PrivateSheet3[[Task]:[Task]],INDIRECT(CONCATENATE(ADDRESS(ROW($AG$24),COLUMN($AG$24)+(ROW($B119)-ROW($B$33))),"#"))))/60,"")</f>
        <v/>
      </c>
      <c r="G119" s="23" t="str">
        <f t="shared" si="60"/>
        <v/>
      </c>
      <c r="H119" s="53" t="str" cm="1">
        <f t="array" aca="1" ref="H119" ca="1">IF($A119&lt;&gt;"",SUM(SUMIFS(PrivateSheet4[[Duration]:[Duration]],PrivateSheet4[[Task]:[Task]],INDIRECT(CONCATENATE(ADDRESS(ROW($AG$24),COLUMN($AG$24)+(ROW($B119)-ROW($B$33))),"#"))))/60,"")</f>
        <v/>
      </c>
      <c r="I119" s="23" t="str">
        <f t="shared" si="61"/>
        <v/>
      </c>
      <c r="J119" s="53" t="str" cm="1">
        <f t="array" aca="1" ref="J119" ca="1">IF($A119&lt;&gt;"",SUM(SUMIFS(PrivateSheet5[[Duration]:[Duration]],PrivateSheet5[[Task]:[Task]],INDIRECT(CONCATENATE(ADDRESS(ROW($AG$24),COLUMN($AG$24)+(ROW($B119)-ROW($B$33))),"#"))))/60,"")</f>
        <v/>
      </c>
      <c r="K119" s="23" t="str">
        <f t="shared" si="62"/>
        <v/>
      </c>
      <c r="L119" s="25" t="str">
        <f t="shared" si="63"/>
        <v/>
      </c>
      <c r="M119" s="50"/>
      <c r="N119" s="25"/>
      <c r="O119" s="37" t="str">
        <f>IF($M119&lt;&gt;"",SUMIFS(ProductBacklog[Planned],ProductBacklog[Planned-Date], "&lt;="&amp;$M119)," ")</f>
        <v xml:space="preserve"> </v>
      </c>
      <c r="P119" s="37" t="str" cm="1">
        <f t="array" ref="P119">IF($M119&lt;&gt;"",SUM(SUMIFS(ProductBacklog[Planned],ProductBacklog[Sprint],$A$33:$A119,ProductBacklog[Real-Date],"&lt;="&amp;$M119))," ")</f>
        <v xml:space="preserve"> </v>
      </c>
      <c r="Q119" s="37" t="str" cm="1">
        <f t="array" ref="Q119">IF($M119&lt;&gt;"",SUM(SUMIFS(PrivateSheet1[[Duration]:[Duration]],PrivateSheet1[[Task]:[Task]],_xlfn._xlws.FILTER(ProductBacklog[CODE],(ProductBacklog[Real-Date]&lt;=$M119)*(ProductBacklog[CODE]&lt;&gt;"")*(ProductBacklog[Real-Date]&lt;&gt;""))),SUMIFS(PrivateSheet2[[Duration]:[Duration]],PrivateSheet2[[Task]:[Task]],_xlfn._xlws.FILTER(ProductBacklog[CODE],(ProductBacklog[Real-Date]&lt;=$M119)*(ProductBacklog[CODE]&lt;&gt;"")*(ProductBacklog[Real-Date]&lt;&gt;""))),SUMIFS(PrivateSheet3[[Duration]:[Duration]],PrivateSheet3[[Task]:[Task]],_xlfn._xlws.FILTER(ProductBacklog[CODE],(ProductBacklog[Real-Date]&lt;=$M119)*(ProductBacklog[CODE]&lt;&gt;"")*(ProductBacklog[Real-Date]&lt;&gt;""))),SUMIFS(PrivateSheet4[[Duration]:[Duration]],PrivateSheet4[[Task]:[Task]],_xlfn._xlws.FILTER(ProductBacklog[CODE],(ProductBacklog[Real-Date]&lt;=$M119)*(ProductBacklog[CODE]&lt;&gt;"")*(ProductBacklog[Real-Date]&lt;&gt;""))),SUMIFS(PrivateSheet5[[Duration]:[Duration]],PrivateSheet5[[Task]:[Task]],_xlfn._xlws.FILTER(ProductBacklog[CODE],(ProductBacklog[Real-Date]&lt;=$M119)*(ProductBacklog[CODE]&lt;&gt;"")*(ProductBacklog[Real-Date]&lt;&gt;""))))/60," ")</f>
        <v xml:space="preserve"> </v>
      </c>
      <c r="R119" s="37" t="str">
        <f>IF($M119&lt;&gt;"",SUM($L$33:$L119)," ")</f>
        <v xml:space="preserve"> </v>
      </c>
      <c r="U119" s="37"/>
      <c r="V119" s="29"/>
      <c r="W119" s="29"/>
    </row>
    <row r="120" spans="1:23" ht="14.4" customHeight="1" x14ac:dyDescent="0.3">
      <c r="A120" s="29"/>
      <c r="B120" s="53" t="str" cm="1">
        <f t="array" aca="1" ref="B120" ca="1">IF($A120&lt;&gt;"",SUM(SUMIFS(PrivateSheet1[[Duration]:[Duration]],PrivateSheet1[[Task]:[Task]],INDIRECT(CONCATENATE(ADDRESS(ROW($AG$24),COLUMN($AG$24)+(ROW($B120)-ROW($B$33))),"#"))))/60,"")</f>
        <v/>
      </c>
      <c r="C120" s="23" t="str">
        <f t="shared" si="58"/>
        <v/>
      </c>
      <c r="D120" s="53" t="str" cm="1">
        <f t="array" aca="1" ref="D120" ca="1">IF($A120&lt;&gt;"",SUM(SUMIFS(PrivateSheet2[[Duration]:[Duration]],PrivateSheet2[[Task]:[Task]],INDIRECT(CONCATENATE(ADDRESS(ROW($AG$24),COLUMN($AG$24)+(ROW($B120)-ROW($B$33))),"#"))))/60,"")</f>
        <v/>
      </c>
      <c r="E120" s="23" t="str">
        <f t="shared" si="59"/>
        <v/>
      </c>
      <c r="F120" s="53" t="str" cm="1">
        <f t="array" aca="1" ref="F120" ca="1">IF($A120&lt;&gt;"",SUM(SUMIFS(PrivateSheet3[[Duration]:[Duration]],PrivateSheet3[[Task]:[Task]],INDIRECT(CONCATENATE(ADDRESS(ROW($AG$24),COLUMN($AG$24)+(ROW($B120)-ROW($B$33))),"#"))))/60,"")</f>
        <v/>
      </c>
      <c r="G120" s="23" t="str">
        <f t="shared" si="60"/>
        <v/>
      </c>
      <c r="H120" s="53" t="str" cm="1">
        <f t="array" aca="1" ref="H120" ca="1">IF($A120&lt;&gt;"",SUM(SUMIFS(PrivateSheet4[[Duration]:[Duration]],PrivateSheet4[[Task]:[Task]],INDIRECT(CONCATENATE(ADDRESS(ROW($AG$24),COLUMN($AG$24)+(ROW($B120)-ROW($B$33))),"#"))))/60,"")</f>
        <v/>
      </c>
      <c r="I120" s="23" t="str">
        <f t="shared" si="61"/>
        <v/>
      </c>
      <c r="J120" s="53" t="str" cm="1">
        <f t="array" aca="1" ref="J120" ca="1">IF($A120&lt;&gt;"",SUM(SUMIFS(PrivateSheet5[[Duration]:[Duration]],PrivateSheet5[[Task]:[Task]],INDIRECT(CONCATENATE(ADDRESS(ROW($AG$24),COLUMN($AG$24)+(ROW($B120)-ROW($B$33))),"#"))))/60,"")</f>
        <v/>
      </c>
      <c r="K120" s="23" t="str">
        <f t="shared" si="62"/>
        <v/>
      </c>
      <c r="L120" s="25" t="str">
        <f t="shared" si="63"/>
        <v/>
      </c>
      <c r="M120" s="50"/>
      <c r="N120" s="25"/>
      <c r="O120" s="37" t="str">
        <f>IF($M120&lt;&gt;"",SUMIFS(ProductBacklog[Planned],ProductBacklog[Planned-Date], "&lt;="&amp;$M120)," ")</f>
        <v xml:space="preserve"> </v>
      </c>
      <c r="P120" s="37" t="str" cm="1">
        <f t="array" ref="P120">IF($M120&lt;&gt;"",SUM(SUMIFS(ProductBacklog[Planned],ProductBacklog[Sprint],$A$33:$A120,ProductBacklog[Real-Date],"&lt;="&amp;$M120))," ")</f>
        <v xml:space="preserve"> </v>
      </c>
      <c r="Q120" s="37" t="str" cm="1">
        <f t="array" ref="Q120">IF($M120&lt;&gt;"",SUM(SUMIFS(PrivateSheet1[[Duration]:[Duration]],PrivateSheet1[[Task]:[Task]],_xlfn._xlws.FILTER(ProductBacklog[CODE],(ProductBacklog[Real-Date]&lt;=$M120)*(ProductBacklog[CODE]&lt;&gt;"")*(ProductBacklog[Real-Date]&lt;&gt;""))),SUMIFS(PrivateSheet2[[Duration]:[Duration]],PrivateSheet2[[Task]:[Task]],_xlfn._xlws.FILTER(ProductBacklog[CODE],(ProductBacklog[Real-Date]&lt;=$M120)*(ProductBacklog[CODE]&lt;&gt;"")*(ProductBacklog[Real-Date]&lt;&gt;""))),SUMIFS(PrivateSheet3[[Duration]:[Duration]],PrivateSheet3[[Task]:[Task]],_xlfn._xlws.FILTER(ProductBacklog[CODE],(ProductBacklog[Real-Date]&lt;=$M120)*(ProductBacklog[CODE]&lt;&gt;"")*(ProductBacklog[Real-Date]&lt;&gt;""))),SUMIFS(PrivateSheet4[[Duration]:[Duration]],PrivateSheet4[[Task]:[Task]],_xlfn._xlws.FILTER(ProductBacklog[CODE],(ProductBacklog[Real-Date]&lt;=$M120)*(ProductBacklog[CODE]&lt;&gt;"")*(ProductBacklog[Real-Date]&lt;&gt;""))),SUMIFS(PrivateSheet5[[Duration]:[Duration]],PrivateSheet5[[Task]:[Task]],_xlfn._xlws.FILTER(ProductBacklog[CODE],(ProductBacklog[Real-Date]&lt;=$M120)*(ProductBacklog[CODE]&lt;&gt;"")*(ProductBacklog[Real-Date]&lt;&gt;""))))/60," ")</f>
        <v xml:space="preserve"> </v>
      </c>
      <c r="R120" s="37" t="str">
        <f>IF($M120&lt;&gt;"",SUM($L$33:$L120)," ")</f>
        <v xml:space="preserve"> </v>
      </c>
      <c r="U120" s="37"/>
      <c r="V120" s="29"/>
      <c r="W120" s="29"/>
    </row>
    <row r="121" spans="1:23" ht="14.4" customHeight="1" x14ac:dyDescent="0.3">
      <c r="A121" s="29"/>
      <c r="B121" s="53" t="str" cm="1">
        <f t="array" aca="1" ref="B121" ca="1">IF($A121&lt;&gt;"",SUM(SUMIFS(PrivateSheet1[[Duration]:[Duration]],PrivateSheet1[[Task]:[Task]],INDIRECT(CONCATENATE(ADDRESS(ROW($AG$24),COLUMN($AG$24)+(ROW($B121)-ROW($B$33))),"#"))))/60,"")</f>
        <v/>
      </c>
      <c r="C121" s="23" t="str">
        <f t="shared" si="58"/>
        <v/>
      </c>
      <c r="D121" s="53" t="str" cm="1">
        <f t="array" aca="1" ref="D121" ca="1">IF($A121&lt;&gt;"",SUM(SUMIFS(PrivateSheet2[[Duration]:[Duration]],PrivateSheet2[[Task]:[Task]],INDIRECT(CONCATENATE(ADDRESS(ROW($AG$24),COLUMN($AG$24)+(ROW($B121)-ROW($B$33))),"#"))))/60,"")</f>
        <v/>
      </c>
      <c r="E121" s="23" t="str">
        <f t="shared" si="59"/>
        <v/>
      </c>
      <c r="F121" s="53" t="str" cm="1">
        <f t="array" aca="1" ref="F121" ca="1">IF($A121&lt;&gt;"",SUM(SUMIFS(PrivateSheet3[[Duration]:[Duration]],PrivateSheet3[[Task]:[Task]],INDIRECT(CONCATENATE(ADDRESS(ROW($AG$24),COLUMN($AG$24)+(ROW($B121)-ROW($B$33))),"#"))))/60,"")</f>
        <v/>
      </c>
      <c r="G121" s="23" t="str">
        <f t="shared" si="60"/>
        <v/>
      </c>
      <c r="H121" s="53" t="str" cm="1">
        <f t="array" aca="1" ref="H121" ca="1">IF($A121&lt;&gt;"",SUM(SUMIFS(PrivateSheet4[[Duration]:[Duration]],PrivateSheet4[[Task]:[Task]],INDIRECT(CONCATENATE(ADDRESS(ROW($AG$24),COLUMN($AG$24)+(ROW($B121)-ROW($B$33))),"#"))))/60,"")</f>
        <v/>
      </c>
      <c r="I121" s="23" t="str">
        <f t="shared" si="61"/>
        <v/>
      </c>
      <c r="J121" s="53" t="str" cm="1">
        <f t="array" aca="1" ref="J121" ca="1">IF($A121&lt;&gt;"",SUM(SUMIFS(PrivateSheet5[[Duration]:[Duration]],PrivateSheet5[[Task]:[Task]],INDIRECT(CONCATENATE(ADDRESS(ROW($AG$24),COLUMN($AG$24)+(ROW($B121)-ROW($B$33))),"#"))))/60,"")</f>
        <v/>
      </c>
      <c r="K121" s="23" t="str">
        <f t="shared" si="62"/>
        <v/>
      </c>
      <c r="L121" s="25" t="str">
        <f t="shared" si="63"/>
        <v/>
      </c>
      <c r="M121" s="50"/>
      <c r="N121" s="25"/>
      <c r="O121" s="37" t="str">
        <f>IF($M121&lt;&gt;"",SUMIFS(ProductBacklog[Planned],ProductBacklog[Planned-Date], "&lt;="&amp;$M121)," ")</f>
        <v xml:space="preserve"> </v>
      </c>
      <c r="P121" s="37" t="str" cm="1">
        <f t="array" ref="P121">IF($M121&lt;&gt;"",SUM(SUMIFS(ProductBacklog[Planned],ProductBacklog[Sprint],$A$33:$A121,ProductBacklog[Real-Date],"&lt;="&amp;$M121))," ")</f>
        <v xml:space="preserve"> </v>
      </c>
      <c r="Q121" s="37" t="str" cm="1">
        <f t="array" ref="Q121">IF($M121&lt;&gt;"",SUM(SUMIFS(PrivateSheet1[[Duration]:[Duration]],PrivateSheet1[[Task]:[Task]],_xlfn._xlws.FILTER(ProductBacklog[CODE],(ProductBacklog[Real-Date]&lt;=$M121)*(ProductBacklog[CODE]&lt;&gt;"")*(ProductBacklog[Real-Date]&lt;&gt;""))),SUMIFS(PrivateSheet2[[Duration]:[Duration]],PrivateSheet2[[Task]:[Task]],_xlfn._xlws.FILTER(ProductBacklog[CODE],(ProductBacklog[Real-Date]&lt;=$M121)*(ProductBacklog[CODE]&lt;&gt;"")*(ProductBacklog[Real-Date]&lt;&gt;""))),SUMIFS(PrivateSheet3[[Duration]:[Duration]],PrivateSheet3[[Task]:[Task]],_xlfn._xlws.FILTER(ProductBacklog[CODE],(ProductBacklog[Real-Date]&lt;=$M121)*(ProductBacklog[CODE]&lt;&gt;"")*(ProductBacklog[Real-Date]&lt;&gt;""))),SUMIFS(PrivateSheet4[[Duration]:[Duration]],PrivateSheet4[[Task]:[Task]],_xlfn._xlws.FILTER(ProductBacklog[CODE],(ProductBacklog[Real-Date]&lt;=$M121)*(ProductBacklog[CODE]&lt;&gt;"")*(ProductBacklog[Real-Date]&lt;&gt;""))),SUMIFS(PrivateSheet5[[Duration]:[Duration]],PrivateSheet5[[Task]:[Task]],_xlfn._xlws.FILTER(ProductBacklog[CODE],(ProductBacklog[Real-Date]&lt;=$M121)*(ProductBacklog[CODE]&lt;&gt;"")*(ProductBacklog[Real-Date]&lt;&gt;""))))/60," ")</f>
        <v xml:space="preserve"> </v>
      </c>
      <c r="R121" s="37" t="str">
        <f>IF($M121&lt;&gt;"",SUM($L$33:$L121)," ")</f>
        <v xml:space="preserve"> </v>
      </c>
      <c r="U121" s="37"/>
      <c r="V121" s="29"/>
      <c r="W121" s="29"/>
    </row>
    <row r="122" spans="1:23" ht="14.4" customHeight="1" x14ac:dyDescent="0.3">
      <c r="A122" s="29"/>
      <c r="B122" s="53" t="str" cm="1">
        <f t="array" aca="1" ref="B122" ca="1">IF($A122&lt;&gt;"",SUM(SUMIFS(PrivateSheet1[[Duration]:[Duration]],PrivateSheet1[[Task]:[Task]],INDIRECT(CONCATENATE(ADDRESS(ROW($AG$24),COLUMN($AG$24)+(ROW($B122)-ROW($B$33))),"#"))))/60,"")</f>
        <v/>
      </c>
      <c r="C122" s="23" t="str">
        <f t="shared" si="58"/>
        <v/>
      </c>
      <c r="D122" s="53" t="str" cm="1">
        <f t="array" aca="1" ref="D122" ca="1">IF($A122&lt;&gt;"",SUM(SUMIFS(PrivateSheet2[[Duration]:[Duration]],PrivateSheet2[[Task]:[Task]],INDIRECT(CONCATENATE(ADDRESS(ROW($AG$24),COLUMN($AG$24)+(ROW($B122)-ROW($B$33))),"#"))))/60,"")</f>
        <v/>
      </c>
      <c r="E122" s="23" t="str">
        <f t="shared" si="59"/>
        <v/>
      </c>
      <c r="F122" s="53" t="str" cm="1">
        <f t="array" aca="1" ref="F122" ca="1">IF($A122&lt;&gt;"",SUM(SUMIFS(PrivateSheet3[[Duration]:[Duration]],PrivateSheet3[[Task]:[Task]],INDIRECT(CONCATENATE(ADDRESS(ROW($AG$24),COLUMN($AG$24)+(ROW($B122)-ROW($B$33))),"#"))))/60,"")</f>
        <v/>
      </c>
      <c r="G122" s="23" t="str">
        <f t="shared" si="60"/>
        <v/>
      </c>
      <c r="H122" s="53" t="str" cm="1">
        <f t="array" aca="1" ref="H122" ca="1">IF($A122&lt;&gt;"",SUM(SUMIFS(PrivateSheet4[[Duration]:[Duration]],PrivateSheet4[[Task]:[Task]],INDIRECT(CONCATENATE(ADDRESS(ROW($AG$24),COLUMN($AG$24)+(ROW($B122)-ROW($B$33))),"#"))))/60,"")</f>
        <v/>
      </c>
      <c r="I122" s="23" t="str">
        <f t="shared" si="61"/>
        <v/>
      </c>
      <c r="J122" s="53" t="str" cm="1">
        <f t="array" aca="1" ref="J122" ca="1">IF($A122&lt;&gt;"",SUM(SUMIFS(PrivateSheet5[[Duration]:[Duration]],PrivateSheet5[[Task]:[Task]],INDIRECT(CONCATENATE(ADDRESS(ROW($AG$24),COLUMN($AG$24)+(ROW($B122)-ROW($B$33))),"#"))))/60,"")</f>
        <v/>
      </c>
      <c r="K122" s="23" t="str">
        <f t="shared" si="62"/>
        <v/>
      </c>
      <c r="L122" s="25" t="str">
        <f t="shared" si="63"/>
        <v/>
      </c>
      <c r="M122" s="50"/>
      <c r="N122" s="25"/>
      <c r="O122" s="37" t="str">
        <f>IF($M122&lt;&gt;"",SUMIFS(ProductBacklog[Planned],ProductBacklog[Planned-Date], "&lt;="&amp;$M122)," ")</f>
        <v xml:space="preserve"> </v>
      </c>
      <c r="P122" s="37" t="str" cm="1">
        <f t="array" ref="P122">IF($M122&lt;&gt;"",SUM(SUMIFS(ProductBacklog[Planned],ProductBacklog[Sprint],$A$33:$A122,ProductBacklog[Real-Date],"&lt;="&amp;$M122))," ")</f>
        <v xml:space="preserve"> </v>
      </c>
      <c r="Q122" s="37" t="str" cm="1">
        <f t="array" ref="Q122">IF($M122&lt;&gt;"",SUM(SUMIFS(PrivateSheet1[[Duration]:[Duration]],PrivateSheet1[[Task]:[Task]],_xlfn._xlws.FILTER(ProductBacklog[CODE],(ProductBacklog[Real-Date]&lt;=$M122)*(ProductBacklog[CODE]&lt;&gt;"")*(ProductBacklog[Real-Date]&lt;&gt;""))),SUMIFS(PrivateSheet2[[Duration]:[Duration]],PrivateSheet2[[Task]:[Task]],_xlfn._xlws.FILTER(ProductBacklog[CODE],(ProductBacklog[Real-Date]&lt;=$M122)*(ProductBacklog[CODE]&lt;&gt;"")*(ProductBacklog[Real-Date]&lt;&gt;""))),SUMIFS(PrivateSheet3[[Duration]:[Duration]],PrivateSheet3[[Task]:[Task]],_xlfn._xlws.FILTER(ProductBacklog[CODE],(ProductBacklog[Real-Date]&lt;=$M122)*(ProductBacklog[CODE]&lt;&gt;"")*(ProductBacklog[Real-Date]&lt;&gt;""))),SUMIFS(PrivateSheet4[[Duration]:[Duration]],PrivateSheet4[[Task]:[Task]],_xlfn._xlws.FILTER(ProductBacklog[CODE],(ProductBacklog[Real-Date]&lt;=$M122)*(ProductBacklog[CODE]&lt;&gt;"")*(ProductBacklog[Real-Date]&lt;&gt;""))),SUMIFS(PrivateSheet5[[Duration]:[Duration]],PrivateSheet5[[Task]:[Task]],_xlfn._xlws.FILTER(ProductBacklog[CODE],(ProductBacklog[Real-Date]&lt;=$M122)*(ProductBacklog[CODE]&lt;&gt;"")*(ProductBacklog[Real-Date]&lt;&gt;""))))/60," ")</f>
        <v xml:space="preserve"> </v>
      </c>
      <c r="R122" s="37" t="str">
        <f>IF($M122&lt;&gt;"",SUM($L$33:$L122)," ")</f>
        <v xml:space="preserve"> </v>
      </c>
      <c r="U122" s="37"/>
      <c r="V122" s="29"/>
      <c r="W122" s="29"/>
    </row>
    <row r="123" spans="1:23" ht="14.4" customHeight="1" x14ac:dyDescent="0.3">
      <c r="A123" s="29"/>
      <c r="B123" s="53" t="str" cm="1">
        <f t="array" aca="1" ref="B123" ca="1">IF($A123&lt;&gt;"",SUM(SUMIFS(PrivateSheet1[[Duration]:[Duration]],PrivateSheet1[[Task]:[Task]],INDIRECT(CONCATENATE(ADDRESS(ROW($AG$24),COLUMN($AG$24)+(ROW($B123)-ROW($B$33))),"#"))))/60,"")</f>
        <v/>
      </c>
      <c r="C123" s="23" t="str">
        <f t="shared" si="58"/>
        <v/>
      </c>
      <c r="D123" s="53" t="str" cm="1">
        <f t="array" aca="1" ref="D123" ca="1">IF($A123&lt;&gt;"",SUM(SUMIFS(PrivateSheet2[[Duration]:[Duration]],PrivateSheet2[[Task]:[Task]],INDIRECT(CONCATENATE(ADDRESS(ROW($AG$24),COLUMN($AG$24)+(ROW($B123)-ROW($B$33))),"#"))))/60,"")</f>
        <v/>
      </c>
      <c r="E123" s="23" t="str">
        <f t="shared" si="59"/>
        <v/>
      </c>
      <c r="F123" s="53" t="str" cm="1">
        <f t="array" aca="1" ref="F123" ca="1">IF($A123&lt;&gt;"",SUM(SUMIFS(PrivateSheet3[[Duration]:[Duration]],PrivateSheet3[[Task]:[Task]],INDIRECT(CONCATENATE(ADDRESS(ROW($AG$24),COLUMN($AG$24)+(ROW($B123)-ROW($B$33))),"#"))))/60,"")</f>
        <v/>
      </c>
      <c r="G123" s="23" t="str">
        <f t="shared" si="60"/>
        <v/>
      </c>
      <c r="H123" s="53" t="str" cm="1">
        <f t="array" aca="1" ref="H123" ca="1">IF($A123&lt;&gt;"",SUM(SUMIFS(PrivateSheet4[[Duration]:[Duration]],PrivateSheet4[[Task]:[Task]],INDIRECT(CONCATENATE(ADDRESS(ROW($AG$24),COLUMN($AG$24)+(ROW($B123)-ROW($B$33))),"#"))))/60,"")</f>
        <v/>
      </c>
      <c r="I123" s="23" t="str">
        <f t="shared" si="61"/>
        <v/>
      </c>
      <c r="J123" s="53" t="str" cm="1">
        <f t="array" aca="1" ref="J123" ca="1">IF($A123&lt;&gt;"",SUM(SUMIFS(PrivateSheet5[[Duration]:[Duration]],PrivateSheet5[[Task]:[Task]],INDIRECT(CONCATENATE(ADDRESS(ROW($AG$24),COLUMN($AG$24)+(ROW($B123)-ROW($B$33))),"#"))))/60,"")</f>
        <v/>
      </c>
      <c r="K123" s="23" t="str">
        <f t="shared" si="62"/>
        <v/>
      </c>
      <c r="L123" s="25" t="str">
        <f t="shared" si="63"/>
        <v/>
      </c>
      <c r="M123" s="50"/>
      <c r="N123" s="25"/>
      <c r="O123" s="37" t="str">
        <f>IF($M123&lt;&gt;"",SUMIFS(ProductBacklog[Planned],ProductBacklog[Planned-Date], "&lt;="&amp;$M123)," ")</f>
        <v xml:space="preserve"> </v>
      </c>
      <c r="P123" s="37" t="str" cm="1">
        <f t="array" ref="P123">IF($M123&lt;&gt;"",SUM(SUMIFS(ProductBacklog[Planned],ProductBacklog[Sprint],$A$33:$A123,ProductBacklog[Real-Date],"&lt;="&amp;$M123))," ")</f>
        <v xml:space="preserve"> </v>
      </c>
      <c r="Q123" s="37" t="str" cm="1">
        <f t="array" ref="Q123">IF($M123&lt;&gt;"",SUM(SUMIFS(PrivateSheet1[[Duration]:[Duration]],PrivateSheet1[[Task]:[Task]],_xlfn._xlws.FILTER(ProductBacklog[CODE],(ProductBacklog[Real-Date]&lt;=$M123)*(ProductBacklog[CODE]&lt;&gt;"")*(ProductBacklog[Real-Date]&lt;&gt;""))),SUMIFS(PrivateSheet2[[Duration]:[Duration]],PrivateSheet2[[Task]:[Task]],_xlfn._xlws.FILTER(ProductBacklog[CODE],(ProductBacklog[Real-Date]&lt;=$M123)*(ProductBacklog[CODE]&lt;&gt;"")*(ProductBacklog[Real-Date]&lt;&gt;""))),SUMIFS(PrivateSheet3[[Duration]:[Duration]],PrivateSheet3[[Task]:[Task]],_xlfn._xlws.FILTER(ProductBacklog[CODE],(ProductBacklog[Real-Date]&lt;=$M123)*(ProductBacklog[CODE]&lt;&gt;"")*(ProductBacklog[Real-Date]&lt;&gt;""))),SUMIFS(PrivateSheet4[[Duration]:[Duration]],PrivateSheet4[[Task]:[Task]],_xlfn._xlws.FILTER(ProductBacklog[CODE],(ProductBacklog[Real-Date]&lt;=$M123)*(ProductBacklog[CODE]&lt;&gt;"")*(ProductBacklog[Real-Date]&lt;&gt;""))),SUMIFS(PrivateSheet5[[Duration]:[Duration]],PrivateSheet5[[Task]:[Task]],_xlfn._xlws.FILTER(ProductBacklog[CODE],(ProductBacklog[Real-Date]&lt;=$M123)*(ProductBacklog[CODE]&lt;&gt;"")*(ProductBacklog[Real-Date]&lt;&gt;""))))/60," ")</f>
        <v xml:space="preserve"> </v>
      </c>
      <c r="R123" s="37" t="str">
        <f>IF($M123&lt;&gt;"",SUM($L$33:$L123)," ")</f>
        <v xml:space="preserve"> </v>
      </c>
      <c r="U123" s="37"/>
      <c r="V123" s="29"/>
      <c r="W123" s="29"/>
    </row>
    <row r="124" spans="1:23" ht="14.4" customHeight="1" x14ac:dyDescent="0.3">
      <c r="A124" s="29"/>
      <c r="B124" s="53" t="str" cm="1">
        <f t="array" aca="1" ref="B124" ca="1">IF($A124&lt;&gt;"",SUM(SUMIFS(PrivateSheet1[[Duration]:[Duration]],PrivateSheet1[[Task]:[Task]],INDIRECT(CONCATENATE(ADDRESS(ROW($AG$24),COLUMN($AG$24)+(ROW($B124)-ROW($B$33))),"#"))))/60,"")</f>
        <v/>
      </c>
      <c r="C124" s="23" t="str">
        <f t="shared" si="58"/>
        <v/>
      </c>
      <c r="D124" s="53" t="str" cm="1">
        <f t="array" aca="1" ref="D124" ca="1">IF($A124&lt;&gt;"",SUM(SUMIFS(PrivateSheet2[[Duration]:[Duration]],PrivateSheet2[[Task]:[Task]],INDIRECT(CONCATENATE(ADDRESS(ROW($AG$24),COLUMN($AG$24)+(ROW($B124)-ROW($B$33))),"#"))))/60,"")</f>
        <v/>
      </c>
      <c r="E124" s="23" t="str">
        <f t="shared" si="59"/>
        <v/>
      </c>
      <c r="F124" s="53" t="str" cm="1">
        <f t="array" aca="1" ref="F124" ca="1">IF($A124&lt;&gt;"",SUM(SUMIFS(PrivateSheet3[[Duration]:[Duration]],PrivateSheet3[[Task]:[Task]],INDIRECT(CONCATENATE(ADDRESS(ROW($AG$24),COLUMN($AG$24)+(ROW($B124)-ROW($B$33))),"#"))))/60,"")</f>
        <v/>
      </c>
      <c r="G124" s="23" t="str">
        <f t="shared" si="60"/>
        <v/>
      </c>
      <c r="H124" s="53" t="str" cm="1">
        <f t="array" aca="1" ref="H124" ca="1">IF($A124&lt;&gt;"",SUM(SUMIFS(PrivateSheet4[[Duration]:[Duration]],PrivateSheet4[[Task]:[Task]],INDIRECT(CONCATENATE(ADDRESS(ROW($AG$24),COLUMN($AG$24)+(ROW($B124)-ROW($B$33))),"#"))))/60,"")</f>
        <v/>
      </c>
      <c r="I124" s="23" t="str">
        <f t="shared" si="61"/>
        <v/>
      </c>
      <c r="J124" s="53" t="str" cm="1">
        <f t="array" aca="1" ref="J124" ca="1">IF($A124&lt;&gt;"",SUM(SUMIFS(PrivateSheet5[[Duration]:[Duration]],PrivateSheet5[[Task]:[Task]],INDIRECT(CONCATENATE(ADDRESS(ROW($AG$24),COLUMN($AG$24)+(ROW($B124)-ROW($B$33))),"#"))))/60,"")</f>
        <v/>
      </c>
      <c r="K124" s="23" t="str">
        <f t="shared" si="62"/>
        <v/>
      </c>
      <c r="L124" s="25" t="str">
        <f t="shared" si="63"/>
        <v/>
      </c>
      <c r="M124" s="50"/>
      <c r="N124" s="25"/>
      <c r="O124" s="37" t="str">
        <f>IF($M124&lt;&gt;"",SUMIFS(ProductBacklog[Planned],ProductBacklog[Planned-Date], "&lt;="&amp;$M124)," ")</f>
        <v xml:space="preserve"> </v>
      </c>
      <c r="P124" s="37" t="str" cm="1">
        <f t="array" ref="P124">IF($M124&lt;&gt;"",SUM(SUMIFS(ProductBacklog[Planned],ProductBacklog[Sprint],$A$33:$A124,ProductBacklog[Real-Date],"&lt;="&amp;$M124))," ")</f>
        <v xml:space="preserve"> </v>
      </c>
      <c r="Q124" s="37" t="str" cm="1">
        <f t="array" ref="Q124">IF($M124&lt;&gt;"",SUM(SUMIFS(PrivateSheet1[[Duration]:[Duration]],PrivateSheet1[[Task]:[Task]],_xlfn._xlws.FILTER(ProductBacklog[CODE],(ProductBacklog[Real-Date]&lt;=$M124)*(ProductBacklog[CODE]&lt;&gt;"")*(ProductBacklog[Real-Date]&lt;&gt;""))),SUMIFS(PrivateSheet2[[Duration]:[Duration]],PrivateSheet2[[Task]:[Task]],_xlfn._xlws.FILTER(ProductBacklog[CODE],(ProductBacklog[Real-Date]&lt;=$M124)*(ProductBacklog[CODE]&lt;&gt;"")*(ProductBacklog[Real-Date]&lt;&gt;""))),SUMIFS(PrivateSheet3[[Duration]:[Duration]],PrivateSheet3[[Task]:[Task]],_xlfn._xlws.FILTER(ProductBacklog[CODE],(ProductBacklog[Real-Date]&lt;=$M124)*(ProductBacklog[CODE]&lt;&gt;"")*(ProductBacklog[Real-Date]&lt;&gt;""))),SUMIFS(PrivateSheet4[[Duration]:[Duration]],PrivateSheet4[[Task]:[Task]],_xlfn._xlws.FILTER(ProductBacklog[CODE],(ProductBacklog[Real-Date]&lt;=$M124)*(ProductBacklog[CODE]&lt;&gt;"")*(ProductBacklog[Real-Date]&lt;&gt;""))),SUMIFS(PrivateSheet5[[Duration]:[Duration]],PrivateSheet5[[Task]:[Task]],_xlfn._xlws.FILTER(ProductBacklog[CODE],(ProductBacklog[Real-Date]&lt;=$M124)*(ProductBacklog[CODE]&lt;&gt;"")*(ProductBacklog[Real-Date]&lt;&gt;""))))/60," ")</f>
        <v xml:space="preserve"> </v>
      </c>
      <c r="R124" s="37" t="str">
        <f>IF($M124&lt;&gt;"",SUM($L$33:$L124)," ")</f>
        <v xml:space="preserve"> </v>
      </c>
      <c r="U124" s="37"/>
      <c r="V124" s="29"/>
      <c r="W124" s="29"/>
    </row>
    <row r="125" spans="1:23" ht="14.4" customHeight="1" x14ac:dyDescent="0.3">
      <c r="A125" s="29"/>
      <c r="B125" s="53" t="str" cm="1">
        <f t="array" aca="1" ref="B125" ca="1">IF($A125&lt;&gt;"",SUM(SUMIFS(PrivateSheet1[[Duration]:[Duration]],PrivateSheet1[[Task]:[Task]],INDIRECT(CONCATENATE(ADDRESS(ROW($AG$24),COLUMN($AG$24)+(ROW($B125)-ROW($B$33))),"#"))))/60,"")</f>
        <v/>
      </c>
      <c r="C125" s="23" t="str">
        <f t="shared" si="58"/>
        <v/>
      </c>
      <c r="D125" s="53" t="str" cm="1">
        <f t="array" aca="1" ref="D125" ca="1">IF($A125&lt;&gt;"",SUM(SUMIFS(PrivateSheet2[[Duration]:[Duration]],PrivateSheet2[[Task]:[Task]],INDIRECT(CONCATENATE(ADDRESS(ROW($AG$24),COLUMN($AG$24)+(ROW($B125)-ROW($B$33))),"#"))))/60,"")</f>
        <v/>
      </c>
      <c r="E125" s="23" t="str">
        <f t="shared" si="59"/>
        <v/>
      </c>
      <c r="F125" s="53" t="str" cm="1">
        <f t="array" aca="1" ref="F125" ca="1">IF($A125&lt;&gt;"",SUM(SUMIFS(PrivateSheet3[[Duration]:[Duration]],PrivateSheet3[[Task]:[Task]],INDIRECT(CONCATENATE(ADDRESS(ROW($AG$24),COLUMN($AG$24)+(ROW($B125)-ROW($B$33))),"#"))))/60,"")</f>
        <v/>
      </c>
      <c r="G125" s="23" t="str">
        <f t="shared" si="60"/>
        <v/>
      </c>
      <c r="H125" s="53" t="str" cm="1">
        <f t="array" aca="1" ref="H125" ca="1">IF($A125&lt;&gt;"",SUM(SUMIFS(PrivateSheet4[[Duration]:[Duration]],PrivateSheet4[[Task]:[Task]],INDIRECT(CONCATENATE(ADDRESS(ROW($AG$24),COLUMN($AG$24)+(ROW($B125)-ROW($B$33))),"#"))))/60,"")</f>
        <v/>
      </c>
      <c r="I125" s="23" t="str">
        <f t="shared" si="61"/>
        <v/>
      </c>
      <c r="J125" s="53" t="str" cm="1">
        <f t="array" aca="1" ref="J125" ca="1">IF($A125&lt;&gt;"",SUM(SUMIFS(PrivateSheet5[[Duration]:[Duration]],PrivateSheet5[[Task]:[Task]],INDIRECT(CONCATENATE(ADDRESS(ROW($AG$24),COLUMN($AG$24)+(ROW($B125)-ROW($B$33))),"#"))))/60,"")</f>
        <v/>
      </c>
      <c r="K125" s="23" t="str">
        <f t="shared" si="62"/>
        <v/>
      </c>
      <c r="L125" s="25" t="str">
        <f t="shared" si="63"/>
        <v/>
      </c>
      <c r="M125" s="50"/>
      <c r="N125" s="25"/>
      <c r="O125" s="37" t="str">
        <f>IF($M125&lt;&gt;"",SUMIFS(ProductBacklog[Planned],ProductBacklog[Planned-Date], "&lt;="&amp;$M125)," ")</f>
        <v xml:space="preserve"> </v>
      </c>
      <c r="P125" s="37" t="str" cm="1">
        <f t="array" ref="P125">IF($M125&lt;&gt;"",SUM(SUMIFS(ProductBacklog[Planned],ProductBacklog[Sprint],$A$33:$A125,ProductBacklog[Real-Date],"&lt;="&amp;$M125))," ")</f>
        <v xml:space="preserve"> </v>
      </c>
      <c r="Q125" s="37" t="str" cm="1">
        <f t="array" ref="Q125">IF($M125&lt;&gt;"",SUM(SUMIFS(PrivateSheet1[[Duration]:[Duration]],PrivateSheet1[[Task]:[Task]],_xlfn._xlws.FILTER(ProductBacklog[CODE],(ProductBacklog[Real-Date]&lt;=$M125)*(ProductBacklog[CODE]&lt;&gt;"")*(ProductBacklog[Real-Date]&lt;&gt;""))),SUMIFS(PrivateSheet2[[Duration]:[Duration]],PrivateSheet2[[Task]:[Task]],_xlfn._xlws.FILTER(ProductBacklog[CODE],(ProductBacklog[Real-Date]&lt;=$M125)*(ProductBacklog[CODE]&lt;&gt;"")*(ProductBacklog[Real-Date]&lt;&gt;""))),SUMIFS(PrivateSheet3[[Duration]:[Duration]],PrivateSheet3[[Task]:[Task]],_xlfn._xlws.FILTER(ProductBacklog[CODE],(ProductBacklog[Real-Date]&lt;=$M125)*(ProductBacklog[CODE]&lt;&gt;"")*(ProductBacklog[Real-Date]&lt;&gt;""))),SUMIFS(PrivateSheet4[[Duration]:[Duration]],PrivateSheet4[[Task]:[Task]],_xlfn._xlws.FILTER(ProductBacklog[CODE],(ProductBacklog[Real-Date]&lt;=$M125)*(ProductBacklog[CODE]&lt;&gt;"")*(ProductBacklog[Real-Date]&lt;&gt;""))),SUMIFS(PrivateSheet5[[Duration]:[Duration]],PrivateSheet5[[Task]:[Task]],_xlfn._xlws.FILTER(ProductBacklog[CODE],(ProductBacklog[Real-Date]&lt;=$M125)*(ProductBacklog[CODE]&lt;&gt;"")*(ProductBacklog[Real-Date]&lt;&gt;""))))/60," ")</f>
        <v xml:space="preserve"> </v>
      </c>
      <c r="R125" s="37" t="str">
        <f>IF($M125&lt;&gt;"",SUM($L$33:$L125)," ")</f>
        <v xml:space="preserve"> </v>
      </c>
      <c r="U125" s="37"/>
      <c r="V125" s="29"/>
      <c r="W125" s="29"/>
    </row>
    <row r="126" spans="1:23" ht="14.4" customHeight="1" x14ac:dyDescent="0.3">
      <c r="A126" s="29"/>
      <c r="B126" s="53" t="str" cm="1">
        <f t="array" aca="1" ref="B126" ca="1">IF($A126&lt;&gt;"",SUM(SUMIFS(PrivateSheet1[[Duration]:[Duration]],PrivateSheet1[[Task]:[Task]],INDIRECT(CONCATENATE(ADDRESS(ROW($AG$24),COLUMN($AG$24)+(ROW($B126)-ROW($B$33))),"#"))))/60,"")</f>
        <v/>
      </c>
      <c r="C126" s="23" t="str">
        <f t="shared" si="58"/>
        <v/>
      </c>
      <c r="D126" s="53" t="str" cm="1">
        <f t="array" aca="1" ref="D126" ca="1">IF($A126&lt;&gt;"",SUM(SUMIFS(PrivateSheet2[[Duration]:[Duration]],PrivateSheet2[[Task]:[Task]],INDIRECT(CONCATENATE(ADDRESS(ROW($AG$24),COLUMN($AG$24)+(ROW($B126)-ROW($B$33))),"#"))))/60,"")</f>
        <v/>
      </c>
      <c r="E126" s="23" t="str">
        <f t="shared" si="59"/>
        <v/>
      </c>
      <c r="F126" s="53" t="str" cm="1">
        <f t="array" aca="1" ref="F126" ca="1">IF($A126&lt;&gt;"",SUM(SUMIFS(PrivateSheet3[[Duration]:[Duration]],PrivateSheet3[[Task]:[Task]],INDIRECT(CONCATENATE(ADDRESS(ROW($AG$24),COLUMN($AG$24)+(ROW($B126)-ROW($B$33))),"#"))))/60,"")</f>
        <v/>
      </c>
      <c r="G126" s="23" t="str">
        <f t="shared" si="60"/>
        <v/>
      </c>
      <c r="H126" s="53" t="str" cm="1">
        <f t="array" aca="1" ref="H126" ca="1">IF($A126&lt;&gt;"",SUM(SUMIFS(PrivateSheet4[[Duration]:[Duration]],PrivateSheet4[[Task]:[Task]],INDIRECT(CONCATENATE(ADDRESS(ROW($AG$24),COLUMN($AG$24)+(ROW($B126)-ROW($B$33))),"#"))))/60,"")</f>
        <v/>
      </c>
      <c r="I126" s="23" t="str">
        <f t="shared" si="61"/>
        <v/>
      </c>
      <c r="J126" s="53" t="str" cm="1">
        <f t="array" aca="1" ref="J126" ca="1">IF($A126&lt;&gt;"",SUM(SUMIFS(PrivateSheet5[[Duration]:[Duration]],PrivateSheet5[[Task]:[Task]],INDIRECT(CONCATENATE(ADDRESS(ROW($AG$24),COLUMN($AG$24)+(ROW($B126)-ROW($B$33))),"#"))))/60,"")</f>
        <v/>
      </c>
      <c r="K126" s="23" t="str">
        <f t="shared" si="62"/>
        <v/>
      </c>
      <c r="L126" s="25" t="str">
        <f t="shared" si="63"/>
        <v/>
      </c>
      <c r="M126" s="50"/>
      <c r="N126" s="25"/>
      <c r="O126" s="37" t="str">
        <f>IF($M126&lt;&gt;"",SUMIFS(ProductBacklog[Planned],ProductBacklog[Planned-Date], "&lt;="&amp;$M126)," ")</f>
        <v xml:space="preserve"> </v>
      </c>
      <c r="P126" s="37" t="str" cm="1">
        <f t="array" ref="P126">IF($M126&lt;&gt;"",SUM(SUMIFS(ProductBacklog[Planned],ProductBacklog[Sprint],$A$33:$A126,ProductBacklog[Real-Date],"&lt;="&amp;$M126))," ")</f>
        <v xml:space="preserve"> </v>
      </c>
      <c r="Q126" s="37" t="str" cm="1">
        <f t="array" ref="Q126">IF($M126&lt;&gt;"",SUM(SUMIFS(PrivateSheet1[[Duration]:[Duration]],PrivateSheet1[[Task]:[Task]],_xlfn._xlws.FILTER(ProductBacklog[CODE],(ProductBacklog[Real-Date]&lt;=$M126)*(ProductBacklog[CODE]&lt;&gt;"")*(ProductBacklog[Real-Date]&lt;&gt;""))),SUMIFS(PrivateSheet2[[Duration]:[Duration]],PrivateSheet2[[Task]:[Task]],_xlfn._xlws.FILTER(ProductBacklog[CODE],(ProductBacklog[Real-Date]&lt;=$M126)*(ProductBacklog[CODE]&lt;&gt;"")*(ProductBacklog[Real-Date]&lt;&gt;""))),SUMIFS(PrivateSheet3[[Duration]:[Duration]],PrivateSheet3[[Task]:[Task]],_xlfn._xlws.FILTER(ProductBacklog[CODE],(ProductBacklog[Real-Date]&lt;=$M126)*(ProductBacklog[CODE]&lt;&gt;"")*(ProductBacklog[Real-Date]&lt;&gt;""))),SUMIFS(PrivateSheet4[[Duration]:[Duration]],PrivateSheet4[[Task]:[Task]],_xlfn._xlws.FILTER(ProductBacklog[CODE],(ProductBacklog[Real-Date]&lt;=$M126)*(ProductBacklog[CODE]&lt;&gt;"")*(ProductBacklog[Real-Date]&lt;&gt;""))),SUMIFS(PrivateSheet5[[Duration]:[Duration]],PrivateSheet5[[Task]:[Task]],_xlfn._xlws.FILTER(ProductBacklog[CODE],(ProductBacklog[Real-Date]&lt;=$M126)*(ProductBacklog[CODE]&lt;&gt;"")*(ProductBacklog[Real-Date]&lt;&gt;""))))/60," ")</f>
        <v xml:space="preserve"> </v>
      </c>
      <c r="R126" s="37" t="str">
        <f>IF($M126&lt;&gt;"",SUM($L$33:$L126)," ")</f>
        <v xml:space="preserve"> </v>
      </c>
      <c r="U126" s="37"/>
      <c r="V126" s="29"/>
      <c r="W126" s="29"/>
    </row>
    <row r="127" spans="1:23" ht="14.4" customHeight="1" x14ac:dyDescent="0.3">
      <c r="A127" s="29"/>
      <c r="B127" s="53" t="str" cm="1">
        <f t="array" aca="1" ref="B127" ca="1">IF($A127&lt;&gt;"",SUM(SUMIFS(PrivateSheet1[[Duration]:[Duration]],PrivateSheet1[[Task]:[Task]],INDIRECT(CONCATENATE(ADDRESS(ROW($AG$24),COLUMN($AG$24)+(ROW($B127)-ROW($B$33))),"#"))))/60,"")</f>
        <v/>
      </c>
      <c r="C127" s="23" t="str">
        <f t="shared" si="58"/>
        <v/>
      </c>
      <c r="D127" s="53" t="str" cm="1">
        <f t="array" aca="1" ref="D127" ca="1">IF($A127&lt;&gt;"",SUM(SUMIFS(PrivateSheet2[[Duration]:[Duration]],PrivateSheet2[[Task]:[Task]],INDIRECT(CONCATENATE(ADDRESS(ROW($AG$24),COLUMN($AG$24)+(ROW($B127)-ROW($B$33))),"#"))))/60,"")</f>
        <v/>
      </c>
      <c r="E127" s="23" t="str">
        <f t="shared" si="59"/>
        <v/>
      </c>
      <c r="F127" s="53" t="str" cm="1">
        <f t="array" aca="1" ref="F127" ca="1">IF($A127&lt;&gt;"",SUM(SUMIFS(PrivateSheet3[[Duration]:[Duration]],PrivateSheet3[[Task]:[Task]],INDIRECT(CONCATENATE(ADDRESS(ROW($AG$24),COLUMN($AG$24)+(ROW($B127)-ROW($B$33))),"#"))))/60,"")</f>
        <v/>
      </c>
      <c r="G127" s="23" t="str">
        <f t="shared" si="60"/>
        <v/>
      </c>
      <c r="H127" s="53" t="str" cm="1">
        <f t="array" aca="1" ref="H127" ca="1">IF($A127&lt;&gt;"",SUM(SUMIFS(PrivateSheet4[[Duration]:[Duration]],PrivateSheet4[[Task]:[Task]],INDIRECT(CONCATENATE(ADDRESS(ROW($AG$24),COLUMN($AG$24)+(ROW($B127)-ROW($B$33))),"#"))))/60,"")</f>
        <v/>
      </c>
      <c r="I127" s="23" t="str">
        <f t="shared" si="61"/>
        <v/>
      </c>
      <c r="J127" s="53" t="str" cm="1">
        <f t="array" aca="1" ref="J127" ca="1">IF($A127&lt;&gt;"",SUM(SUMIFS(PrivateSheet5[[Duration]:[Duration]],PrivateSheet5[[Task]:[Task]],INDIRECT(CONCATENATE(ADDRESS(ROW($AG$24),COLUMN($AG$24)+(ROW($B127)-ROW($B$33))),"#"))))/60,"")</f>
        <v/>
      </c>
      <c r="K127" s="23" t="str">
        <f t="shared" si="62"/>
        <v/>
      </c>
      <c r="L127" s="25" t="str">
        <f t="shared" si="63"/>
        <v/>
      </c>
      <c r="M127" s="50"/>
      <c r="N127" s="25"/>
      <c r="O127" s="37" t="str">
        <f>IF($M127&lt;&gt;"",SUMIFS(ProductBacklog[Planned],ProductBacklog[Planned-Date], "&lt;="&amp;$M127)," ")</f>
        <v xml:space="preserve"> </v>
      </c>
      <c r="P127" s="37" t="str" cm="1">
        <f t="array" ref="P127">IF($M127&lt;&gt;"",SUM(SUMIFS(ProductBacklog[Planned],ProductBacklog[Sprint],$A$33:$A127,ProductBacklog[Real-Date],"&lt;="&amp;$M127))," ")</f>
        <v xml:space="preserve"> </v>
      </c>
      <c r="Q127" s="37" t="str" cm="1">
        <f t="array" ref="Q127">IF($M127&lt;&gt;"",SUM(SUMIFS(PrivateSheet1[[Duration]:[Duration]],PrivateSheet1[[Task]:[Task]],_xlfn._xlws.FILTER(ProductBacklog[CODE],(ProductBacklog[Real-Date]&lt;=$M127)*(ProductBacklog[CODE]&lt;&gt;"")*(ProductBacklog[Real-Date]&lt;&gt;""))),SUMIFS(PrivateSheet2[[Duration]:[Duration]],PrivateSheet2[[Task]:[Task]],_xlfn._xlws.FILTER(ProductBacklog[CODE],(ProductBacklog[Real-Date]&lt;=$M127)*(ProductBacklog[CODE]&lt;&gt;"")*(ProductBacklog[Real-Date]&lt;&gt;""))),SUMIFS(PrivateSheet3[[Duration]:[Duration]],PrivateSheet3[[Task]:[Task]],_xlfn._xlws.FILTER(ProductBacklog[CODE],(ProductBacklog[Real-Date]&lt;=$M127)*(ProductBacklog[CODE]&lt;&gt;"")*(ProductBacklog[Real-Date]&lt;&gt;""))),SUMIFS(PrivateSheet4[[Duration]:[Duration]],PrivateSheet4[[Task]:[Task]],_xlfn._xlws.FILTER(ProductBacklog[CODE],(ProductBacklog[Real-Date]&lt;=$M127)*(ProductBacklog[CODE]&lt;&gt;"")*(ProductBacklog[Real-Date]&lt;&gt;""))),SUMIFS(PrivateSheet5[[Duration]:[Duration]],PrivateSheet5[[Task]:[Task]],_xlfn._xlws.FILTER(ProductBacklog[CODE],(ProductBacklog[Real-Date]&lt;=$M127)*(ProductBacklog[CODE]&lt;&gt;"")*(ProductBacklog[Real-Date]&lt;&gt;""))))/60," ")</f>
        <v xml:space="preserve"> </v>
      </c>
      <c r="R127" s="37" t="str">
        <f>IF($M127&lt;&gt;"",SUM($L$33:$L127)," ")</f>
        <v xml:space="preserve"> </v>
      </c>
      <c r="U127" s="37"/>
      <c r="V127" s="29"/>
      <c r="W127" s="29"/>
    </row>
    <row r="128" spans="1:23" ht="14.4" customHeight="1" x14ac:dyDescent="0.3">
      <c r="A128" s="29"/>
      <c r="B128" s="53" t="str" cm="1">
        <f t="array" aca="1" ref="B128" ca="1">IF($A128&lt;&gt;"",SUM(SUMIFS(PrivateSheet1[[Duration]:[Duration]],PrivateSheet1[[Task]:[Task]],INDIRECT(CONCATENATE(ADDRESS(ROW($AG$24),COLUMN($AG$24)+(ROW($B128)-ROW($B$33))),"#"))))/60,"")</f>
        <v/>
      </c>
      <c r="C128" s="23" t="str">
        <f t="shared" si="58"/>
        <v/>
      </c>
      <c r="D128" s="53" t="str" cm="1">
        <f t="array" aca="1" ref="D128" ca="1">IF($A128&lt;&gt;"",SUM(SUMIFS(PrivateSheet2[[Duration]:[Duration]],PrivateSheet2[[Task]:[Task]],INDIRECT(CONCATENATE(ADDRESS(ROW($AG$24),COLUMN($AG$24)+(ROW($B128)-ROW($B$33))),"#"))))/60,"")</f>
        <v/>
      </c>
      <c r="E128" s="23" t="str">
        <f t="shared" si="59"/>
        <v/>
      </c>
      <c r="F128" s="53" t="str" cm="1">
        <f t="array" aca="1" ref="F128" ca="1">IF($A128&lt;&gt;"",SUM(SUMIFS(PrivateSheet3[[Duration]:[Duration]],PrivateSheet3[[Task]:[Task]],INDIRECT(CONCATENATE(ADDRESS(ROW($AG$24),COLUMN($AG$24)+(ROW($B128)-ROW($B$33))),"#"))))/60,"")</f>
        <v/>
      </c>
      <c r="G128" s="23" t="str">
        <f t="shared" si="60"/>
        <v/>
      </c>
      <c r="H128" s="53" t="str" cm="1">
        <f t="array" aca="1" ref="H128" ca="1">IF($A128&lt;&gt;"",SUM(SUMIFS(PrivateSheet4[[Duration]:[Duration]],PrivateSheet4[[Task]:[Task]],INDIRECT(CONCATENATE(ADDRESS(ROW($AG$24),COLUMN($AG$24)+(ROW($B128)-ROW($B$33))),"#"))))/60,"")</f>
        <v/>
      </c>
      <c r="I128" s="23" t="str">
        <f t="shared" si="61"/>
        <v/>
      </c>
      <c r="J128" s="53" t="str" cm="1">
        <f t="array" aca="1" ref="J128" ca="1">IF($A128&lt;&gt;"",SUM(SUMIFS(PrivateSheet5[[Duration]:[Duration]],PrivateSheet5[[Task]:[Task]],INDIRECT(CONCATENATE(ADDRESS(ROW($AG$24),COLUMN($AG$24)+(ROW($B128)-ROW($B$33))),"#"))))/60,"")</f>
        <v/>
      </c>
      <c r="K128" s="23" t="str">
        <f t="shared" si="62"/>
        <v/>
      </c>
      <c r="L128" s="25" t="str">
        <f t="shared" si="63"/>
        <v/>
      </c>
      <c r="M128" s="50"/>
      <c r="N128" s="25"/>
      <c r="O128" s="37" t="str">
        <f>IF($M128&lt;&gt;"",SUMIFS(ProductBacklog[Planned],ProductBacklog[Planned-Date], "&lt;="&amp;$M128)," ")</f>
        <v xml:space="preserve"> </v>
      </c>
      <c r="P128" s="37" t="str" cm="1">
        <f t="array" ref="P128">IF($M128&lt;&gt;"",SUM(SUMIFS(ProductBacklog[Planned],ProductBacklog[Sprint],$A$33:$A128,ProductBacklog[Real-Date],"&lt;="&amp;$M128))," ")</f>
        <v xml:space="preserve"> </v>
      </c>
      <c r="Q128" s="37" t="str" cm="1">
        <f t="array" ref="Q128">IF($M128&lt;&gt;"",SUM(SUMIFS(PrivateSheet1[[Duration]:[Duration]],PrivateSheet1[[Task]:[Task]],_xlfn._xlws.FILTER(ProductBacklog[CODE],(ProductBacklog[Real-Date]&lt;=$M128)*(ProductBacklog[CODE]&lt;&gt;"")*(ProductBacklog[Real-Date]&lt;&gt;""))),SUMIFS(PrivateSheet2[[Duration]:[Duration]],PrivateSheet2[[Task]:[Task]],_xlfn._xlws.FILTER(ProductBacklog[CODE],(ProductBacklog[Real-Date]&lt;=$M128)*(ProductBacklog[CODE]&lt;&gt;"")*(ProductBacklog[Real-Date]&lt;&gt;""))),SUMIFS(PrivateSheet3[[Duration]:[Duration]],PrivateSheet3[[Task]:[Task]],_xlfn._xlws.FILTER(ProductBacklog[CODE],(ProductBacklog[Real-Date]&lt;=$M128)*(ProductBacklog[CODE]&lt;&gt;"")*(ProductBacklog[Real-Date]&lt;&gt;""))),SUMIFS(PrivateSheet4[[Duration]:[Duration]],PrivateSheet4[[Task]:[Task]],_xlfn._xlws.FILTER(ProductBacklog[CODE],(ProductBacklog[Real-Date]&lt;=$M128)*(ProductBacklog[CODE]&lt;&gt;"")*(ProductBacklog[Real-Date]&lt;&gt;""))),SUMIFS(PrivateSheet5[[Duration]:[Duration]],PrivateSheet5[[Task]:[Task]],_xlfn._xlws.FILTER(ProductBacklog[CODE],(ProductBacklog[Real-Date]&lt;=$M128)*(ProductBacklog[CODE]&lt;&gt;"")*(ProductBacklog[Real-Date]&lt;&gt;""))))/60," ")</f>
        <v xml:space="preserve"> </v>
      </c>
      <c r="R128" s="37" t="str">
        <f>IF($M128&lt;&gt;"",SUM($L$33:$L128)," ")</f>
        <v xml:space="preserve"> </v>
      </c>
      <c r="U128" s="37"/>
      <c r="V128" s="29"/>
      <c r="W128" s="29"/>
    </row>
    <row r="129" spans="1:23" ht="14.4" customHeight="1" x14ac:dyDescent="0.3">
      <c r="A129" s="29"/>
      <c r="B129" s="53" t="str" cm="1">
        <f t="array" aca="1" ref="B129" ca="1">IF($A129&lt;&gt;"",SUM(SUMIFS(PrivateSheet1[[Duration]:[Duration]],PrivateSheet1[[Task]:[Task]],INDIRECT(CONCATENATE(ADDRESS(ROW($AG$24),COLUMN($AG$24)+(ROW($B129)-ROW($B$33))),"#"))))/60,"")</f>
        <v/>
      </c>
      <c r="C129" s="23" t="str">
        <f t="shared" si="58"/>
        <v/>
      </c>
      <c r="D129" s="53" t="str" cm="1">
        <f t="array" aca="1" ref="D129" ca="1">IF($A129&lt;&gt;"",SUM(SUMIFS(PrivateSheet2[[Duration]:[Duration]],PrivateSheet2[[Task]:[Task]],INDIRECT(CONCATENATE(ADDRESS(ROW($AG$24),COLUMN($AG$24)+(ROW($B129)-ROW($B$33))),"#"))))/60,"")</f>
        <v/>
      </c>
      <c r="E129" s="23" t="str">
        <f t="shared" si="59"/>
        <v/>
      </c>
      <c r="F129" s="53" t="str" cm="1">
        <f t="array" aca="1" ref="F129" ca="1">IF($A129&lt;&gt;"",SUM(SUMIFS(PrivateSheet3[[Duration]:[Duration]],PrivateSheet3[[Task]:[Task]],INDIRECT(CONCATENATE(ADDRESS(ROW($AG$24),COLUMN($AG$24)+(ROW($B129)-ROW($B$33))),"#"))))/60,"")</f>
        <v/>
      </c>
      <c r="G129" s="23" t="str">
        <f t="shared" si="60"/>
        <v/>
      </c>
      <c r="H129" s="53" t="str" cm="1">
        <f t="array" aca="1" ref="H129" ca="1">IF($A129&lt;&gt;"",SUM(SUMIFS(PrivateSheet4[[Duration]:[Duration]],PrivateSheet4[[Task]:[Task]],INDIRECT(CONCATENATE(ADDRESS(ROW($AG$24),COLUMN($AG$24)+(ROW($B129)-ROW($B$33))),"#"))))/60,"")</f>
        <v/>
      </c>
      <c r="I129" s="23" t="str">
        <f t="shared" si="61"/>
        <v/>
      </c>
      <c r="J129" s="53" t="str" cm="1">
        <f t="array" aca="1" ref="J129" ca="1">IF($A129&lt;&gt;"",SUM(SUMIFS(PrivateSheet5[[Duration]:[Duration]],PrivateSheet5[[Task]:[Task]],INDIRECT(CONCATENATE(ADDRESS(ROW($AG$24),COLUMN($AG$24)+(ROW($B129)-ROW($B$33))),"#"))))/60,"")</f>
        <v/>
      </c>
      <c r="K129" s="23" t="str">
        <f t="shared" si="62"/>
        <v/>
      </c>
      <c r="L129" s="25" t="str">
        <f t="shared" si="63"/>
        <v/>
      </c>
      <c r="M129" s="50"/>
      <c r="N129" s="25"/>
      <c r="O129" s="37" t="str">
        <f>IF($M129&lt;&gt;"",SUMIFS(ProductBacklog[Planned],ProductBacklog[Planned-Date], "&lt;="&amp;$M129)," ")</f>
        <v xml:space="preserve"> </v>
      </c>
      <c r="P129" s="37" t="str" cm="1">
        <f t="array" ref="P129">IF($M129&lt;&gt;"",SUM(SUMIFS(ProductBacklog[Planned],ProductBacklog[Sprint],$A$33:$A129,ProductBacklog[Real-Date],"&lt;="&amp;$M129))," ")</f>
        <v xml:space="preserve"> </v>
      </c>
      <c r="Q129" s="37" t="str" cm="1">
        <f t="array" ref="Q129">IF($M129&lt;&gt;"",SUM(SUMIFS(PrivateSheet1[[Duration]:[Duration]],PrivateSheet1[[Task]:[Task]],_xlfn._xlws.FILTER(ProductBacklog[CODE],(ProductBacklog[Real-Date]&lt;=$M129)*(ProductBacklog[CODE]&lt;&gt;"")*(ProductBacklog[Real-Date]&lt;&gt;""))),SUMIFS(PrivateSheet2[[Duration]:[Duration]],PrivateSheet2[[Task]:[Task]],_xlfn._xlws.FILTER(ProductBacklog[CODE],(ProductBacklog[Real-Date]&lt;=$M129)*(ProductBacklog[CODE]&lt;&gt;"")*(ProductBacklog[Real-Date]&lt;&gt;""))),SUMIFS(PrivateSheet3[[Duration]:[Duration]],PrivateSheet3[[Task]:[Task]],_xlfn._xlws.FILTER(ProductBacklog[CODE],(ProductBacklog[Real-Date]&lt;=$M129)*(ProductBacklog[CODE]&lt;&gt;"")*(ProductBacklog[Real-Date]&lt;&gt;""))),SUMIFS(PrivateSheet4[[Duration]:[Duration]],PrivateSheet4[[Task]:[Task]],_xlfn._xlws.FILTER(ProductBacklog[CODE],(ProductBacklog[Real-Date]&lt;=$M129)*(ProductBacklog[CODE]&lt;&gt;"")*(ProductBacklog[Real-Date]&lt;&gt;""))),SUMIFS(PrivateSheet5[[Duration]:[Duration]],PrivateSheet5[[Task]:[Task]],_xlfn._xlws.FILTER(ProductBacklog[CODE],(ProductBacklog[Real-Date]&lt;=$M129)*(ProductBacklog[CODE]&lt;&gt;"")*(ProductBacklog[Real-Date]&lt;&gt;""))))/60," ")</f>
        <v xml:space="preserve"> </v>
      </c>
      <c r="R129" s="37" t="str">
        <f>IF($M129&lt;&gt;"",SUM($L$33:$L129)," ")</f>
        <v xml:space="preserve"> </v>
      </c>
      <c r="U129" s="37"/>
      <c r="V129" s="29"/>
      <c r="W129" s="29"/>
    </row>
    <row r="130" spans="1:23" ht="14.4" customHeight="1" x14ac:dyDescent="0.3">
      <c r="A130" s="29"/>
      <c r="B130" s="53" t="str" cm="1">
        <f t="array" aca="1" ref="B130" ca="1">IF($A130&lt;&gt;"",SUM(SUMIFS(PrivateSheet1[[Duration]:[Duration]],PrivateSheet1[[Task]:[Task]],INDIRECT(CONCATENATE(ADDRESS(ROW($AG$24),COLUMN($AG$24)+(ROW($B130)-ROW($B$33))),"#"))))/60,"")</f>
        <v/>
      </c>
      <c r="C130" s="23" t="str">
        <f t="shared" si="58"/>
        <v/>
      </c>
      <c r="D130" s="53" t="str" cm="1">
        <f t="array" aca="1" ref="D130" ca="1">IF($A130&lt;&gt;"",SUM(SUMIFS(PrivateSheet2[[Duration]:[Duration]],PrivateSheet2[[Task]:[Task]],INDIRECT(CONCATENATE(ADDRESS(ROW($AG$24),COLUMN($AG$24)+(ROW($B130)-ROW($B$33))),"#"))))/60,"")</f>
        <v/>
      </c>
      <c r="E130" s="23" t="str">
        <f t="shared" si="59"/>
        <v/>
      </c>
      <c r="F130" s="53" t="str" cm="1">
        <f t="array" aca="1" ref="F130" ca="1">IF($A130&lt;&gt;"",SUM(SUMIFS(PrivateSheet3[[Duration]:[Duration]],PrivateSheet3[[Task]:[Task]],INDIRECT(CONCATENATE(ADDRESS(ROW($AG$24),COLUMN($AG$24)+(ROW($B130)-ROW($B$33))),"#"))))/60,"")</f>
        <v/>
      </c>
      <c r="G130" s="23" t="str">
        <f t="shared" si="60"/>
        <v/>
      </c>
      <c r="H130" s="53" t="str" cm="1">
        <f t="array" aca="1" ref="H130" ca="1">IF($A130&lt;&gt;"",SUM(SUMIFS(PrivateSheet4[[Duration]:[Duration]],PrivateSheet4[[Task]:[Task]],INDIRECT(CONCATENATE(ADDRESS(ROW($AG$24),COLUMN($AG$24)+(ROW($B130)-ROW($B$33))),"#"))))/60,"")</f>
        <v/>
      </c>
      <c r="I130" s="23" t="str">
        <f t="shared" si="61"/>
        <v/>
      </c>
      <c r="J130" s="53" t="str" cm="1">
        <f t="array" aca="1" ref="J130" ca="1">IF($A130&lt;&gt;"",SUM(SUMIFS(PrivateSheet5[[Duration]:[Duration]],PrivateSheet5[[Task]:[Task]],INDIRECT(CONCATENATE(ADDRESS(ROW($AG$24),COLUMN($AG$24)+(ROW($B130)-ROW($B$33))),"#"))))/60,"")</f>
        <v/>
      </c>
      <c r="K130" s="23" t="str">
        <f t="shared" si="62"/>
        <v/>
      </c>
      <c r="L130" s="25" t="str">
        <f t="shared" si="63"/>
        <v/>
      </c>
      <c r="M130" s="50"/>
      <c r="N130" s="25"/>
      <c r="O130" s="37" t="str">
        <f>IF($M130&lt;&gt;"",SUMIFS(ProductBacklog[Planned],ProductBacklog[Planned-Date], "&lt;="&amp;$M130)," ")</f>
        <v xml:space="preserve"> </v>
      </c>
      <c r="P130" s="37" t="str" cm="1">
        <f t="array" ref="P130">IF($M130&lt;&gt;"",SUM(SUMIFS(ProductBacklog[Planned],ProductBacklog[Sprint],$A$33:$A130,ProductBacklog[Real-Date],"&lt;="&amp;$M130))," ")</f>
        <v xml:space="preserve"> </v>
      </c>
      <c r="Q130" s="37" t="str" cm="1">
        <f t="array" ref="Q130">IF($M130&lt;&gt;"",SUM(SUMIFS(PrivateSheet1[[Duration]:[Duration]],PrivateSheet1[[Task]:[Task]],_xlfn._xlws.FILTER(ProductBacklog[CODE],(ProductBacklog[Real-Date]&lt;=$M130)*(ProductBacklog[CODE]&lt;&gt;"")*(ProductBacklog[Real-Date]&lt;&gt;""))),SUMIFS(PrivateSheet2[[Duration]:[Duration]],PrivateSheet2[[Task]:[Task]],_xlfn._xlws.FILTER(ProductBacklog[CODE],(ProductBacklog[Real-Date]&lt;=$M130)*(ProductBacklog[CODE]&lt;&gt;"")*(ProductBacklog[Real-Date]&lt;&gt;""))),SUMIFS(PrivateSheet3[[Duration]:[Duration]],PrivateSheet3[[Task]:[Task]],_xlfn._xlws.FILTER(ProductBacklog[CODE],(ProductBacklog[Real-Date]&lt;=$M130)*(ProductBacklog[CODE]&lt;&gt;"")*(ProductBacklog[Real-Date]&lt;&gt;""))),SUMIFS(PrivateSheet4[[Duration]:[Duration]],PrivateSheet4[[Task]:[Task]],_xlfn._xlws.FILTER(ProductBacklog[CODE],(ProductBacklog[Real-Date]&lt;=$M130)*(ProductBacklog[CODE]&lt;&gt;"")*(ProductBacklog[Real-Date]&lt;&gt;""))),SUMIFS(PrivateSheet5[[Duration]:[Duration]],PrivateSheet5[[Task]:[Task]],_xlfn._xlws.FILTER(ProductBacklog[CODE],(ProductBacklog[Real-Date]&lt;=$M130)*(ProductBacklog[CODE]&lt;&gt;"")*(ProductBacklog[Real-Date]&lt;&gt;""))))/60," ")</f>
        <v xml:space="preserve"> </v>
      </c>
      <c r="R130" s="37" t="str">
        <f>IF($M130&lt;&gt;"",SUM($L$33:$L130)," ")</f>
        <v xml:space="preserve"> </v>
      </c>
      <c r="U130" s="37"/>
      <c r="V130" s="29"/>
      <c r="W130" s="29"/>
    </row>
    <row r="131" spans="1:23" ht="14.4" customHeight="1" x14ac:dyDescent="0.3">
      <c r="A131" s="29"/>
      <c r="B131" s="53" t="str" cm="1">
        <f t="array" aca="1" ref="B131" ca="1">IF($A131&lt;&gt;"",SUM(SUMIFS(PrivateSheet1[[Duration]:[Duration]],PrivateSheet1[[Task]:[Task]],INDIRECT(CONCATENATE(ADDRESS(ROW($AG$24),COLUMN($AG$24)+(ROW($B131)-ROW($B$33))),"#"))))/60,"")</f>
        <v/>
      </c>
      <c r="C131" s="23" t="str">
        <f t="shared" si="58"/>
        <v/>
      </c>
      <c r="D131" s="53" t="str" cm="1">
        <f t="array" aca="1" ref="D131" ca="1">IF($A131&lt;&gt;"",SUM(SUMIFS(PrivateSheet2[[Duration]:[Duration]],PrivateSheet2[[Task]:[Task]],INDIRECT(CONCATENATE(ADDRESS(ROW($AG$24),COLUMN($AG$24)+(ROW($B131)-ROW($B$33))),"#"))))/60,"")</f>
        <v/>
      </c>
      <c r="E131" s="23" t="str">
        <f t="shared" si="59"/>
        <v/>
      </c>
      <c r="F131" s="53" t="str" cm="1">
        <f t="array" aca="1" ref="F131" ca="1">IF($A131&lt;&gt;"",SUM(SUMIFS(PrivateSheet3[[Duration]:[Duration]],PrivateSheet3[[Task]:[Task]],INDIRECT(CONCATENATE(ADDRESS(ROW($AG$24),COLUMN($AG$24)+(ROW($B131)-ROW($B$33))),"#"))))/60,"")</f>
        <v/>
      </c>
      <c r="G131" s="23" t="str">
        <f t="shared" si="60"/>
        <v/>
      </c>
      <c r="H131" s="53" t="str" cm="1">
        <f t="array" aca="1" ref="H131" ca="1">IF($A131&lt;&gt;"",SUM(SUMIFS(PrivateSheet4[[Duration]:[Duration]],PrivateSheet4[[Task]:[Task]],INDIRECT(CONCATENATE(ADDRESS(ROW($AG$24),COLUMN($AG$24)+(ROW($B131)-ROW($B$33))),"#"))))/60,"")</f>
        <v/>
      </c>
      <c r="I131" s="23" t="str">
        <f t="shared" si="61"/>
        <v/>
      </c>
      <c r="J131" s="53" t="str" cm="1">
        <f t="array" aca="1" ref="J131" ca="1">IF($A131&lt;&gt;"",SUM(SUMIFS(PrivateSheet5[[Duration]:[Duration]],PrivateSheet5[[Task]:[Task]],INDIRECT(CONCATENATE(ADDRESS(ROW($AG$24),COLUMN($AG$24)+(ROW($B131)-ROW($B$33))),"#"))))/60,"")</f>
        <v/>
      </c>
      <c r="K131" s="23" t="str">
        <f t="shared" si="62"/>
        <v/>
      </c>
      <c r="L131" s="25" t="str">
        <f t="shared" si="63"/>
        <v/>
      </c>
      <c r="M131" s="50"/>
      <c r="N131" s="25"/>
      <c r="O131" s="37" t="str">
        <f>IF($M131&lt;&gt;"",SUMIFS(ProductBacklog[Planned],ProductBacklog[Planned-Date], "&lt;="&amp;$M131)," ")</f>
        <v xml:space="preserve"> </v>
      </c>
      <c r="P131" s="37" t="str" cm="1">
        <f t="array" ref="P131">IF($M131&lt;&gt;"",SUM(SUMIFS(ProductBacklog[Planned],ProductBacklog[Sprint],$A$33:$A131,ProductBacklog[Real-Date],"&lt;="&amp;$M131))," ")</f>
        <v xml:space="preserve"> </v>
      </c>
      <c r="Q131" s="37" t="str" cm="1">
        <f t="array" ref="Q131">IF($M131&lt;&gt;"",SUM(SUMIFS(PrivateSheet1[[Duration]:[Duration]],PrivateSheet1[[Task]:[Task]],_xlfn._xlws.FILTER(ProductBacklog[CODE],(ProductBacklog[Real-Date]&lt;=$M131)*(ProductBacklog[CODE]&lt;&gt;"")*(ProductBacklog[Real-Date]&lt;&gt;""))),SUMIFS(PrivateSheet2[[Duration]:[Duration]],PrivateSheet2[[Task]:[Task]],_xlfn._xlws.FILTER(ProductBacklog[CODE],(ProductBacklog[Real-Date]&lt;=$M131)*(ProductBacklog[CODE]&lt;&gt;"")*(ProductBacklog[Real-Date]&lt;&gt;""))),SUMIFS(PrivateSheet3[[Duration]:[Duration]],PrivateSheet3[[Task]:[Task]],_xlfn._xlws.FILTER(ProductBacklog[CODE],(ProductBacklog[Real-Date]&lt;=$M131)*(ProductBacklog[CODE]&lt;&gt;"")*(ProductBacklog[Real-Date]&lt;&gt;""))),SUMIFS(PrivateSheet4[[Duration]:[Duration]],PrivateSheet4[[Task]:[Task]],_xlfn._xlws.FILTER(ProductBacklog[CODE],(ProductBacklog[Real-Date]&lt;=$M131)*(ProductBacklog[CODE]&lt;&gt;"")*(ProductBacklog[Real-Date]&lt;&gt;""))),SUMIFS(PrivateSheet5[[Duration]:[Duration]],PrivateSheet5[[Task]:[Task]],_xlfn._xlws.FILTER(ProductBacklog[CODE],(ProductBacklog[Real-Date]&lt;=$M131)*(ProductBacklog[CODE]&lt;&gt;"")*(ProductBacklog[Real-Date]&lt;&gt;""))))/60," ")</f>
        <v xml:space="preserve"> </v>
      </c>
      <c r="R131" s="37" t="str">
        <f>IF($M131&lt;&gt;"",SUM($L$33:$L131)," ")</f>
        <v xml:space="preserve"> </v>
      </c>
      <c r="U131" s="37"/>
      <c r="V131" s="29"/>
      <c r="W131" s="29"/>
    </row>
    <row r="132" spans="1:23" ht="14.4" customHeight="1" x14ac:dyDescent="0.3">
      <c r="A132" s="29"/>
      <c r="B132" s="53" t="str" cm="1">
        <f t="array" aca="1" ref="B132" ca="1">IF($A132&lt;&gt;"",SUM(SUMIFS(PrivateSheet1[[Duration]:[Duration]],PrivateSheet1[[Task]:[Task]],INDIRECT(CONCATENATE(ADDRESS(ROW($AG$24),COLUMN($AG$24)+(ROW($B132)-ROW($B$33))),"#"))))/60,"")</f>
        <v/>
      </c>
      <c r="C132" s="23" t="str">
        <f t="shared" si="58"/>
        <v/>
      </c>
      <c r="D132" s="53" t="str" cm="1">
        <f t="array" aca="1" ref="D132" ca="1">IF($A132&lt;&gt;"",SUM(SUMIFS(PrivateSheet2[[Duration]:[Duration]],PrivateSheet2[[Task]:[Task]],INDIRECT(CONCATENATE(ADDRESS(ROW($AG$24),COLUMN($AG$24)+(ROW($B132)-ROW($B$33))),"#"))))/60,"")</f>
        <v/>
      </c>
      <c r="E132" s="23" t="str">
        <f t="shared" si="59"/>
        <v/>
      </c>
      <c r="F132" s="53" t="str" cm="1">
        <f t="array" aca="1" ref="F132" ca="1">IF($A132&lt;&gt;"",SUM(SUMIFS(PrivateSheet3[[Duration]:[Duration]],PrivateSheet3[[Task]:[Task]],INDIRECT(CONCATENATE(ADDRESS(ROW($AG$24),COLUMN($AG$24)+(ROW($B132)-ROW($B$33))),"#"))))/60,"")</f>
        <v/>
      </c>
      <c r="G132" s="23" t="str">
        <f t="shared" si="60"/>
        <v/>
      </c>
      <c r="H132" s="53" t="str" cm="1">
        <f t="array" aca="1" ref="H132" ca="1">IF($A132&lt;&gt;"",SUM(SUMIFS(PrivateSheet4[[Duration]:[Duration]],PrivateSheet4[[Task]:[Task]],INDIRECT(CONCATENATE(ADDRESS(ROW($AG$24),COLUMN($AG$24)+(ROW($B132)-ROW($B$33))),"#"))))/60,"")</f>
        <v/>
      </c>
      <c r="I132" s="23" t="str">
        <f t="shared" si="61"/>
        <v/>
      </c>
      <c r="J132" s="53" t="str" cm="1">
        <f t="array" aca="1" ref="J132" ca="1">IF($A132&lt;&gt;"",SUM(SUMIFS(PrivateSheet5[[Duration]:[Duration]],PrivateSheet5[[Task]:[Task]],INDIRECT(CONCATENATE(ADDRESS(ROW($AG$24),COLUMN($AG$24)+(ROW($B132)-ROW($B$33))),"#"))))/60,"")</f>
        <v/>
      </c>
      <c r="K132" s="23" t="str">
        <f t="shared" si="62"/>
        <v/>
      </c>
      <c r="L132" s="25" t="str">
        <f t="shared" si="63"/>
        <v/>
      </c>
      <c r="M132" s="50"/>
      <c r="N132" s="25"/>
      <c r="O132" s="37" t="str">
        <f>IF($M132&lt;&gt;"",SUMIFS(ProductBacklog[Planned],ProductBacklog[Planned-Date], "&lt;="&amp;$M132)," ")</f>
        <v xml:space="preserve"> </v>
      </c>
      <c r="P132" s="37" t="str" cm="1">
        <f t="array" ref="P132">IF($M132&lt;&gt;"",SUM(SUMIFS(ProductBacklog[Planned],ProductBacklog[Sprint],$A$33:$A132,ProductBacklog[Real-Date],"&lt;="&amp;$M132))," ")</f>
        <v xml:space="preserve"> </v>
      </c>
      <c r="Q132" s="37" t="str" cm="1">
        <f t="array" ref="Q132">IF($M132&lt;&gt;"",SUM(SUMIFS(PrivateSheet1[[Duration]:[Duration]],PrivateSheet1[[Task]:[Task]],_xlfn._xlws.FILTER(ProductBacklog[CODE],(ProductBacklog[Real-Date]&lt;=$M132)*(ProductBacklog[CODE]&lt;&gt;"")*(ProductBacklog[Real-Date]&lt;&gt;""))),SUMIFS(PrivateSheet2[[Duration]:[Duration]],PrivateSheet2[[Task]:[Task]],_xlfn._xlws.FILTER(ProductBacklog[CODE],(ProductBacklog[Real-Date]&lt;=$M132)*(ProductBacklog[CODE]&lt;&gt;"")*(ProductBacklog[Real-Date]&lt;&gt;""))),SUMIFS(PrivateSheet3[[Duration]:[Duration]],PrivateSheet3[[Task]:[Task]],_xlfn._xlws.FILTER(ProductBacklog[CODE],(ProductBacklog[Real-Date]&lt;=$M132)*(ProductBacklog[CODE]&lt;&gt;"")*(ProductBacklog[Real-Date]&lt;&gt;""))),SUMIFS(PrivateSheet4[[Duration]:[Duration]],PrivateSheet4[[Task]:[Task]],_xlfn._xlws.FILTER(ProductBacklog[CODE],(ProductBacklog[Real-Date]&lt;=$M132)*(ProductBacklog[CODE]&lt;&gt;"")*(ProductBacklog[Real-Date]&lt;&gt;""))),SUMIFS(PrivateSheet5[[Duration]:[Duration]],PrivateSheet5[[Task]:[Task]],_xlfn._xlws.FILTER(ProductBacklog[CODE],(ProductBacklog[Real-Date]&lt;=$M132)*(ProductBacklog[CODE]&lt;&gt;"")*(ProductBacklog[Real-Date]&lt;&gt;""))))/60," ")</f>
        <v xml:space="preserve"> </v>
      </c>
      <c r="R132" s="37" t="str">
        <f>IF($M132&lt;&gt;"",SUM($L$33:$L132)," ")</f>
        <v xml:space="preserve"> </v>
      </c>
      <c r="U132" s="37"/>
      <c r="V132" s="29"/>
      <c r="W132" s="29"/>
    </row>
    <row r="133" spans="1:23" x14ac:dyDescent="0.3">
      <c r="M133" s="25"/>
    </row>
  </sheetData>
  <mergeCells count="135">
    <mergeCell ref="N3:Q4"/>
    <mergeCell ref="B26:K27"/>
    <mergeCell ref="B25:C25"/>
    <mergeCell ref="D25:E25"/>
    <mergeCell ref="F25:G25"/>
    <mergeCell ref="J25:K25"/>
    <mergeCell ref="H25:I25"/>
    <mergeCell ref="A23:A24"/>
    <mergeCell ref="A26:A27"/>
    <mergeCell ref="A21:A22"/>
    <mergeCell ref="F21:F22"/>
    <mergeCell ref="G21:G22"/>
    <mergeCell ref="J19:J20"/>
    <mergeCell ref="K19:K20"/>
    <mergeCell ref="G7:G8"/>
    <mergeCell ref="J15:J16"/>
    <mergeCell ref="K15:K16"/>
    <mergeCell ref="L19:L20"/>
    <mergeCell ref="A19:A20"/>
    <mergeCell ref="B19:B20"/>
    <mergeCell ref="C19:C20"/>
    <mergeCell ref="D19:D20"/>
    <mergeCell ref="E19:E20"/>
    <mergeCell ref="F19:F20"/>
    <mergeCell ref="V3:W3"/>
    <mergeCell ref="H7:H8"/>
    <mergeCell ref="I7:I8"/>
    <mergeCell ref="H9:H10"/>
    <mergeCell ref="I9:I10"/>
    <mergeCell ref="B23:C24"/>
    <mergeCell ref="D23:E24"/>
    <mergeCell ref="F23:G24"/>
    <mergeCell ref="J23:K24"/>
    <mergeCell ref="H23:I24"/>
    <mergeCell ref="L5:L6"/>
    <mergeCell ref="L7:L8"/>
    <mergeCell ref="L9:L10"/>
    <mergeCell ref="L11:L12"/>
    <mergeCell ref="L13:L14"/>
    <mergeCell ref="L15:L16"/>
    <mergeCell ref="L17:L18"/>
    <mergeCell ref="L21:L22"/>
    <mergeCell ref="J21:J22"/>
    <mergeCell ref="K21:K22"/>
    <mergeCell ref="B21:B22"/>
    <mergeCell ref="C21:C22"/>
    <mergeCell ref="D21:D22"/>
    <mergeCell ref="E21:E22"/>
    <mergeCell ref="B17:B18"/>
    <mergeCell ref="C17:C18"/>
    <mergeCell ref="D17:D18"/>
    <mergeCell ref="E17:E18"/>
    <mergeCell ref="D5:D6"/>
    <mergeCell ref="G17:G18"/>
    <mergeCell ref="J17:J18"/>
    <mergeCell ref="K17:K18"/>
    <mergeCell ref="B15:B16"/>
    <mergeCell ref="C15:C16"/>
    <mergeCell ref="D15:D16"/>
    <mergeCell ref="E15:E16"/>
    <mergeCell ref="F15:F16"/>
    <mergeCell ref="G15:G16"/>
    <mergeCell ref="J11:J12"/>
    <mergeCell ref="K11:K12"/>
    <mergeCell ref="B13:B14"/>
    <mergeCell ref="C13:C14"/>
    <mergeCell ref="D13:D14"/>
    <mergeCell ref="E13:E14"/>
    <mergeCell ref="F13:F14"/>
    <mergeCell ref="H15:H16"/>
    <mergeCell ref="I15:I16"/>
    <mergeCell ref="H5:H6"/>
    <mergeCell ref="A7:A8"/>
    <mergeCell ref="J13:J14"/>
    <mergeCell ref="K13:K14"/>
    <mergeCell ref="B11:B12"/>
    <mergeCell ref="C11:C12"/>
    <mergeCell ref="D11:D12"/>
    <mergeCell ref="E11:E12"/>
    <mergeCell ref="F11:F12"/>
    <mergeCell ref="G11:G12"/>
    <mergeCell ref="J7:J8"/>
    <mergeCell ref="K7:K8"/>
    <mergeCell ref="B9:B10"/>
    <mergeCell ref="C9:C10"/>
    <mergeCell ref="D9:D10"/>
    <mergeCell ref="E9:E10"/>
    <mergeCell ref="F9:F10"/>
    <mergeCell ref="G9:G10"/>
    <mergeCell ref="J9:J10"/>
    <mergeCell ref="K9:K10"/>
    <mergeCell ref="B7:B8"/>
    <mergeCell ref="C7:C8"/>
    <mergeCell ref="D7:D8"/>
    <mergeCell ref="E7:E8"/>
    <mergeCell ref="F7:F8"/>
    <mergeCell ref="A2:A4"/>
    <mergeCell ref="A5:A6"/>
    <mergeCell ref="G5:G6"/>
    <mergeCell ref="J5:J6"/>
    <mergeCell ref="K5:K6"/>
    <mergeCell ref="B2:C3"/>
    <mergeCell ref="D2:E3"/>
    <mergeCell ref="F2:G3"/>
    <mergeCell ref="J2:K3"/>
    <mergeCell ref="B5:B6"/>
    <mergeCell ref="C5:C6"/>
    <mergeCell ref="E5:E6"/>
    <mergeCell ref="F5:F6"/>
    <mergeCell ref="H2:I3"/>
    <mergeCell ref="I5:I6"/>
    <mergeCell ref="A30:A32"/>
    <mergeCell ref="B30:C31"/>
    <mergeCell ref="D30:E31"/>
    <mergeCell ref="F30:G31"/>
    <mergeCell ref="H30:I31"/>
    <mergeCell ref="J30:K31"/>
    <mergeCell ref="A9:A10"/>
    <mergeCell ref="A11:A12"/>
    <mergeCell ref="A13:A14"/>
    <mergeCell ref="A15:A16"/>
    <mergeCell ref="A17:A18"/>
    <mergeCell ref="G13:G14"/>
    <mergeCell ref="H17:H18"/>
    <mergeCell ref="I17:I18"/>
    <mergeCell ref="H21:H22"/>
    <mergeCell ref="I21:I22"/>
    <mergeCell ref="F17:F18"/>
    <mergeCell ref="G19:G20"/>
    <mergeCell ref="H19:H20"/>
    <mergeCell ref="I19:I20"/>
    <mergeCell ref="H11:H12"/>
    <mergeCell ref="I11:I12"/>
    <mergeCell ref="H13:H14"/>
    <mergeCell ref="I13:I14"/>
  </mergeCells>
  <phoneticPr fontId="1" type="noConversion"/>
  <conditionalFormatting sqref="T5:T8">
    <cfRule type="expression" dxfId="88" priority="15">
      <formula>10=MOD(INDIRECT("ProductBacklog[@[CODE_NUM]]"),10)</formula>
    </cfRule>
    <cfRule type="expression" dxfId="87" priority="16">
      <formula>9=MOD(INDIRECT("ProductBacklog[@[CODE_NUM]]"),10)</formula>
    </cfRule>
    <cfRule type="expression" dxfId="86" priority="17">
      <formula>8=MOD(INDIRECT("ProductBacklog[@[CODE_NUM]]"),10)</formula>
    </cfRule>
    <cfRule type="expression" dxfId="85" priority="18">
      <formula>7=MOD(INDIRECT("ProductBacklog[@[CODE_NUM]]"),10)</formula>
    </cfRule>
    <cfRule type="expression" dxfId="84" priority="19">
      <formula>6=MOD(INDIRECT("ProductBacklog[@[CODE_NUM]]"),10)</formula>
    </cfRule>
    <cfRule type="expression" dxfId="83" priority="20">
      <formula>5=MOD(INDIRECT("ProductBacklog[@[CODE_NUM]]"),10)</formula>
    </cfRule>
    <cfRule type="expression" dxfId="82" priority="21">
      <formula>4=MOD(INDIRECT("ProductBacklog[@[CODE_NUM]]"),10)</formula>
    </cfRule>
    <cfRule type="expression" dxfId="81" priority="22">
      <formula>3=MOD(INDIRECT("ProductBacklog[@[CODE_NUM]]"),10)</formula>
    </cfRule>
    <cfRule type="expression" dxfId="80" priority="23">
      <formula>2=MOD(INDIRECT("ProductBacklog[@[CODE_NUM]]"),10)</formula>
    </cfRule>
    <cfRule type="expression" dxfId="79" priority="24">
      <formula>1=MOD(INDIRECT("ProductBacklog[@[CODE_NUM]]"),10)</formula>
    </cfRule>
  </conditionalFormatting>
  <conditionalFormatting sqref="U5:V8">
    <cfRule type="expression" dxfId="78" priority="14">
      <formula>IF(INDIRECT("ProductBacklog[@DUPLICATES]"),"WAHR","FALSCH")</formula>
    </cfRule>
  </conditionalFormatting>
  <conditionalFormatting sqref="B25:K25 C5:C22 E5:E22 G5:G22 I5:I22 K5:K22 U32 C33:C132 E33:E132 G33:G132 I33:I132 K33:K132">
    <cfRule type="colorScale" priority="3">
      <colorScale>
        <cfvo type="num" val="0"/>
        <cfvo type="num" val="0.15"/>
        <cfvo type="num" val="0.5"/>
        <color rgb="FFF8696B"/>
        <color rgb="FFFFEB84"/>
        <color rgb="FF63BE7B"/>
      </colorScale>
    </cfRule>
  </conditionalFormatting>
  <conditionalFormatting sqref="O32">
    <cfRule type="colorScale" priority="2">
      <colorScale>
        <cfvo type="num" val="0"/>
        <cfvo type="num" val="0.15"/>
        <cfvo type="num" val="0.5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ignoredErrors>
    <ignoredError sqref="D5 F5 H5 J5 D7 F7 H7 J7 D9 F9 H9 J9 D11 F11 H11 J11 D13 F13 H13 J13 D15 F15 H15 J15 D17 F17 H17 J17 D19 F19 H19 J19 D21 F21 H21 J21" formula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D2A5-D9AB-4F0D-8385-965D65DD0997}">
  <sheetPr codeName="Tabelle3"/>
  <dimension ref="A1:EZ140"/>
  <sheetViews>
    <sheetView tabSelected="1" zoomScale="80" zoomScaleNormal="80" workbookViewId="0">
      <selection activeCell="X16" sqref="X16"/>
    </sheetView>
  </sheetViews>
  <sheetFormatPr baseColWidth="10" defaultRowHeight="14.4" x14ac:dyDescent="0.3"/>
  <cols>
    <col min="1" max="1" width="17.21875" customWidth="1"/>
    <col min="2" max="2" width="7.77734375" customWidth="1"/>
    <col min="3" max="3" width="4.77734375" customWidth="1"/>
    <col min="4" max="4" width="7.77734375" customWidth="1"/>
    <col min="5" max="5" width="4.77734375" customWidth="1"/>
    <col min="6" max="6" width="7.77734375" customWidth="1"/>
    <col min="7" max="7" width="4.77734375" customWidth="1"/>
    <col min="8" max="8" width="7.77734375" customWidth="1"/>
    <col min="9" max="9" width="4.77734375" customWidth="1"/>
    <col min="10" max="10" width="7.77734375" customWidth="1"/>
    <col min="11" max="11" width="4.77734375" customWidth="1"/>
    <col min="12" max="18" width="16.6640625" customWidth="1"/>
    <col min="19" max="19" width="6.77734375" customWidth="1"/>
    <col min="20" max="20" width="3.77734375" customWidth="1"/>
    <col min="21" max="21" width="13.5546875" customWidth="1"/>
    <col min="22" max="23" width="9.33203125" customWidth="1"/>
    <col min="24" max="24" width="13" customWidth="1"/>
    <col min="25" max="25" width="12.88671875" customWidth="1"/>
    <col min="26" max="26" width="14.109375" customWidth="1"/>
    <col min="27" max="27" width="11.44140625" customWidth="1"/>
    <col min="28" max="29" width="11.5546875" hidden="1" customWidth="1"/>
    <col min="30" max="31" width="11.5546875" customWidth="1"/>
    <col min="33" max="49" width="10.77734375" customWidth="1"/>
    <col min="51" max="51" width="11.5546875" customWidth="1"/>
    <col min="53" max="53" width="11.5546875" customWidth="1"/>
    <col min="55" max="55" width="11.5546875" customWidth="1"/>
    <col min="57" max="57" width="11.5546875" customWidth="1"/>
  </cols>
  <sheetData>
    <row r="1" spans="1:146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19"/>
      <c r="M1" s="19"/>
      <c r="N1" s="19"/>
      <c r="O1" s="19"/>
      <c r="P1" s="19"/>
      <c r="Q1" s="19"/>
      <c r="R1" s="19"/>
      <c r="W1" s="9"/>
    </row>
    <row r="2" spans="1:146" x14ac:dyDescent="0.3">
      <c r="A2" s="63" t="s">
        <v>29</v>
      </c>
      <c r="B2" s="68" t="s">
        <v>21</v>
      </c>
      <c r="C2" s="68"/>
      <c r="D2" s="68" t="s">
        <v>22</v>
      </c>
      <c r="E2" s="68"/>
      <c r="F2" s="68" t="s">
        <v>23</v>
      </c>
      <c r="G2" s="68"/>
      <c r="H2" s="68" t="s">
        <v>24</v>
      </c>
      <c r="I2" s="68"/>
      <c r="J2" s="68" t="s">
        <v>27</v>
      </c>
      <c r="K2" s="68"/>
      <c r="L2" s="55"/>
      <c r="M2" s="55"/>
      <c r="N2" s="55"/>
      <c r="O2" s="55"/>
      <c r="P2" s="55"/>
      <c r="Q2" s="55"/>
      <c r="R2" s="55"/>
    </row>
    <row r="3" spans="1:146" x14ac:dyDescent="0.3">
      <c r="A3" s="63"/>
      <c r="B3" s="68"/>
      <c r="C3" s="68"/>
      <c r="D3" s="68"/>
      <c r="E3" s="68"/>
      <c r="F3" s="68"/>
      <c r="G3" s="68"/>
      <c r="H3" s="68"/>
      <c r="I3" s="68"/>
      <c r="J3" s="68"/>
      <c r="K3" s="68"/>
      <c r="L3" s="55"/>
      <c r="M3" s="55"/>
      <c r="N3" s="71" t="s">
        <v>43</v>
      </c>
      <c r="O3" s="64"/>
      <c r="P3" s="64"/>
      <c r="Q3" s="64"/>
      <c r="R3" s="55"/>
      <c r="V3" s="69" t="s">
        <v>2</v>
      </c>
      <c r="W3" s="69"/>
    </row>
    <row r="4" spans="1:146" s="26" customFormat="1" x14ac:dyDescent="0.3">
      <c r="A4" s="63"/>
      <c r="B4" s="55" t="s">
        <v>35</v>
      </c>
      <c r="C4" s="55" t="s">
        <v>28</v>
      </c>
      <c r="D4" s="55" t="s">
        <v>35</v>
      </c>
      <c r="E4" s="55" t="s">
        <v>28</v>
      </c>
      <c r="F4" s="55" t="s">
        <v>35</v>
      </c>
      <c r="G4" s="55" t="s">
        <v>28</v>
      </c>
      <c r="H4" s="55" t="s">
        <v>35</v>
      </c>
      <c r="I4" s="55" t="s">
        <v>28</v>
      </c>
      <c r="J4" s="55" t="s">
        <v>35</v>
      </c>
      <c r="K4" s="55" t="s">
        <v>28</v>
      </c>
      <c r="L4" s="55" t="s">
        <v>33</v>
      </c>
      <c r="M4" s="55"/>
      <c r="N4" s="64"/>
      <c r="O4" s="64"/>
      <c r="P4" s="64"/>
      <c r="Q4" s="64"/>
      <c r="R4" s="55"/>
      <c r="S4" s="55" t="s">
        <v>8</v>
      </c>
      <c r="T4" s="40" t="s">
        <v>9</v>
      </c>
      <c r="U4" s="55" t="s">
        <v>0</v>
      </c>
      <c r="V4" s="55" t="s">
        <v>25</v>
      </c>
      <c r="W4" s="55" t="s">
        <v>26</v>
      </c>
      <c r="X4" s="55" t="s">
        <v>3</v>
      </c>
      <c r="Y4" s="55" t="s">
        <v>4</v>
      </c>
      <c r="Z4" s="55" t="s">
        <v>40</v>
      </c>
      <c r="AA4" s="55" t="s">
        <v>41</v>
      </c>
      <c r="AB4" s="26" t="s">
        <v>11</v>
      </c>
      <c r="AC4" s="55" t="s">
        <v>10</v>
      </c>
      <c r="AD4" s="55"/>
      <c r="AE4" s="46"/>
      <c r="AG4" s="26" t="str" cm="1">
        <f t="array" ref="AG4:AR4">TRANSPOSE(_xlfn._xlws.FILTER(INDEX($A$5:$A$28,COLUMN(AG$4)-COLUMN($AG$4)),INDEX($A$5:$A$28,COLUMN(AG$4)-COLUMN($AG$4))&lt;&gt;0,""))</f>
        <v>K1</v>
      </c>
      <c r="AH4" s="28" t="str">
        <v>K2</v>
      </c>
      <c r="AI4" s="28" t="str">
        <v>K3</v>
      </c>
      <c r="AJ4" s="28" t="str">
        <v>K4</v>
      </c>
      <c r="AK4" s="28" t="str">
        <v>K5</v>
      </c>
      <c r="AL4" s="28" t="str">
        <v>K6</v>
      </c>
      <c r="AM4" s="28" t="str">
        <v>K7</v>
      </c>
      <c r="AN4" s="28" t="str">
        <v>K8</v>
      </c>
      <c r="AO4" s="28" t="str">
        <v>K9</v>
      </c>
      <c r="AP4" s="28" t="str">
        <v>K10</v>
      </c>
      <c r="AQ4" s="28" t="str">
        <v>K11</v>
      </c>
      <c r="AR4" s="28" t="str">
        <v>K12</v>
      </c>
      <c r="AS4" s="28"/>
      <c r="AT4" s="31" cm="1">
        <f t="array" ref="AT4:AU4">TRANSPOSE(_xlfn.UNIQUE(_xlfn._xlws.FILTER(ProductBacklog5[Sprint],ProductBacklog5[Sprint]&lt;&gt;"")))</f>
        <v>1</v>
      </c>
      <c r="AU4" s="32">
        <v>2</v>
      </c>
      <c r="AV4" s="33"/>
      <c r="AW4" s="33"/>
      <c r="AX4" s="33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</row>
    <row r="5" spans="1:146" x14ac:dyDescent="0.3">
      <c r="A5" s="65" t="s">
        <v>13</v>
      </c>
      <c r="B5" s="67" cm="1">
        <f t="array" aca="1" ref="B5" ca="1">SUM(SUMIFS(PrivateSheet1[[Duration]:[Duration]],PrivateSheet1[[Task]:[Task]],INDIRECT(CONCATENATE(ADDRESS(ROW($AG$5),COLUMN($AG$5)+(ROW($B5)-ROW($B$5))/2),"#"))))/60</f>
        <v>0</v>
      </c>
      <c r="C5" s="66">
        <f ca="1">IF($L5&lt;&gt;0,B5/$L5,0)</f>
        <v>0</v>
      </c>
      <c r="D5" s="67" cm="1">
        <f t="array" aca="1" ref="D5" ca="1">SUM(SUMIFS(PrivateSheet2[[Duration]:[Duration]],PrivateSheet2[[Task]:[Task]],INDIRECT(CONCATENATE(ADDRESS(ROW($AG$5),COLUMN($AG$5)+(ROW($B5)-ROW($B$5))/2),"#"))))/60</f>
        <v>0</v>
      </c>
      <c r="E5" s="66">
        <f ca="1">IF($L5&lt;&gt;0,D5/$L5,0)</f>
        <v>0</v>
      </c>
      <c r="F5" s="67" cm="1">
        <f t="array" aca="1" ref="F5" ca="1">SUM(SUMIFS(PrivateSheet3[[Duration]:[Duration]],PrivateSheet3[[Task]:[Task]],INDIRECT(CONCATENATE(ADDRESS(ROW($AG$5),COLUMN($AG$5)+(ROW($B5)-ROW($B$5))/2),"#"))))/60</f>
        <v>0</v>
      </c>
      <c r="G5" s="66">
        <f ca="1">IF($L5&lt;&gt;0,F5/$L5,0)</f>
        <v>0</v>
      </c>
      <c r="H5" s="67" cm="1">
        <f t="array" aca="1" ref="H5" ca="1">SUM(SUMIFS(PrivateSheet4[[Duration]:[Duration]],PrivateSheet4[[Task]:[Task]],INDIRECT(CONCATENATE(ADDRESS(ROW($AG$5),COLUMN($AG$5)+(ROW($B5)-ROW($B$5))/2),"#"))))/60</f>
        <v>0</v>
      </c>
      <c r="I5" s="66">
        <f ca="1">IF($L5&lt;&gt;0,H5/$L5,0)</f>
        <v>0</v>
      </c>
      <c r="J5" s="67" cm="1">
        <f t="array" aca="1" ref="J5" ca="1">SUM(SUMIFS(PrivateSheet5[[Duration]:[Duration]],PrivateSheet5[[Task]:[Task]],INDIRECT(CONCATENATE(ADDRESS(ROW($AG$5),COLUMN($AG$5)+(ROW($B5)-ROW($B$5))/2),"#"))))/60</f>
        <v>0</v>
      </c>
      <c r="K5" s="66">
        <f ca="1">IF($L5&lt;&gt;0,J5/$L5,0)</f>
        <v>0</v>
      </c>
      <c r="L5" s="70">
        <f ca="1">SUM(B5,D5,F5,H5,J5)</f>
        <v>0</v>
      </c>
      <c r="M5" s="59"/>
      <c r="N5" s="59"/>
      <c r="O5" s="59"/>
      <c r="P5" s="59"/>
      <c r="Q5" s="59"/>
      <c r="R5" s="59"/>
      <c r="S5" s="44">
        <v>1</v>
      </c>
      <c r="T5" s="13"/>
      <c r="U5" s="12" t="s">
        <v>44</v>
      </c>
      <c r="V5" s="41">
        <v>10</v>
      </c>
      <c r="W5" s="35">
        <f>IF(ProductBacklog5[[#This Row],[Sprint]]&lt;&gt;"",SUM(SUMIFS(PrivateSheet1[Duration],PrivateSheet1[Task],ProductBacklog5[[#This Row],[CODE]]),SUMIFS(PrivateSheet2[Duration],PrivateSheet2[Task],ProductBacklog5[[#This Row],[CODE]]),SUMIFS(PrivateSheet3[Duration],PrivateSheet3[Task],ProductBacklog5[[#This Row],[CODE]]),SUMIFS(PrivateSheet4[Duration],PrivateSheet4[Task],ProductBacklog5[[#This Row],[CODE]]),SUMIFS(PrivateSheet5[Duration],PrivateSheet5[Task],ProductBacklog5[[#This Row],[CODE]]))/60,"")</f>
        <v>6.5</v>
      </c>
      <c r="X5" s="29" t="s">
        <v>14</v>
      </c>
      <c r="Y5" s="42"/>
      <c r="Z5" s="38">
        <v>44732</v>
      </c>
      <c r="AA5" s="38">
        <f>IF(ProductBacklog5[[#This Row],[Sprint]]&lt;&gt;"",MAX(_xlfn.MAXIFS(PrivateSheet1[Date],PrivateSheet1[Task],ProductBacklog5[[#This Row],[CODE]]),_xlfn.MAXIFS(PrivateSheet2[Date],PrivateSheet2[Task],ProductBacklog5[[#This Row],[CODE]]),_xlfn.MAXIFS(PrivateSheet3[Date],PrivateSheet3[Task],ProductBacklog5[[#This Row],[CODE]]),_xlfn.MAXIFS(PrivateSheet4[Date],PrivateSheet4[Task],ProductBacklog5[[#This Row],[CODE]]),_xlfn.MAXIFS(PrivateSheet5[Date],PrivateSheet5[Task],ProductBacklog5[[#This Row],[CODE]])),"")</f>
        <v>44731</v>
      </c>
      <c r="AB5" s="47" cm="1">
        <f t="array" ref="AB5">IF(ProductBacklog5[[#This Row],[CODE]]&lt;&gt;"",ROW()-ROW(ProductBacklog5[#Headers]),"")</f>
        <v>1</v>
      </c>
      <c r="AC5" s="29" t="str">
        <f>IF(AND(COUNTIFS(ProductBacklog5[CODE],ProductBacklog5[[#This Row],[CODE]])&gt;1,ProductBacklog5[[#This Row],[CODE]]&lt;&gt;""),1,"")</f>
        <v/>
      </c>
      <c r="AD5" s="48"/>
      <c r="AE5" s="35"/>
      <c r="AF5" s="1"/>
      <c r="AG5" s="20" t="str" cm="1">
        <f t="array" ref="AG5">IF(AG$4&lt;&gt;"",_xlfn._xlws.FILTER(ProductBacklog5[[CODE]:[CODE]],ProductBacklog5[[Category]:[Category]]=AG$4,""),"")</f>
        <v/>
      </c>
      <c r="AH5" s="20" t="str" cm="1">
        <f t="array" ref="AH5">IF(AH$4&lt;&gt;"",_xlfn._xlws.FILTER(ProductBacklog5[[CODE]:[CODE]],ProductBacklog5[[Category]:[Category]]=AH$4,""),"")</f>
        <v>01-IRG</v>
      </c>
      <c r="AI5" s="20" t="str" cm="1">
        <f t="array" ref="AI5">IF(AI$4&lt;&gt;"",_xlfn._xlws.FILTER(ProductBacklog5[[CODE]:[CODE]],ProductBacklog5[[Category]:[Category]]=AI$4,""),"")</f>
        <v>02-REG</v>
      </c>
      <c r="AJ5" s="20" t="str" cm="1">
        <f t="array" ref="AJ5">IF(AJ$4&lt;&gt;"",_xlfn._xlws.FILTER(ProductBacklog5[[CODE]:[CODE]],ProductBacklog5[[Category]:[Category]]=AJ$4,""),"")</f>
        <v/>
      </c>
      <c r="AK5" s="20" t="str" cm="1">
        <f t="array" ref="AK5">IF(AK$4&lt;&gt;"",_xlfn._xlws.FILTER(ProductBacklog5[[CODE]:[CODE]],ProductBacklog5[[Category]:[Category]]=AK$4,""),"")</f>
        <v>01-ed</v>
      </c>
      <c r="AL5" s="20" t="str" cm="1">
        <f t="array" ref="AL5">IF(AL$4&lt;&gt;"",_xlfn._xlws.FILTER(ProductBacklog5[[CODE]:[CODE]],ProductBacklog5[[Category]:[Category]]=AL$4,""),"")</f>
        <v/>
      </c>
      <c r="AM5" s="20" t="str" cm="1">
        <f t="array" ref="AM5">IF(AM$4&lt;&gt;"",_xlfn._xlws.FILTER(ProductBacklog5[[CODE]:[CODE]],ProductBacklog5[[Category]:[Category]]=AM$4,""),"")</f>
        <v/>
      </c>
      <c r="AN5" s="20" t="str" cm="1">
        <f t="array" ref="AN5">IF(AN$4&lt;&gt;"",_xlfn._xlws.FILTER(ProductBacklog5[[CODE]:[CODE]],ProductBacklog5[[Category]:[Category]]=AN$4,""),"")</f>
        <v/>
      </c>
      <c r="AO5" s="20" t="str" cm="1">
        <f t="array" ref="AO5">IF(AO$4&lt;&gt;"",_xlfn._xlws.FILTER(ProductBacklog5[[CODE]:[CODE]],ProductBacklog5[[Category]:[Category]]=AO$4,""),"")</f>
        <v/>
      </c>
      <c r="AP5" s="20" t="str" cm="1">
        <f t="array" ref="AP5">IF(AP$4&lt;&gt;"",_xlfn._xlws.FILTER(ProductBacklog5[[CODE]:[CODE]],ProductBacklog5[[Category]:[Category]]=AP$4,""),"")</f>
        <v/>
      </c>
      <c r="AQ5" s="20" t="str" cm="1">
        <f t="array" ref="AQ5">IF(AQ$4&lt;&gt;"",_xlfn._xlws.FILTER(ProductBacklog5[[CODE]:[CODE]],ProductBacklog5[[Category]:[Category]]=AQ$4,""),"")</f>
        <v/>
      </c>
      <c r="AR5" s="20" t="str" cm="1">
        <f t="array" ref="AR5">IF(AR$4&lt;&gt;"",_xlfn._xlws.FILTER(ProductBacklog5[[CODE]:[CODE]],ProductBacklog5[[Category]:[Category]]=AR$4,""),"")</f>
        <v/>
      </c>
      <c r="AS5" s="20"/>
      <c r="AT5" s="20" t="str" cm="1">
        <f t="array" ref="AT5:AT6">IF(AT$4&lt;&gt;"",_xlfn._xlws.FILTER(ProductBacklog5[[CODE]:[CODE]],ProductBacklog5[[Sprint]:[Sprint]]=AT$4,""),"")</f>
        <v>01-IRG</v>
      </c>
      <c r="AU5" s="20" t="str" cm="1">
        <f t="array" ref="AU5">IF(AU$4&lt;&gt;"",_xlfn._xlws.FILTER(ProductBacklog5[[CODE]:[CODE]],ProductBacklog5[[Sprint]:[Sprint]]=AU$4,""),"")</f>
        <v>02-REG</v>
      </c>
      <c r="AV5" s="20" t="str" cm="1">
        <f t="array" ref="AV5">IF(AV$4&lt;&gt;"",_xlfn._xlws.FILTER(ProductBacklog5[[CODE]:[CODE]],ProductBacklog5[[Sprint]:[Sprint]]=AV$4,""),"")</f>
        <v/>
      </c>
      <c r="AW5" s="20" t="str" cm="1">
        <f t="array" ref="AW5">IF(AW$4&lt;&gt;"",_xlfn._xlws.FILTER(ProductBacklog5[[CODE]:[CODE]],ProductBacklog5[[Sprint]:[Sprint]]=AW$4,""),"")</f>
        <v/>
      </c>
      <c r="AX5" s="20" t="str" cm="1">
        <f t="array" ref="AX5">IF(AX$4&lt;&gt;"",_xlfn._xlws.FILTER(ProductBacklog5[[CODE]:[CODE]],ProductBacklog5[[Sprint]:[Sprint]]=AX$4,""),"")</f>
        <v/>
      </c>
      <c r="AY5" s="20" t="str" cm="1">
        <f t="array" ref="AY5">IF(AY$4&lt;&gt;"",_xlfn._xlws.FILTER(ProductBacklog5[[CODE]:[CODE]],ProductBacklog5[[Sprint]:[Sprint]]=AY$4,""),"")</f>
        <v/>
      </c>
      <c r="AZ5" s="20" t="str" cm="1">
        <f t="array" ref="AZ5">IF(AZ$4&lt;&gt;"",_xlfn._xlws.FILTER(ProductBacklog5[[CODE]:[CODE]],ProductBacklog5[[Sprint]:[Sprint]]=AZ$4,""),"")</f>
        <v/>
      </c>
      <c r="BA5" s="20" t="str" cm="1">
        <f t="array" ref="BA5">IF(BA$4&lt;&gt;"",_xlfn._xlws.FILTER(ProductBacklog5[[CODE]:[CODE]],ProductBacklog5[[Sprint]:[Sprint]]=BA$4,""),"")</f>
        <v/>
      </c>
      <c r="BB5" s="20" t="str" cm="1">
        <f t="array" ref="BB5">IF(BB$4&lt;&gt;"",_xlfn._xlws.FILTER(ProductBacklog5[[CODE]:[CODE]],ProductBacklog5[[Sprint]:[Sprint]]=BB$4,""),"")</f>
        <v/>
      </c>
      <c r="BC5" s="20" t="str" cm="1">
        <f t="array" ref="BC5">IF(BC$4&lt;&gt;"",_xlfn._xlws.FILTER(ProductBacklog5[[CODE]:[CODE]],ProductBacklog5[[Sprint]:[Sprint]]=BC$4,""),"")</f>
        <v/>
      </c>
      <c r="BD5" s="20" t="str" cm="1">
        <f t="array" ref="BD5">IF(BD$4&lt;&gt;"",_xlfn._xlws.FILTER(ProductBacklog5[[CODE]:[CODE]],ProductBacklog5[[Sprint]:[Sprint]]=BD$4,""),"")</f>
        <v/>
      </c>
      <c r="BE5" s="20" t="str" cm="1">
        <f t="array" ref="BE5">IF(BE$4&lt;&gt;"",_xlfn._xlws.FILTER(ProductBacklog5[[CODE]:[CODE]],ProductBacklog5[[Sprint]:[Sprint]]=BE$4,""),"")</f>
        <v/>
      </c>
      <c r="BF5" s="20" t="str" cm="1">
        <f t="array" ref="BF5">IF(BF$4&lt;&gt;"",_xlfn._xlws.FILTER(ProductBacklog5[[CODE]:[CODE]],ProductBacklog5[[Sprint]:[Sprint]]=BF$4,""),"")</f>
        <v/>
      </c>
      <c r="BG5" s="20" t="str" cm="1">
        <f t="array" ref="BG5">IF(BG$4&lt;&gt;"",_xlfn._xlws.FILTER(ProductBacklog5[[CODE]:[CODE]],ProductBacklog5[[Sprint]:[Sprint]]=BG$4,""),"")</f>
        <v/>
      </c>
      <c r="BH5" s="20" t="str" cm="1">
        <f t="array" ref="BH5">IF(BH$4&lt;&gt;"",_xlfn._xlws.FILTER(ProductBacklog5[[CODE]:[CODE]],ProductBacklog5[[Sprint]:[Sprint]]=BH$4,""),"")</f>
        <v/>
      </c>
      <c r="BI5" s="20" t="str" cm="1">
        <f t="array" ref="BI5">IF(BI$4&lt;&gt;"",_xlfn._xlws.FILTER(ProductBacklog5[[CODE]:[CODE]],ProductBacklog5[[Sprint]:[Sprint]]=BI$4,""),"")</f>
        <v/>
      </c>
      <c r="BJ5" s="20" t="str" cm="1">
        <f t="array" ref="BJ5">IF(BJ$4&lt;&gt;"",_xlfn._xlws.FILTER(ProductBacklog5[[CODE]:[CODE]],ProductBacklog5[[Sprint]:[Sprint]]=BJ$4,""),"")</f>
        <v/>
      </c>
      <c r="BK5" s="20" t="str" cm="1">
        <f t="array" ref="BK5">IF(BK$4&lt;&gt;"",_xlfn._xlws.FILTER(ProductBacklog5[[CODE]:[CODE]],ProductBacklog5[[Sprint]:[Sprint]]=BK$4,""),"")</f>
        <v/>
      </c>
      <c r="BL5" s="20" t="str" cm="1">
        <f t="array" ref="BL5">IF(BL$4&lt;&gt;"",_xlfn._xlws.FILTER(ProductBacklog5[[CODE]:[CODE]],ProductBacklog5[[Sprint]:[Sprint]]=BL$4,""),"")</f>
        <v/>
      </c>
      <c r="BM5" s="20" t="str" cm="1">
        <f t="array" ref="BM5">IF(BM$4&lt;&gt;"",_xlfn._xlws.FILTER(ProductBacklog5[[CODE]:[CODE]],ProductBacklog5[[Sprint]:[Sprint]]=BM$4,""),"")</f>
        <v/>
      </c>
      <c r="BN5" s="20" t="str" cm="1">
        <f t="array" ref="BN5">IF(BN$4&lt;&gt;"",_xlfn._xlws.FILTER(ProductBacklog5[[CODE]:[CODE]],ProductBacklog5[[Sprint]:[Sprint]]=BN$4,""),"")</f>
        <v/>
      </c>
      <c r="BO5" s="20" t="str" cm="1">
        <f t="array" ref="BO5">IF(BO$4&lt;&gt;"",_xlfn._xlws.FILTER(ProductBacklog5[[CODE]:[CODE]],ProductBacklog5[[Sprint]:[Sprint]]=BO$4,""),"")</f>
        <v/>
      </c>
      <c r="BP5" s="20" t="str" cm="1">
        <f t="array" ref="BP5">IF(BP$4&lt;&gt;"",_xlfn._xlws.FILTER(ProductBacklog5[[CODE]:[CODE]],ProductBacklog5[[Sprint]:[Sprint]]=BP$4,""),"")</f>
        <v/>
      </c>
      <c r="BQ5" s="20" t="str" cm="1">
        <f t="array" ref="BQ5">IF(BQ$4&lt;&gt;"",_xlfn._xlws.FILTER(ProductBacklog5[[CODE]:[CODE]],ProductBacklog5[[Sprint]:[Sprint]]=BQ$4,""),"")</f>
        <v/>
      </c>
      <c r="BR5" s="20" t="str" cm="1">
        <f t="array" ref="BR5">IF(BR$4&lt;&gt;"",_xlfn._xlws.FILTER(ProductBacklog5[[CODE]:[CODE]],ProductBacklog5[[Sprint]:[Sprint]]=BR$4,""),"")</f>
        <v/>
      </c>
      <c r="BS5" s="20" t="str" cm="1">
        <f t="array" ref="BS5">IF(BS$4&lt;&gt;"",_xlfn._xlws.FILTER(ProductBacklog5[[CODE]:[CODE]],ProductBacklog5[[Sprint]:[Sprint]]=BS$4,""),"")</f>
        <v/>
      </c>
      <c r="BT5" s="20" t="str" cm="1">
        <f t="array" ref="BT5">IF(BT$4&lt;&gt;"",_xlfn._xlws.FILTER(ProductBacklog5[[CODE]:[CODE]],ProductBacklog5[[Sprint]:[Sprint]]=BT$4,""),"")</f>
        <v/>
      </c>
      <c r="BU5" s="20" t="str" cm="1">
        <f t="array" ref="BU5">IF(BU$4&lt;&gt;"",_xlfn._xlws.FILTER(ProductBacklog5[[CODE]:[CODE]],ProductBacklog5[[Sprint]:[Sprint]]=BU$4,""),"")</f>
        <v/>
      </c>
      <c r="BV5" s="20" t="str" cm="1">
        <f t="array" ref="BV5">IF(BV$4&lt;&gt;"",_xlfn._xlws.FILTER(ProductBacklog5[[CODE]:[CODE]],ProductBacklog5[[Sprint]:[Sprint]]=BV$4,""),"")</f>
        <v/>
      </c>
      <c r="BW5" s="20" t="str" cm="1">
        <f t="array" ref="BW5">IF(BW$4&lt;&gt;"",_xlfn._xlws.FILTER(ProductBacklog5[[CODE]:[CODE]],ProductBacklog5[[Sprint]:[Sprint]]=BW$4,""),"")</f>
        <v/>
      </c>
      <c r="BX5" s="20" t="str" cm="1">
        <f t="array" ref="BX5">IF(BX$4&lt;&gt;"",_xlfn._xlws.FILTER(ProductBacklog5[[CODE]:[CODE]],ProductBacklog5[[Sprint]:[Sprint]]=BX$4,""),"")</f>
        <v/>
      </c>
      <c r="BY5" s="20" t="str" cm="1">
        <f t="array" ref="BY5">IF(BY$4&lt;&gt;"",_xlfn._xlws.FILTER(ProductBacklog5[[CODE]:[CODE]],ProductBacklog5[[Sprint]:[Sprint]]=BY$4,""),"")</f>
        <v/>
      </c>
      <c r="BZ5" s="20" t="str" cm="1">
        <f t="array" ref="BZ5">IF(BZ$4&lt;&gt;"",_xlfn._xlws.FILTER(ProductBacklog5[[CODE]:[CODE]],ProductBacklog5[[Sprint]:[Sprint]]=BZ$4,""),"")</f>
        <v/>
      </c>
      <c r="CA5" s="20" t="str" cm="1">
        <f t="array" ref="CA5">IF(CA$4&lt;&gt;"",_xlfn._xlws.FILTER(ProductBacklog5[[CODE]:[CODE]],ProductBacklog5[[Sprint]:[Sprint]]=CA$4,""),"")</f>
        <v/>
      </c>
      <c r="CB5" s="20" t="str" cm="1">
        <f t="array" ref="CB5">IF(CB$4&lt;&gt;"",_xlfn._xlws.FILTER(ProductBacklog5[[CODE]:[CODE]],ProductBacklog5[[Sprint]:[Sprint]]=CB$4,""),"")</f>
        <v/>
      </c>
      <c r="CC5" s="20" t="str" cm="1">
        <f t="array" ref="CC5">IF(CC$4&lt;&gt;"",_xlfn._xlws.FILTER(ProductBacklog5[[CODE]:[CODE]],ProductBacklog5[[Sprint]:[Sprint]]=CC$4,""),"")</f>
        <v/>
      </c>
      <c r="CD5" s="20" t="str" cm="1">
        <f t="array" ref="CD5">IF(CD$4&lt;&gt;"",_xlfn._xlws.FILTER(ProductBacklog5[[CODE]:[CODE]],ProductBacklog5[[Sprint]:[Sprint]]=CD$4,""),"")</f>
        <v/>
      </c>
      <c r="CE5" s="20" t="str" cm="1">
        <f t="array" ref="CE5">IF(CE$4&lt;&gt;"",_xlfn._xlws.FILTER(ProductBacklog5[[CODE]:[CODE]],ProductBacklog5[[Sprint]:[Sprint]]=CE$4,""),"")</f>
        <v/>
      </c>
      <c r="CF5" s="20" t="str" cm="1">
        <f t="array" ref="CF5">IF(CF$4&lt;&gt;"",_xlfn._xlws.FILTER(ProductBacklog5[[CODE]:[CODE]],ProductBacklog5[[Sprint]:[Sprint]]=CF$4,""),"")</f>
        <v/>
      </c>
      <c r="CG5" s="20" t="str" cm="1">
        <f t="array" ref="CG5">IF(CG$4&lt;&gt;"",_xlfn._xlws.FILTER(ProductBacklog5[[CODE]:[CODE]],ProductBacklog5[[Sprint]:[Sprint]]=CG$4,""),"")</f>
        <v/>
      </c>
      <c r="CH5" s="20" t="str" cm="1">
        <f t="array" ref="CH5">IF(CH$4&lt;&gt;"",_xlfn._xlws.FILTER(ProductBacklog5[[CODE]:[CODE]],ProductBacklog5[[Sprint]:[Sprint]]=CH$4,""),"")</f>
        <v/>
      </c>
      <c r="CI5" s="20" t="str" cm="1">
        <f t="array" ref="CI5">IF(CI$4&lt;&gt;"",_xlfn._xlws.FILTER(ProductBacklog5[[CODE]:[CODE]],ProductBacklog5[[Sprint]:[Sprint]]=CI$4,""),"")</f>
        <v/>
      </c>
      <c r="CJ5" s="20" t="str" cm="1">
        <f t="array" ref="CJ5">IF(CJ$4&lt;&gt;"",_xlfn._xlws.FILTER(ProductBacklog5[[CODE]:[CODE]],ProductBacklog5[[Sprint]:[Sprint]]=CJ$4,""),"")</f>
        <v/>
      </c>
      <c r="CK5" s="20" t="str" cm="1">
        <f t="array" ref="CK5">IF(CK$4&lt;&gt;"",_xlfn._xlws.FILTER(ProductBacklog5[[CODE]:[CODE]],ProductBacklog5[[Sprint]:[Sprint]]=CK$4,""),"")</f>
        <v/>
      </c>
      <c r="CL5" s="20" t="str" cm="1">
        <f t="array" ref="CL5">IF(CL$4&lt;&gt;"",_xlfn._xlws.FILTER(ProductBacklog5[[CODE]:[CODE]],ProductBacklog5[[Sprint]:[Sprint]]=CL$4,""),"")</f>
        <v/>
      </c>
      <c r="CM5" s="20" t="str" cm="1">
        <f t="array" ref="CM5">IF(CM$4&lt;&gt;"",_xlfn._xlws.FILTER(ProductBacklog5[[CODE]:[CODE]],ProductBacklog5[[Sprint]:[Sprint]]=CM$4,""),"")</f>
        <v/>
      </c>
      <c r="CN5" s="20" t="str" cm="1">
        <f t="array" ref="CN5">IF(CN$4&lt;&gt;"",_xlfn._xlws.FILTER(ProductBacklog5[[CODE]:[CODE]],ProductBacklog5[[Sprint]:[Sprint]]=CN$4,""),"")</f>
        <v/>
      </c>
      <c r="CO5" s="20" t="str" cm="1">
        <f t="array" ref="CO5">IF(CO$4&lt;&gt;"",_xlfn._xlws.FILTER(ProductBacklog5[[CODE]:[CODE]],ProductBacklog5[[Sprint]:[Sprint]]=CO$4,""),"")</f>
        <v/>
      </c>
      <c r="CP5" s="20" t="str" cm="1">
        <f t="array" ref="CP5">IF(CP$4&lt;&gt;"",_xlfn._xlws.FILTER(ProductBacklog5[[CODE]:[CODE]],ProductBacklog5[[Sprint]:[Sprint]]=CP$4,""),"")</f>
        <v/>
      </c>
      <c r="CQ5" s="20" t="str" cm="1">
        <f t="array" ref="CQ5">IF(CQ$4&lt;&gt;"",_xlfn._xlws.FILTER(ProductBacklog5[[CODE]:[CODE]],ProductBacklog5[[Sprint]:[Sprint]]=CQ$4,""),"")</f>
        <v/>
      </c>
      <c r="CR5" s="20" t="str" cm="1">
        <f t="array" ref="CR5">IF(CR$4&lt;&gt;"",_xlfn._xlws.FILTER(ProductBacklog5[[CODE]:[CODE]],ProductBacklog5[[Sprint]:[Sprint]]=CR$4,""),"")</f>
        <v/>
      </c>
      <c r="CS5" s="20" t="str" cm="1">
        <f t="array" ref="CS5">IF(CS$4&lt;&gt;"",_xlfn._xlws.FILTER(ProductBacklog5[[CODE]:[CODE]],ProductBacklog5[[Sprint]:[Sprint]]=CS$4,""),"")</f>
        <v/>
      </c>
      <c r="CT5" s="20" t="str" cm="1">
        <f t="array" ref="CT5">IF(CT$4&lt;&gt;"",_xlfn._xlws.FILTER(ProductBacklog5[[CODE]:[CODE]],ProductBacklog5[[Sprint]:[Sprint]]=CT$4,""),"")</f>
        <v/>
      </c>
      <c r="CU5" s="20" t="str" cm="1">
        <f t="array" ref="CU5">IF(CU$4&lt;&gt;"",_xlfn._xlws.FILTER(ProductBacklog5[[CODE]:[CODE]],ProductBacklog5[[Sprint]:[Sprint]]=CU$4,""),"")</f>
        <v/>
      </c>
      <c r="CV5" s="20" t="str" cm="1">
        <f t="array" ref="CV5">IF(CV$4&lt;&gt;"",_xlfn._xlws.FILTER(ProductBacklog5[[CODE]:[CODE]],ProductBacklog5[[Sprint]:[Sprint]]=CV$4,""),"")</f>
        <v/>
      </c>
      <c r="CW5" s="20" t="str" cm="1">
        <f t="array" ref="CW5">IF(CW$4&lt;&gt;"",_xlfn._xlws.FILTER(ProductBacklog5[[CODE]:[CODE]],ProductBacklog5[[Sprint]:[Sprint]]=CW$4,""),"")</f>
        <v/>
      </c>
      <c r="CX5" s="20" t="str" cm="1">
        <f t="array" ref="CX5">IF(CX$4&lt;&gt;"",_xlfn._xlws.FILTER(ProductBacklog5[[CODE]:[CODE]],ProductBacklog5[[Sprint]:[Sprint]]=CX$4,""),"")</f>
        <v/>
      </c>
      <c r="CY5" s="20" t="str" cm="1">
        <f t="array" ref="CY5">IF(CY$4&lt;&gt;"",_xlfn._xlws.FILTER(ProductBacklog5[[CODE]:[CODE]],ProductBacklog5[[Sprint]:[Sprint]]=CY$4,""),"")</f>
        <v/>
      </c>
      <c r="CZ5" s="20" t="str" cm="1">
        <f t="array" ref="CZ5">IF(CZ$4&lt;&gt;"",_xlfn._xlws.FILTER(ProductBacklog5[[CODE]:[CODE]],ProductBacklog5[[Sprint]:[Sprint]]=CZ$4,""),"")</f>
        <v/>
      </c>
      <c r="DA5" s="20" t="str" cm="1">
        <f t="array" ref="DA5">IF(DA$4&lt;&gt;"",_xlfn._xlws.FILTER(ProductBacklog5[[CODE]:[CODE]],ProductBacklog5[[Sprint]:[Sprint]]=DA$4,""),"")</f>
        <v/>
      </c>
      <c r="DB5" s="20" t="str" cm="1">
        <f t="array" ref="DB5">IF(DB$4&lt;&gt;"",_xlfn._xlws.FILTER(ProductBacklog5[[CODE]:[CODE]],ProductBacklog5[[Sprint]:[Sprint]]=DB$4,""),"")</f>
        <v/>
      </c>
      <c r="DC5" s="20" t="str" cm="1">
        <f t="array" ref="DC5">IF(DC$4&lt;&gt;"",_xlfn._xlws.FILTER(ProductBacklog5[[CODE]:[CODE]],ProductBacklog5[[Sprint]:[Sprint]]=DC$4,""),"")</f>
        <v/>
      </c>
      <c r="DD5" s="20" t="str" cm="1">
        <f t="array" ref="DD5">IF(DD$4&lt;&gt;"",_xlfn._xlws.FILTER(ProductBacklog5[[CODE]:[CODE]],ProductBacklog5[[Sprint]:[Sprint]]=DD$4,""),"")</f>
        <v/>
      </c>
      <c r="DE5" s="20" t="str" cm="1">
        <f t="array" ref="DE5">IF(DE$4&lt;&gt;"",_xlfn._xlws.FILTER(ProductBacklog5[[CODE]:[CODE]],ProductBacklog5[[Sprint]:[Sprint]]=DE$4,""),"")</f>
        <v/>
      </c>
      <c r="DF5" s="20" t="str" cm="1">
        <f t="array" ref="DF5">IF(DF$4&lt;&gt;"",_xlfn._xlws.FILTER(ProductBacklog5[[CODE]:[CODE]],ProductBacklog5[[Sprint]:[Sprint]]=DF$4,""),"")</f>
        <v/>
      </c>
      <c r="DG5" s="20" t="str" cm="1">
        <f t="array" ref="DG5">IF(DG$4&lt;&gt;"",_xlfn._xlws.FILTER(ProductBacklog5[[CODE]:[CODE]],ProductBacklog5[[Sprint]:[Sprint]]=DG$4,""),"")</f>
        <v/>
      </c>
      <c r="DH5" s="20" t="str" cm="1">
        <f t="array" ref="DH5">IF(DH$4&lt;&gt;"",_xlfn._xlws.FILTER(ProductBacklog5[[CODE]:[CODE]],ProductBacklog5[[Sprint]:[Sprint]]=DH$4,""),"")</f>
        <v/>
      </c>
      <c r="DI5" s="20" t="str" cm="1">
        <f t="array" ref="DI5">IF(DI$4&lt;&gt;"",_xlfn._xlws.FILTER(ProductBacklog5[[CODE]:[CODE]],ProductBacklog5[[Sprint]:[Sprint]]=DI$4,""),"")</f>
        <v/>
      </c>
      <c r="DJ5" s="20" t="str" cm="1">
        <f t="array" ref="DJ5">IF(DJ$4&lt;&gt;"",_xlfn._xlws.FILTER(ProductBacklog5[[CODE]:[CODE]],ProductBacklog5[[Sprint]:[Sprint]]=DJ$4,""),"")</f>
        <v/>
      </c>
      <c r="DK5" s="20" t="str" cm="1">
        <f t="array" ref="DK5">IF(DK$4&lt;&gt;"",_xlfn._xlws.FILTER(ProductBacklog5[[CODE]:[CODE]],ProductBacklog5[[Sprint]:[Sprint]]=DK$4,""),"")</f>
        <v/>
      </c>
      <c r="DL5" s="20" t="str" cm="1">
        <f t="array" ref="DL5">IF(DL$4&lt;&gt;"",_xlfn._xlws.FILTER(ProductBacklog5[[CODE]:[CODE]],ProductBacklog5[[Sprint]:[Sprint]]=DL$4,""),"")</f>
        <v/>
      </c>
      <c r="DM5" s="20" t="str" cm="1">
        <f t="array" ref="DM5">IF(DM$4&lt;&gt;"",_xlfn._xlws.FILTER(ProductBacklog5[[CODE]:[CODE]],ProductBacklog5[[Sprint]:[Sprint]]=DM$4,""),"")</f>
        <v/>
      </c>
      <c r="DN5" s="20" t="str" cm="1">
        <f t="array" ref="DN5">IF(DN$4&lt;&gt;"",_xlfn._xlws.FILTER(ProductBacklog5[[CODE]:[CODE]],ProductBacklog5[[Sprint]:[Sprint]]=DN$4,""),"")</f>
        <v/>
      </c>
      <c r="DO5" s="20" t="str" cm="1">
        <f t="array" ref="DO5">IF(DO$4&lt;&gt;"",_xlfn._xlws.FILTER(ProductBacklog5[[CODE]:[CODE]],ProductBacklog5[[Sprint]:[Sprint]]=DO$4,""),"")</f>
        <v/>
      </c>
      <c r="DP5" s="20" t="str" cm="1">
        <f t="array" ref="DP5">IF(DP$4&lt;&gt;"",_xlfn._xlws.FILTER(ProductBacklog5[[CODE]:[CODE]],ProductBacklog5[[Sprint]:[Sprint]]=DP$4,""),"")</f>
        <v/>
      </c>
      <c r="DQ5" s="20" t="str" cm="1">
        <f t="array" ref="DQ5">IF(DQ$4&lt;&gt;"",_xlfn._xlws.FILTER(ProductBacklog5[[CODE]:[CODE]],ProductBacklog5[[Sprint]:[Sprint]]=DQ$4,""),"")</f>
        <v/>
      </c>
      <c r="DR5" s="20" t="str" cm="1">
        <f t="array" ref="DR5">IF(DR$4&lt;&gt;"",_xlfn._xlws.FILTER(ProductBacklog5[[CODE]:[CODE]],ProductBacklog5[[Sprint]:[Sprint]]=DR$4,""),"")</f>
        <v/>
      </c>
      <c r="DS5" s="20" t="str" cm="1">
        <f t="array" ref="DS5">IF(DS$4&lt;&gt;"",_xlfn._xlws.FILTER(ProductBacklog5[[CODE]:[CODE]],ProductBacklog5[[Sprint]:[Sprint]]=DS$4,""),"")</f>
        <v/>
      </c>
      <c r="DT5" s="20" t="str" cm="1">
        <f t="array" ref="DT5">IF(DT$4&lt;&gt;"",_xlfn._xlws.FILTER(ProductBacklog5[[CODE]:[CODE]],ProductBacklog5[[Sprint]:[Sprint]]=DT$4,""),"")</f>
        <v/>
      </c>
      <c r="DU5" s="20" t="str" cm="1">
        <f t="array" ref="DU5">IF(DU$4&lt;&gt;"",_xlfn._xlws.FILTER(ProductBacklog5[[CODE]:[CODE]],ProductBacklog5[[Sprint]:[Sprint]]=DU$4,""),"")</f>
        <v/>
      </c>
      <c r="DV5" s="20" t="str" cm="1">
        <f t="array" ref="DV5">IF(DV$4&lt;&gt;"",_xlfn._xlws.FILTER(ProductBacklog5[[CODE]:[CODE]],ProductBacklog5[[Sprint]:[Sprint]]=DV$4,""),"")</f>
        <v/>
      </c>
      <c r="DW5" s="20" t="str" cm="1">
        <f t="array" ref="DW5">IF(DW$4&lt;&gt;"",_xlfn._xlws.FILTER(ProductBacklog5[[CODE]:[CODE]],ProductBacklog5[[Sprint]:[Sprint]]=DW$4,""),"")</f>
        <v/>
      </c>
      <c r="DX5" s="20" t="str" cm="1">
        <f t="array" ref="DX5">IF(DX$4&lt;&gt;"",_xlfn._xlws.FILTER(ProductBacklog5[[CODE]:[CODE]],ProductBacklog5[[Sprint]:[Sprint]]=DX$4,""),"")</f>
        <v/>
      </c>
      <c r="DY5" s="20" t="str" cm="1">
        <f t="array" ref="DY5">IF(DY$4&lt;&gt;"",_xlfn._xlws.FILTER(ProductBacklog5[[CODE]:[CODE]],ProductBacklog5[[Sprint]:[Sprint]]=DY$4,""),"")</f>
        <v/>
      </c>
      <c r="DZ5" s="20" t="str" cm="1">
        <f t="array" ref="DZ5">IF(DZ$4&lt;&gt;"",_xlfn._xlws.FILTER(ProductBacklog5[[CODE]:[CODE]],ProductBacklog5[[Sprint]:[Sprint]]=DZ$4,""),"")</f>
        <v/>
      </c>
      <c r="EA5" s="20" t="str" cm="1">
        <f t="array" ref="EA5">IF(EA$4&lt;&gt;"",_xlfn._xlws.FILTER(ProductBacklog5[[CODE]:[CODE]],ProductBacklog5[[Sprint]:[Sprint]]=EA$4,""),"")</f>
        <v/>
      </c>
      <c r="EB5" s="20" t="str" cm="1">
        <f t="array" ref="EB5">IF(EB$4&lt;&gt;"",_xlfn._xlws.FILTER(ProductBacklog5[[CODE]:[CODE]],ProductBacklog5[[Sprint]:[Sprint]]=EB$4,""),"")</f>
        <v/>
      </c>
      <c r="EC5" s="20" t="str" cm="1">
        <f t="array" ref="EC5">IF(EC$4&lt;&gt;"",_xlfn._xlws.FILTER(ProductBacklog5[[CODE]:[CODE]],ProductBacklog5[[Sprint]:[Sprint]]=EC$4,""),"")</f>
        <v/>
      </c>
      <c r="ED5" s="20" t="str" cm="1">
        <f t="array" ref="ED5">IF(ED$4&lt;&gt;"",_xlfn._xlws.FILTER(ProductBacklog5[[CODE]:[CODE]],ProductBacklog5[[Sprint]:[Sprint]]=ED$4,""),"")</f>
        <v/>
      </c>
      <c r="EE5" s="20" t="str" cm="1">
        <f t="array" ref="EE5">IF(EE$4&lt;&gt;"",_xlfn._xlws.FILTER(ProductBacklog5[[CODE]:[CODE]],ProductBacklog5[[Sprint]:[Sprint]]=EE$4,""),"")</f>
        <v/>
      </c>
      <c r="EF5" s="20" t="str" cm="1">
        <f t="array" ref="EF5">IF(EF$4&lt;&gt;"",_xlfn._xlws.FILTER(ProductBacklog5[[CODE]:[CODE]],ProductBacklog5[[Sprint]:[Sprint]]=EF$4,""),"")</f>
        <v/>
      </c>
      <c r="EG5" s="20" t="str" cm="1">
        <f t="array" ref="EG5">IF(EG$4&lt;&gt;"",_xlfn._xlws.FILTER(ProductBacklog5[[CODE]:[CODE]],ProductBacklog5[[Sprint]:[Sprint]]=EG$4,""),"")</f>
        <v/>
      </c>
      <c r="EH5" s="20" t="str" cm="1">
        <f t="array" ref="EH5">IF(EH$4&lt;&gt;"",_xlfn._xlws.FILTER(ProductBacklog5[[CODE]:[CODE]],ProductBacklog5[[Sprint]:[Sprint]]=EH$4,""),"")</f>
        <v/>
      </c>
      <c r="EI5" s="20" t="str" cm="1">
        <f t="array" ref="EI5">IF(EI$4&lt;&gt;"",_xlfn._xlws.FILTER(ProductBacklog5[[CODE]:[CODE]],ProductBacklog5[[Sprint]:[Sprint]]=EI$4,""),"")</f>
        <v/>
      </c>
      <c r="EJ5" s="20" t="str" cm="1">
        <f t="array" ref="EJ5">IF(EJ$4&lt;&gt;"",_xlfn._xlws.FILTER(ProductBacklog5[[CODE]:[CODE]],ProductBacklog5[[Sprint]:[Sprint]]=EJ$4,""),"")</f>
        <v/>
      </c>
      <c r="EK5" s="20" t="str" cm="1">
        <f t="array" ref="EK5">IF(EK$4&lt;&gt;"",_xlfn._xlws.FILTER(ProductBacklog5[[CODE]:[CODE]],ProductBacklog5[[Sprint]:[Sprint]]=EK$4,""),"")</f>
        <v/>
      </c>
      <c r="EL5" s="20" t="str" cm="1">
        <f t="array" ref="EL5">IF(EL$4&lt;&gt;"",_xlfn._xlws.FILTER(ProductBacklog5[[CODE]:[CODE]],ProductBacklog5[[Sprint]:[Sprint]]=EL$4,""),"")</f>
        <v/>
      </c>
      <c r="EM5" s="20" t="str" cm="1">
        <f t="array" ref="EM5">IF(EM$4&lt;&gt;"",_xlfn._xlws.FILTER(ProductBacklog5[[CODE]:[CODE]],ProductBacklog5[[Sprint]:[Sprint]]=EM$4,""),"")</f>
        <v/>
      </c>
      <c r="EN5" s="20" t="str" cm="1">
        <f t="array" ref="EN5">IF(EN$4&lt;&gt;"",_xlfn._xlws.FILTER(ProductBacklog5[[CODE]:[CODE]],ProductBacklog5[[Sprint]:[Sprint]]=EN$4,""),"")</f>
        <v/>
      </c>
      <c r="EO5" s="20" t="str" cm="1">
        <f t="array" ref="EO5">IF(EO$4&lt;&gt;"",_xlfn._xlws.FILTER(ProductBacklog5[[CODE]:[CODE]],ProductBacklog5[[Sprint]:[Sprint]]=EO$4,""),"")</f>
        <v/>
      </c>
      <c r="EP5" s="20" t="str" cm="1">
        <f t="array" ref="EP5">IF(EP$4&lt;&gt;"",_xlfn._xlws.FILTER(ProductBacklog5[[CODE]:[CODE]],ProductBacklog5[[Sprint]:[Sprint]]=EP$4,""),"")</f>
        <v/>
      </c>
    </row>
    <row r="6" spans="1:146" x14ac:dyDescent="0.3">
      <c r="A6" s="65"/>
      <c r="B6" s="67"/>
      <c r="C6" s="66"/>
      <c r="D6" s="67"/>
      <c r="E6" s="66"/>
      <c r="F6" s="67"/>
      <c r="G6" s="66"/>
      <c r="H6" s="67"/>
      <c r="I6" s="66"/>
      <c r="J6" s="67"/>
      <c r="K6" s="66"/>
      <c r="L6" s="70"/>
      <c r="M6" s="59"/>
      <c r="N6" s="59"/>
      <c r="O6" s="59"/>
      <c r="P6" s="59"/>
      <c r="Q6" s="59"/>
      <c r="R6" s="59"/>
      <c r="S6" s="44">
        <v>1</v>
      </c>
      <c r="T6" s="17"/>
      <c r="U6" s="14" t="s">
        <v>45</v>
      </c>
      <c r="V6" s="43">
        <v>5</v>
      </c>
      <c r="W6" s="35">
        <f>IF(ProductBacklog5[[#This Row],[Sprint]]&lt;&gt;"",SUM(SUMIFS(PrivateSheet1[Duration],PrivateSheet1[Task],ProductBacklog5[[#This Row],[CODE]]),SUMIFS(PrivateSheet2[Duration],PrivateSheet2[Task],ProductBacklog5[[#This Row],[CODE]]),SUMIFS(PrivateSheet3[Duration],PrivateSheet3[Task],ProductBacklog5[[#This Row],[CODE]]),SUMIFS(PrivateSheet4[Duration],PrivateSheet4[Task],ProductBacklog5[[#This Row],[CODE]]),SUMIFS(PrivateSheet5[Duration],PrivateSheet5[Task],ProductBacklog5[[#This Row],[CODE]]))/60,"")</f>
        <v>2.6666666666666665</v>
      </c>
      <c r="X6" s="29" t="s">
        <v>17</v>
      </c>
      <c r="Y6" s="42"/>
      <c r="Z6" s="38">
        <v>44734</v>
      </c>
      <c r="AA6" s="38">
        <f>IF(ProductBacklog5[[#This Row],[Sprint]]&lt;&gt;"",MAX(_xlfn.MAXIFS(PrivateSheet1[Date],PrivateSheet1[Task],ProductBacklog5[[#This Row],[CODE]]),_xlfn.MAXIFS(PrivateSheet2[Date],PrivateSheet2[Task],ProductBacklog5[[#This Row],[CODE]]),_xlfn.MAXIFS(PrivateSheet3[Date],PrivateSheet3[Task],ProductBacklog5[[#This Row],[CODE]]),_xlfn.MAXIFS(PrivateSheet4[Date],PrivateSheet4[Task],ProductBacklog5[[#This Row],[CODE]]),_xlfn.MAXIFS(PrivateSheet5[Date],PrivateSheet5[Task],ProductBacklog5[[#This Row],[CODE]])),"")</f>
        <v>44734</v>
      </c>
      <c r="AB6" s="47" cm="1">
        <f t="array" ref="AB6">IF(ProductBacklog5[[#This Row],[CODE]]&lt;&gt;"",ROW()-ROW(ProductBacklog5[#Headers]),"")</f>
        <v>2</v>
      </c>
      <c r="AC6" s="29" t="str">
        <f>IF(AND(COUNTIFS(ProductBacklog5[CODE],ProductBacklog5[[#This Row],[CODE]])&gt;1,ProductBacklog5[[#This Row],[CODE]]&lt;&gt;""),1,"")</f>
        <v/>
      </c>
      <c r="AD6" s="48"/>
      <c r="AE6" s="35"/>
      <c r="AF6" s="1"/>
      <c r="AT6" t="str">
        <v>01-ed</v>
      </c>
    </row>
    <row r="7" spans="1:146" x14ac:dyDescent="0.3">
      <c r="A7" s="65" t="s">
        <v>14</v>
      </c>
      <c r="B7" s="67" cm="1">
        <f t="array" aca="1" ref="B7" ca="1">SUM(SUMIFS(PrivateSheet1[[Duration]:[Duration]],PrivateSheet1[[Task]:[Task]],INDIRECT(CONCATENATE(ADDRESS(ROW($AG$5),COLUMN($AG$5)+(ROW($B7)-ROW($B$5))/2),"#"))))/60</f>
        <v>3</v>
      </c>
      <c r="C7" s="66">
        <f ca="1">IF($L7&lt;&gt;0,B7/$L7,0)</f>
        <v>0.46153846153846156</v>
      </c>
      <c r="D7" s="67" cm="1">
        <f t="array" aca="1" ref="D7" ca="1">SUM(SUMIFS(PrivateSheet2[[Duration]:[Duration]],PrivateSheet2[[Task]:[Task]],INDIRECT(CONCATENATE(ADDRESS(ROW($AG$5),COLUMN($AG$5)+(ROW($B7)-ROW($B$5))/2),"#"))))/60</f>
        <v>0</v>
      </c>
      <c r="E7" s="66">
        <f ca="1">IF($L7&lt;&gt;0,D7/$L7,0)</f>
        <v>0</v>
      </c>
      <c r="F7" s="67" cm="1">
        <f t="array" aca="1" ref="F7" ca="1">SUM(SUMIFS(PrivateSheet3[[Duration]:[Duration]],PrivateSheet3[[Task]:[Task]],INDIRECT(CONCATENATE(ADDRESS(ROW($AG$5),COLUMN($AG$5)+(ROW($B7)-ROW($B$5))/2),"#"))))/60</f>
        <v>3.5</v>
      </c>
      <c r="G7" s="66">
        <f ca="1">IF($L7&lt;&gt;0,F7/$L7,0)</f>
        <v>0.53846153846153844</v>
      </c>
      <c r="H7" s="67" cm="1">
        <f t="array" aca="1" ref="H7" ca="1">SUM(SUMIFS(PrivateSheet4[[Duration]:[Duration]],PrivateSheet4[[Task]:[Task]],INDIRECT(CONCATENATE(ADDRESS(ROW($AG$5),COLUMN($AG$5)+(ROW($B7)-ROW($B$5))/2),"#"))))/60</f>
        <v>0</v>
      </c>
      <c r="I7" s="66">
        <f ca="1">IF($L7&lt;&gt;0,H7/$L7,0)</f>
        <v>0</v>
      </c>
      <c r="J7" s="67" cm="1">
        <f t="array" aca="1" ref="J7" ca="1">SUM(SUMIFS(PrivateSheet5[[Duration]:[Duration]],PrivateSheet5[[Task]:[Task]],INDIRECT(CONCATENATE(ADDRESS(ROW($AG$5),COLUMN($AG$5)+(ROW($B7)-ROW($B$5))/2),"#"))))/60</f>
        <v>0</v>
      </c>
      <c r="K7" s="66">
        <f ca="1">IF($L7&lt;&gt;0,J7/$L7,0)</f>
        <v>0</v>
      </c>
      <c r="L7" s="70">
        <f ca="1">SUM(B7,D7,F7,H7,J7)</f>
        <v>6.5</v>
      </c>
      <c r="M7" s="59"/>
      <c r="N7" s="59"/>
      <c r="O7" s="59"/>
      <c r="P7" s="59"/>
      <c r="Q7" s="59"/>
      <c r="R7" s="59"/>
      <c r="S7" s="44">
        <v>2</v>
      </c>
      <c r="T7" s="17"/>
      <c r="U7" s="6" t="s">
        <v>49</v>
      </c>
      <c r="V7" s="41">
        <v>7.5</v>
      </c>
      <c r="W7" s="35">
        <f>IF(ProductBacklog5[[#This Row],[Sprint]]&lt;&gt;"",SUM(SUMIFS(PrivateSheet1[Duration],PrivateSheet1[Task],ProductBacklog5[[#This Row],[CODE]]),SUMIFS(PrivateSheet2[Duration],PrivateSheet2[Task],ProductBacklog5[[#This Row],[CODE]]),SUMIFS(PrivateSheet3[Duration],PrivateSheet3[Task],ProductBacklog5[[#This Row],[CODE]]),SUMIFS(PrivateSheet4[Duration],PrivateSheet4[Task],ProductBacklog5[[#This Row],[CODE]]),SUMIFS(PrivateSheet5[Duration],PrivateSheet5[Task],ProductBacklog5[[#This Row],[CODE]]))/60,"")</f>
        <v>2.4166666666666665</v>
      </c>
      <c r="X7" s="29" t="s">
        <v>15</v>
      </c>
      <c r="Y7" s="42"/>
      <c r="Z7" s="39">
        <v>44741</v>
      </c>
      <c r="AA7" s="38">
        <f>IF(ProductBacklog5[[#This Row],[Sprint]]&lt;&gt;"",MAX(_xlfn.MAXIFS(PrivateSheet1[Date],PrivateSheet1[Task],ProductBacklog5[[#This Row],[CODE]]),_xlfn.MAXIFS(PrivateSheet2[Date],PrivateSheet2[Task],ProductBacklog5[[#This Row],[CODE]]),_xlfn.MAXIFS(PrivateSheet3[Date],PrivateSheet3[Task],ProductBacklog5[[#This Row],[CODE]]),_xlfn.MAXIFS(PrivateSheet4[Date],PrivateSheet4[Task],ProductBacklog5[[#This Row],[CODE]]),_xlfn.MAXIFS(PrivateSheet5[Date],PrivateSheet5[Task],ProductBacklog5[[#This Row],[CODE]])),"")</f>
        <v>44744</v>
      </c>
      <c r="AB7" s="47" cm="1">
        <f t="array" ref="AB7">IF(ProductBacklog5[[#This Row],[CODE]]&lt;&gt;"",ROW()-ROW(ProductBacklog5[#Headers]),"")</f>
        <v>3</v>
      </c>
      <c r="AC7" s="29" t="str">
        <f>IF(AND(COUNTIFS(ProductBacklog5[CODE],ProductBacklog5[[#This Row],[CODE]])&gt;1,ProductBacklog5[[#This Row],[CODE]]&lt;&gt;""),1,"")</f>
        <v/>
      </c>
      <c r="AD7" s="48"/>
      <c r="AE7" s="60"/>
      <c r="AF7" s="61"/>
    </row>
    <row r="8" spans="1:146" x14ac:dyDescent="0.3">
      <c r="A8" s="65"/>
      <c r="B8" s="67"/>
      <c r="C8" s="66"/>
      <c r="D8" s="67"/>
      <c r="E8" s="66"/>
      <c r="F8" s="67"/>
      <c r="G8" s="66"/>
      <c r="H8" s="67"/>
      <c r="I8" s="66"/>
      <c r="J8" s="67"/>
      <c r="K8" s="66"/>
      <c r="L8" s="70"/>
      <c r="M8" s="59"/>
      <c r="N8" s="59"/>
      <c r="O8" s="59"/>
      <c r="P8" s="59"/>
      <c r="Q8" s="59"/>
      <c r="R8" s="59"/>
      <c r="S8" s="44"/>
      <c r="T8" s="17"/>
      <c r="U8" s="7"/>
      <c r="V8" s="43"/>
      <c r="W8" s="35" t="str">
        <f>IF(ProductBacklog5[[#This Row],[Sprint]]&lt;&gt;"",SUM(SUMIFS(PrivateSheet1[Duration],PrivateSheet1[Task],ProductBacklog5[[#This Row],[CODE]]),SUMIFS(PrivateSheet2[Duration],PrivateSheet2[Task],ProductBacklog5[[#This Row],[CODE]]),SUMIFS(PrivateSheet3[Duration],PrivateSheet3[Task],ProductBacklog5[[#This Row],[CODE]]),SUMIFS(PrivateSheet4[Duration],PrivateSheet4[Task],ProductBacklog5[[#This Row],[CODE]]),SUMIFS(PrivateSheet5[Duration],PrivateSheet5[Task],ProductBacklog5[[#This Row],[CODE]]))/60,"")</f>
        <v/>
      </c>
      <c r="X8" s="29"/>
      <c r="Y8" s="42"/>
      <c r="Z8" s="39"/>
      <c r="AA8" s="38" t="str">
        <f>IF(ProductBacklog5[[#This Row],[Sprint]]&lt;&gt;"",MAX(_xlfn.MAXIFS(PrivateSheet1[Date],PrivateSheet1[Task],ProductBacklog5[[#This Row],[CODE]]),_xlfn.MAXIFS(PrivateSheet2[Date],PrivateSheet2[Task],ProductBacklog5[[#This Row],[CODE]]),_xlfn.MAXIFS(PrivateSheet3[Date],PrivateSheet3[Task],ProductBacklog5[[#This Row],[CODE]]),_xlfn.MAXIFS(PrivateSheet4[Date],PrivateSheet4[Task],ProductBacklog5[[#This Row],[CODE]]),_xlfn.MAXIFS(PrivateSheet5[Date],PrivateSheet5[Task],ProductBacklog5[[#This Row],[CODE]])),"")</f>
        <v/>
      </c>
      <c r="AB8" s="47" t="str" cm="1">
        <f t="array" ref="AB8">IF(ProductBacklog5[[#This Row],[CODE]]&lt;&gt;"",ROW()-ROW(ProductBacklog5[#Headers]),"")</f>
        <v/>
      </c>
      <c r="AC8" s="29" t="str">
        <f>IF(AND(COUNTIFS(ProductBacklog5[CODE],ProductBacklog5[[#This Row],[CODE]])&gt;1,ProductBacklog5[[#This Row],[CODE]]&lt;&gt;""),1,"")</f>
        <v/>
      </c>
      <c r="AD8" s="48"/>
      <c r="AE8" s="60"/>
      <c r="AF8" s="61"/>
    </row>
    <row r="9" spans="1:146" x14ac:dyDescent="0.3">
      <c r="A9" s="65" t="s">
        <v>15</v>
      </c>
      <c r="B9" s="67" cm="1">
        <f t="array" aca="1" ref="B9" ca="1">SUM(SUMIFS(PrivateSheet1[[Duration]:[Duration]],PrivateSheet1[[Task]:[Task]],INDIRECT(CONCATENATE(ADDRESS(ROW($AG$5),COLUMN($AG$5)+(ROW($B9)-ROW($B$5))/2),"#"))))/60</f>
        <v>0.75</v>
      </c>
      <c r="C9" s="66">
        <f ca="1">IF($L9&lt;&gt;0,B9/$L9,0)</f>
        <v>0.31034482758620685</v>
      </c>
      <c r="D9" s="67" cm="1">
        <f t="array" aca="1" ref="D9" ca="1">SUM(SUMIFS(PrivateSheet2[[Duration]:[Duration]],PrivateSheet2[[Task]:[Task]],INDIRECT(CONCATENATE(ADDRESS(ROW($AG$5),COLUMN($AG$5)+(ROW($B9)-ROW($B$5))/2),"#"))))/60</f>
        <v>0</v>
      </c>
      <c r="E9" s="66">
        <f ca="1">IF($L9&lt;&gt;0,D9/$L9,0)</f>
        <v>0</v>
      </c>
      <c r="F9" s="67" cm="1">
        <f t="array" aca="1" ref="F9" ca="1">SUM(SUMIFS(PrivateSheet3[[Duration]:[Duration]],PrivateSheet3[[Task]:[Task]],INDIRECT(CONCATENATE(ADDRESS(ROW($AG$5),COLUMN($AG$5)+(ROW($B9)-ROW($B$5))/2),"#"))))/60</f>
        <v>0</v>
      </c>
      <c r="G9" s="66">
        <f ca="1">IF($L9&lt;&gt;0,F9/$L9,0)</f>
        <v>0</v>
      </c>
      <c r="H9" s="67" cm="1">
        <f t="array" aca="1" ref="H9" ca="1">SUM(SUMIFS(PrivateSheet4[[Duration]:[Duration]],PrivateSheet4[[Task]:[Task]],INDIRECT(CONCATENATE(ADDRESS(ROW($AG$5),COLUMN($AG$5)+(ROW($B9)-ROW($B$5))/2),"#"))))/60</f>
        <v>0</v>
      </c>
      <c r="I9" s="66">
        <f ca="1">IF($L9&lt;&gt;0,H9/$L9,0)</f>
        <v>0</v>
      </c>
      <c r="J9" s="67" cm="1">
        <f t="array" aca="1" ref="J9" ca="1">SUM(SUMIFS(PrivateSheet5[[Duration]:[Duration]],PrivateSheet5[[Task]:[Task]],INDIRECT(CONCATENATE(ADDRESS(ROW($AG$5),COLUMN($AG$5)+(ROW($B9)-ROW($B$5))/2),"#"))))/60</f>
        <v>1.6666666666666667</v>
      </c>
      <c r="K9" s="66">
        <f ca="1">IF($L9&lt;&gt;0,J9/$L9,0)</f>
        <v>0.68965517241379304</v>
      </c>
      <c r="L9" s="70">
        <f ca="1">SUM(B9,D9,F9,H9,J9)</f>
        <v>2.416666666666667</v>
      </c>
      <c r="M9" s="59"/>
      <c r="N9" s="59"/>
      <c r="O9" s="59"/>
      <c r="P9" s="59"/>
      <c r="Q9" s="59"/>
      <c r="R9" s="59"/>
      <c r="S9" s="44"/>
      <c r="T9" s="17"/>
      <c r="U9" s="10"/>
      <c r="V9" s="62"/>
      <c r="W9" s="35"/>
      <c r="X9" s="29"/>
      <c r="Y9" s="42"/>
      <c r="Z9" s="39"/>
      <c r="AA9" s="39"/>
      <c r="AB9" s="47"/>
      <c r="AC9" s="29"/>
      <c r="AD9" s="48"/>
      <c r="AE9" s="60"/>
      <c r="AF9" s="61"/>
    </row>
    <row r="10" spans="1:146" x14ac:dyDescent="0.3">
      <c r="A10" s="65"/>
      <c r="B10" s="67"/>
      <c r="C10" s="66"/>
      <c r="D10" s="67"/>
      <c r="E10" s="66"/>
      <c r="F10" s="67"/>
      <c r="G10" s="66"/>
      <c r="H10" s="67"/>
      <c r="I10" s="66"/>
      <c r="J10" s="67"/>
      <c r="K10" s="66"/>
      <c r="L10" s="70"/>
      <c r="M10" s="59"/>
      <c r="N10" s="59"/>
      <c r="O10" s="59"/>
      <c r="P10" s="59"/>
      <c r="Q10" s="59"/>
      <c r="R10" s="59"/>
      <c r="S10" s="44"/>
      <c r="T10" s="13"/>
      <c r="U10" s="1"/>
      <c r="V10" s="35"/>
      <c r="W10" s="35"/>
      <c r="X10" s="29"/>
      <c r="Y10" s="42"/>
      <c r="Z10" s="39"/>
      <c r="AA10" s="39"/>
      <c r="AB10" s="47"/>
      <c r="AC10" s="29"/>
      <c r="AD10" s="48"/>
      <c r="AE10" s="60"/>
      <c r="AF10" s="61"/>
    </row>
    <row r="11" spans="1:146" x14ac:dyDescent="0.3">
      <c r="A11" s="65" t="s">
        <v>16</v>
      </c>
      <c r="B11" s="67" cm="1">
        <f t="array" aca="1" ref="B11" ca="1">SUM(SUMIFS(PrivateSheet1[[Duration]:[Duration]],PrivateSheet1[[Task]:[Task]],INDIRECT(CONCATENATE(ADDRESS(ROW($AG$5),COLUMN($AG$5)+(ROW($B11)-ROW($B$5))/2),"#"))))/60</f>
        <v>0</v>
      </c>
      <c r="C11" s="66">
        <f ca="1">IF($L11&lt;&gt;0,B11/$L11,0)</f>
        <v>0</v>
      </c>
      <c r="D11" s="67" cm="1">
        <f t="array" aca="1" ref="D11" ca="1">SUM(SUMIFS(PrivateSheet2[[Duration]:[Duration]],PrivateSheet2[[Task]:[Task]],INDIRECT(CONCATENATE(ADDRESS(ROW($AG$5),COLUMN($AG$5)+(ROW($B11)-ROW($B$5))/2),"#"))))/60</f>
        <v>0</v>
      </c>
      <c r="E11" s="66">
        <f ca="1">IF($L11&lt;&gt;0,D11/$L11,0)</f>
        <v>0</v>
      </c>
      <c r="F11" s="67" cm="1">
        <f t="array" aca="1" ref="F11" ca="1">SUM(SUMIFS(PrivateSheet3[[Duration]:[Duration]],PrivateSheet3[[Task]:[Task]],INDIRECT(CONCATENATE(ADDRESS(ROW($AG$5),COLUMN($AG$5)+(ROW($B11)-ROW($B$5))/2),"#"))))/60</f>
        <v>0</v>
      </c>
      <c r="G11" s="66">
        <f ca="1">IF($L11&lt;&gt;0,F11/$L11,0)</f>
        <v>0</v>
      </c>
      <c r="H11" s="67" cm="1">
        <f t="array" aca="1" ref="H11" ca="1">SUM(SUMIFS(PrivateSheet4[[Duration]:[Duration]],PrivateSheet4[[Task]:[Task]],INDIRECT(CONCATENATE(ADDRESS(ROW($AG$5),COLUMN($AG$5)+(ROW($B11)-ROW($B$5))/2),"#"))))/60</f>
        <v>0</v>
      </c>
      <c r="I11" s="66">
        <f ca="1">IF($L11&lt;&gt;0,H11/$L11,0)</f>
        <v>0</v>
      </c>
      <c r="J11" s="67" cm="1">
        <f t="array" aca="1" ref="J11" ca="1">SUM(SUMIFS(PrivateSheet5[[Duration]:[Duration]],PrivateSheet5[[Task]:[Task]],INDIRECT(CONCATENATE(ADDRESS(ROW($AG$5),COLUMN($AG$5)+(ROW($B11)-ROW($B$5))/2),"#"))))/60</f>
        <v>0</v>
      </c>
      <c r="K11" s="66">
        <f ca="1">IF($L11&lt;&gt;0,J11/$L11,0)</f>
        <v>0</v>
      </c>
      <c r="L11" s="70">
        <f ca="1">SUM(B11,D11,F11,H11,J11)</f>
        <v>0</v>
      </c>
      <c r="M11" s="59"/>
      <c r="N11" s="59"/>
      <c r="O11" s="59"/>
      <c r="P11" s="59"/>
      <c r="Q11" s="59"/>
      <c r="R11" s="59"/>
      <c r="S11" s="44"/>
      <c r="T11" s="8"/>
      <c r="U11" s="1"/>
      <c r="V11" s="35"/>
      <c r="W11" s="35"/>
      <c r="X11" s="29"/>
      <c r="Y11" s="42"/>
      <c r="Z11" s="39"/>
      <c r="AA11" s="39"/>
      <c r="AB11" s="49"/>
      <c r="AC11" s="49"/>
      <c r="AD11" s="48"/>
      <c r="AE11" s="60"/>
      <c r="AF11" s="61"/>
    </row>
    <row r="12" spans="1:146" x14ac:dyDescent="0.3">
      <c r="A12" s="65"/>
      <c r="B12" s="67"/>
      <c r="C12" s="66"/>
      <c r="D12" s="67"/>
      <c r="E12" s="66"/>
      <c r="F12" s="67"/>
      <c r="G12" s="66"/>
      <c r="H12" s="67"/>
      <c r="I12" s="66"/>
      <c r="J12" s="67"/>
      <c r="K12" s="66"/>
      <c r="L12" s="70"/>
      <c r="M12" s="59"/>
      <c r="N12" s="59"/>
      <c r="O12" s="59"/>
      <c r="P12" s="59"/>
      <c r="Q12" s="59"/>
      <c r="R12" s="59"/>
      <c r="S12" s="4"/>
      <c r="T12" s="8"/>
      <c r="U12" s="1"/>
      <c r="V12" s="1"/>
      <c r="AB12" s="1" t="str">
        <f>IF(AND($U12&lt;&gt;"",$S12=$W$1),REPLACE($U12,4,10000,""),"")</f>
        <v/>
      </c>
      <c r="AC12" s="1"/>
      <c r="AD12" s="1"/>
      <c r="AE12" s="1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146" ht="14.4" customHeight="1" x14ac:dyDescent="0.3">
      <c r="A13" s="65" t="s">
        <v>17</v>
      </c>
      <c r="B13" s="67" cm="1">
        <f t="array" aca="1" ref="B13" ca="1">SUM(SUMIFS(PrivateSheet1[[Duration]:[Duration]],PrivateSheet1[[Task]:[Task]],INDIRECT(CONCATENATE(ADDRESS(ROW($AG$5),COLUMN($AG$5)+(ROW($B13)-ROW($B$5))/2),"#"))))/60</f>
        <v>0</v>
      </c>
      <c r="C13" s="66">
        <f ca="1">IF($L13&lt;&gt;0,B13/$L13,0)</f>
        <v>0</v>
      </c>
      <c r="D13" s="67" cm="1">
        <f t="array" aca="1" ref="D13" ca="1">SUM(SUMIFS(PrivateSheet2[[Duration]:[Duration]],PrivateSheet2[[Task]:[Task]],INDIRECT(CONCATENATE(ADDRESS(ROW($AG$5),COLUMN($AG$5)+(ROW($B13)-ROW($B$5))/2),"#"))))/60</f>
        <v>2</v>
      </c>
      <c r="E13" s="66">
        <f ca="1">IF($L13&lt;&gt;0,D13/$L13,0)</f>
        <v>0.75</v>
      </c>
      <c r="F13" s="67" cm="1">
        <f t="array" aca="1" ref="F13" ca="1">SUM(SUMIFS(PrivateSheet3[[Duration]:[Duration]],PrivateSheet3[[Task]:[Task]],INDIRECT(CONCATENATE(ADDRESS(ROW($AG$5),COLUMN($AG$5)+(ROW($B13)-ROW($B$5))/2),"#"))))/60</f>
        <v>0</v>
      </c>
      <c r="G13" s="66">
        <f ca="1">IF($L13&lt;&gt;0,F13/$L13,0)</f>
        <v>0</v>
      </c>
      <c r="H13" s="67" cm="1">
        <f t="array" aca="1" ref="H13" ca="1">SUM(SUMIFS(PrivateSheet4[[Duration]:[Duration]],PrivateSheet4[[Task]:[Task]],INDIRECT(CONCATENATE(ADDRESS(ROW($AG$5),COLUMN($AG$5)+(ROW($B13)-ROW($B$5))/2),"#"))))/60</f>
        <v>0.66666666666666663</v>
      </c>
      <c r="I13" s="66">
        <f ca="1">IF($L13&lt;&gt;0,H13/$L13,0)</f>
        <v>0.25</v>
      </c>
      <c r="J13" s="67" cm="1">
        <f t="array" aca="1" ref="J13" ca="1">SUM(SUMIFS(PrivateSheet5[[Duration]:[Duration]],PrivateSheet5[[Task]:[Task]],INDIRECT(CONCATENATE(ADDRESS(ROW($AG$5),COLUMN($AG$5)+(ROW($B13)-ROW($B$5))/2),"#"))))/60</f>
        <v>0</v>
      </c>
      <c r="K13" s="66">
        <f ca="1">IF($L13&lt;&gt;0,J13/$L13,0)</f>
        <v>0</v>
      </c>
      <c r="L13" s="70">
        <f ca="1">SUM(B13,D13,F13,H13,J13)</f>
        <v>2.6666666666666665</v>
      </c>
      <c r="M13" s="59"/>
      <c r="N13" s="59"/>
      <c r="O13" s="59"/>
      <c r="P13" s="59"/>
      <c r="Q13" s="59"/>
      <c r="R13" s="59"/>
      <c r="T13" s="5"/>
      <c r="U13" s="1"/>
      <c r="V13" s="1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146" ht="14.4" customHeight="1" x14ac:dyDescent="0.3">
      <c r="A14" s="65"/>
      <c r="B14" s="67"/>
      <c r="C14" s="66"/>
      <c r="D14" s="67"/>
      <c r="E14" s="66"/>
      <c r="F14" s="67"/>
      <c r="G14" s="66"/>
      <c r="H14" s="67"/>
      <c r="I14" s="66"/>
      <c r="J14" s="67"/>
      <c r="K14" s="66"/>
      <c r="L14" s="70"/>
      <c r="M14" s="59"/>
      <c r="N14" s="59"/>
      <c r="O14" s="59"/>
      <c r="P14" s="59"/>
      <c r="Q14" s="59"/>
      <c r="R14" s="59"/>
      <c r="T14" s="5"/>
      <c r="U14" s="1"/>
      <c r="V14" s="1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146" x14ac:dyDescent="0.3">
      <c r="A15" s="65" t="s">
        <v>18</v>
      </c>
      <c r="B15" s="67" cm="1">
        <f t="array" aca="1" ref="B15" ca="1">SUM(SUMIFS(PrivateSheet1[[Duration]:[Duration]],PrivateSheet1[[Task]:[Task]],INDIRECT(CONCATENATE(ADDRESS(ROW($AG$5),COLUMN($AG$5)+(ROW($B15)-ROW($B$5))/2),"#"))))/60</f>
        <v>0</v>
      </c>
      <c r="C15" s="66">
        <f ca="1">IF($L15&lt;&gt;0,B15/$L15,0)</f>
        <v>0</v>
      </c>
      <c r="D15" s="67" cm="1">
        <f t="array" aca="1" ref="D15" ca="1">SUM(SUMIFS(PrivateSheet2[[Duration]:[Duration]],PrivateSheet2[[Task]:[Task]],INDIRECT(CONCATENATE(ADDRESS(ROW($AG$5),COLUMN($AG$5)+(ROW($B15)-ROW($B$5))/2),"#"))))/60</f>
        <v>0</v>
      </c>
      <c r="E15" s="66">
        <f ca="1">IF($L15&lt;&gt;0,D15/$L15,0)</f>
        <v>0</v>
      </c>
      <c r="F15" s="67" cm="1">
        <f t="array" aca="1" ref="F15" ca="1">SUM(SUMIFS(PrivateSheet3[[Duration]:[Duration]],PrivateSheet3[[Task]:[Task]],INDIRECT(CONCATENATE(ADDRESS(ROW($AG$5),COLUMN($AG$5)+(ROW($B15)-ROW($B$5))/2),"#"))))/60</f>
        <v>0</v>
      </c>
      <c r="G15" s="66">
        <f ca="1">IF($L15&lt;&gt;0,F15/$L15,0)</f>
        <v>0</v>
      </c>
      <c r="H15" s="67" cm="1">
        <f t="array" aca="1" ref="H15" ca="1">SUM(SUMIFS(PrivateSheet4[[Duration]:[Duration]],PrivateSheet4[[Task]:[Task]],INDIRECT(CONCATENATE(ADDRESS(ROW($AG$5),COLUMN($AG$5)+(ROW($B15)-ROW($B$5))/2),"#"))))/60</f>
        <v>0</v>
      </c>
      <c r="I15" s="66">
        <f ca="1">IF($L15&lt;&gt;0,H15/$L15,0)</f>
        <v>0</v>
      </c>
      <c r="J15" s="67" cm="1">
        <f t="array" aca="1" ref="J15" ca="1">SUM(SUMIFS(PrivateSheet5[[Duration]:[Duration]],PrivateSheet5[[Task]:[Task]],INDIRECT(CONCATENATE(ADDRESS(ROW($AG$5),COLUMN($AG$5)+(ROW($B15)-ROW($B$5))/2),"#"))))/60</f>
        <v>0</v>
      </c>
      <c r="K15" s="66">
        <f ca="1">IF($L15&lt;&gt;0,J15/$L15,0)</f>
        <v>0</v>
      </c>
      <c r="L15" s="70">
        <f ca="1">SUM(B15,D15,F15,H15,J15)</f>
        <v>0</v>
      </c>
      <c r="M15" s="59"/>
      <c r="N15" s="59"/>
      <c r="O15" s="59"/>
      <c r="P15" s="59"/>
      <c r="Q15" s="59"/>
      <c r="R15" s="59"/>
      <c r="AF15" s="3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</row>
    <row r="16" spans="1:146" x14ac:dyDescent="0.3">
      <c r="A16" s="65"/>
      <c r="B16" s="67"/>
      <c r="C16" s="66"/>
      <c r="D16" s="67"/>
      <c r="E16" s="66"/>
      <c r="F16" s="67"/>
      <c r="G16" s="66"/>
      <c r="H16" s="67"/>
      <c r="I16" s="66"/>
      <c r="J16" s="67"/>
      <c r="K16" s="66"/>
      <c r="L16" s="70"/>
      <c r="M16" s="59"/>
      <c r="N16" s="59"/>
      <c r="O16" s="59"/>
      <c r="P16" s="59"/>
      <c r="Q16" s="59"/>
      <c r="R16" s="59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156" x14ac:dyDescent="0.3">
      <c r="A17" s="65" t="s">
        <v>19</v>
      </c>
      <c r="B17" s="67" cm="1">
        <f t="array" aca="1" ref="B17" ca="1">SUM(SUMIFS(PrivateSheet1[[Duration]:[Duration]],PrivateSheet1[[Task]:[Task]],INDIRECT(CONCATENATE(ADDRESS(ROW($AG$5),COLUMN($AG$5)+(ROW($B17)-ROW($B$5))/2),"#"))))/60</f>
        <v>0</v>
      </c>
      <c r="C17" s="66">
        <f ca="1">IF($L17&lt;&gt;0,B17/$L17,0)</f>
        <v>0</v>
      </c>
      <c r="D17" s="67" cm="1">
        <f t="array" aca="1" ref="D17" ca="1">SUM(SUMIFS(PrivateSheet2[[Duration]:[Duration]],PrivateSheet2[[Task]:[Task]],INDIRECT(CONCATENATE(ADDRESS(ROW($AG$5),COLUMN($AG$5)+(ROW($B17)-ROW($B$5))/2),"#"))))/60</f>
        <v>0</v>
      </c>
      <c r="E17" s="66">
        <f ca="1">IF($L17&lt;&gt;0,D17/$L17,0)</f>
        <v>0</v>
      </c>
      <c r="F17" s="67" cm="1">
        <f t="array" aca="1" ref="F17" ca="1">SUM(SUMIFS(PrivateSheet3[[Duration]:[Duration]],PrivateSheet3[[Task]:[Task]],INDIRECT(CONCATENATE(ADDRESS(ROW($AG$5),COLUMN($AG$5)+(ROW($B17)-ROW($B$5))/2),"#"))))/60</f>
        <v>0</v>
      </c>
      <c r="G17" s="66">
        <f ca="1">IF($L17&lt;&gt;0,F17/$L17,0)</f>
        <v>0</v>
      </c>
      <c r="H17" s="67" cm="1">
        <f t="array" aca="1" ref="H17" ca="1">SUM(SUMIFS(PrivateSheet4[[Duration]:[Duration]],PrivateSheet4[[Task]:[Task]],INDIRECT(CONCATENATE(ADDRESS(ROW($AG$5),COLUMN($AG$5)+(ROW($B17)-ROW($B$5))/2),"#"))))/60</f>
        <v>0</v>
      </c>
      <c r="I17" s="66">
        <f ca="1">IF($L17&lt;&gt;0,H17/$L17,0)</f>
        <v>0</v>
      </c>
      <c r="J17" s="67" cm="1">
        <f t="array" aca="1" ref="J17" ca="1">SUM(SUMIFS(PrivateSheet5[[Duration]:[Duration]],PrivateSheet5[[Task]:[Task]],INDIRECT(CONCATENATE(ADDRESS(ROW($AG$5),COLUMN($AG$5)+(ROW($B17)-ROW($B$5))/2),"#"))))/60</f>
        <v>0</v>
      </c>
      <c r="K17" s="66">
        <f ca="1">IF($L17&lt;&gt;0,J17/$L17,0)</f>
        <v>0</v>
      </c>
      <c r="L17" s="70">
        <f ca="1">SUM(B17,D17,F17,H17,J17)</f>
        <v>0</v>
      </c>
      <c r="M17" s="59"/>
      <c r="N17" s="59"/>
      <c r="O17" s="59"/>
      <c r="P17" s="59"/>
      <c r="Q17" s="59"/>
      <c r="R17" s="59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</row>
    <row r="18" spans="1:156" ht="14.4" customHeight="1" x14ac:dyDescent="0.3">
      <c r="A18" s="65"/>
      <c r="B18" s="67"/>
      <c r="C18" s="66"/>
      <c r="D18" s="67"/>
      <c r="E18" s="66"/>
      <c r="F18" s="67"/>
      <c r="G18" s="66"/>
      <c r="H18" s="67"/>
      <c r="I18" s="66"/>
      <c r="J18" s="67"/>
      <c r="K18" s="66"/>
      <c r="L18" s="70"/>
      <c r="M18" s="59"/>
      <c r="N18" s="59"/>
      <c r="O18" s="59"/>
      <c r="P18" s="59"/>
      <c r="Q18" s="59"/>
      <c r="R18" s="59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</row>
    <row r="19" spans="1:156" ht="14.4" customHeight="1" x14ac:dyDescent="0.3">
      <c r="A19" s="65" t="s">
        <v>20</v>
      </c>
      <c r="B19" s="67" cm="1">
        <f t="array" aca="1" ref="B19" ca="1">SUM(SUMIFS(PrivateSheet1[[Duration]:[Duration]],PrivateSheet1[[Task]:[Task]],INDIRECT(CONCATENATE(ADDRESS(ROW($AG$5),COLUMN($AG$5)+(ROW($B19)-ROW($B$5))/2),"#"))))/60</f>
        <v>0</v>
      </c>
      <c r="C19" s="66">
        <f ca="1">IF($L19&lt;&gt;0,B19/$L19,0)</f>
        <v>0</v>
      </c>
      <c r="D19" s="67" cm="1">
        <f t="array" aca="1" ref="D19" ca="1">SUM(SUMIFS(PrivateSheet2[[Duration]:[Duration]],PrivateSheet2[[Task]:[Task]],INDIRECT(CONCATENATE(ADDRESS(ROW($AG$5),COLUMN($AG$5)+(ROW($B19)-ROW($B$5))/2),"#"))))/60</f>
        <v>0</v>
      </c>
      <c r="E19" s="66">
        <f ca="1">IF($L19&lt;&gt;0,D19/$L19,0)</f>
        <v>0</v>
      </c>
      <c r="F19" s="67" cm="1">
        <f t="array" aca="1" ref="F19" ca="1">SUM(SUMIFS(PrivateSheet3[[Duration]:[Duration]],PrivateSheet3[[Task]:[Task]],INDIRECT(CONCATENATE(ADDRESS(ROW($AG$5),COLUMN($AG$5)+(ROW($B19)-ROW($B$5))/2),"#"))))/60</f>
        <v>0</v>
      </c>
      <c r="G19" s="66">
        <f ca="1">IF($L19&lt;&gt;0,F19/$L19,0)</f>
        <v>0</v>
      </c>
      <c r="H19" s="67" cm="1">
        <f t="array" aca="1" ref="H19" ca="1">SUM(SUMIFS(PrivateSheet4[[Duration]:[Duration]],PrivateSheet4[[Task]:[Task]],INDIRECT(CONCATENATE(ADDRESS(ROW($AG$5),COLUMN($AG$5)+(ROW($B19)-ROW($B$5))/2),"#"))))/60</f>
        <v>0</v>
      </c>
      <c r="I19" s="66">
        <f ca="1">IF($L19&lt;&gt;0,H19/$L19,0)</f>
        <v>0</v>
      </c>
      <c r="J19" s="67" cm="1">
        <f t="array" aca="1" ref="J19" ca="1">SUM(SUMIFS(PrivateSheet5[[Duration]:[Duration]],PrivateSheet5[[Task]:[Task]],INDIRECT(CONCATENATE(ADDRESS(ROW($AG$5),COLUMN($AG$5)+(ROW($B19)-ROW($B$5))/2),"#"))))/60</f>
        <v>0</v>
      </c>
      <c r="K19" s="66">
        <f ca="1">IF($L19&lt;&gt;0,J19/$L19,0)</f>
        <v>0</v>
      </c>
      <c r="L19" s="70">
        <f ca="1">SUM(B19,D19,F19,H19,J19)</f>
        <v>0</v>
      </c>
      <c r="M19" s="59"/>
      <c r="N19" s="59"/>
      <c r="O19" s="59"/>
      <c r="P19" s="59"/>
      <c r="Q19" s="59"/>
      <c r="R19" s="59"/>
      <c r="U19" s="27"/>
      <c r="V19" s="34"/>
    </row>
    <row r="20" spans="1:156" ht="14.4" customHeight="1" x14ac:dyDescent="0.3">
      <c r="A20" s="65"/>
      <c r="B20" s="67"/>
      <c r="C20" s="66"/>
      <c r="D20" s="67"/>
      <c r="E20" s="66"/>
      <c r="F20" s="67"/>
      <c r="G20" s="66"/>
      <c r="H20" s="67"/>
      <c r="I20" s="66"/>
      <c r="J20" s="67"/>
      <c r="K20" s="66"/>
      <c r="L20" s="70"/>
      <c r="M20" s="59"/>
      <c r="N20" s="59"/>
      <c r="O20" s="59"/>
      <c r="P20" s="59"/>
      <c r="Q20" s="59"/>
      <c r="R20" s="59"/>
      <c r="U20" s="27"/>
      <c r="V20" s="27"/>
    </row>
    <row r="21" spans="1:156" ht="14.4" customHeight="1" x14ac:dyDescent="0.3">
      <c r="A21" s="65" t="s">
        <v>50</v>
      </c>
      <c r="B21" s="67" cm="1">
        <f t="array" aca="1" ref="B21" ca="1">SUM(SUMIFS(PrivateSheet1[[Duration]:[Duration]],PrivateSheet1[[Task]:[Task]],INDIRECT(CONCATENATE(ADDRESS(ROW($AG$5),COLUMN($AG$5)+(ROW($B21)-ROW($B$5))/2),"#"))))/60</f>
        <v>0</v>
      </c>
      <c r="C21" s="66">
        <f ca="1">IF($L21&lt;&gt;0,B21/$L21,0)</f>
        <v>0</v>
      </c>
      <c r="D21" s="67" cm="1">
        <f t="array" aca="1" ref="D21" ca="1">SUM(SUMIFS(PrivateSheet2[[Duration]:[Duration]],PrivateSheet2[[Task]:[Task]],INDIRECT(CONCATENATE(ADDRESS(ROW($AG$5),COLUMN($AG$5)+(ROW($B21)-ROW($B$5))/2),"#"))))/60</f>
        <v>0</v>
      </c>
      <c r="E21" s="66">
        <f ca="1">IF($L21&lt;&gt;0,D21/$L21,0)</f>
        <v>0</v>
      </c>
      <c r="F21" s="67" cm="1">
        <f t="array" aca="1" ref="F21" ca="1">SUM(SUMIFS(PrivateSheet3[[Duration]:[Duration]],PrivateSheet3[[Task]:[Task]],INDIRECT(CONCATENATE(ADDRESS(ROW($AG$5),COLUMN($AG$5)+(ROW($B21)-ROW($B$5))/2),"#"))))/60</f>
        <v>0</v>
      </c>
      <c r="G21" s="66">
        <f ca="1">IF($L21&lt;&gt;0,F21/$L21,0)</f>
        <v>0</v>
      </c>
      <c r="H21" s="67" cm="1">
        <f t="array" aca="1" ref="H21" ca="1">SUM(SUMIFS(PrivateSheet4[[Duration]:[Duration]],PrivateSheet4[[Task]:[Task]],INDIRECT(CONCATENATE(ADDRESS(ROW($AG$5),COLUMN($AG$5)+(ROW($B21)-ROW($B$5))/2),"#"))))/60</f>
        <v>0</v>
      </c>
      <c r="I21" s="66">
        <f ca="1">IF($L21&lt;&gt;0,H21/$L21,0)</f>
        <v>0</v>
      </c>
      <c r="J21" s="67" cm="1">
        <f t="array" aca="1" ref="J21" ca="1">SUM(SUMIFS(PrivateSheet5[[Duration]:[Duration]],PrivateSheet5[[Task]:[Task]],INDIRECT(CONCATENATE(ADDRESS(ROW($AG$5),COLUMN($AG$5)+(ROW($B21)-ROW($B$5))/2),"#"))))/60</f>
        <v>0</v>
      </c>
      <c r="K21" s="66">
        <f ca="1">IF($L21&lt;&gt;0,J21/$L21,0)</f>
        <v>0</v>
      </c>
      <c r="L21" s="70">
        <f ca="1">SUM(B21,D21,F21,H21,J21)</f>
        <v>0</v>
      </c>
      <c r="M21" s="59"/>
      <c r="N21" s="59"/>
      <c r="O21" s="59"/>
      <c r="P21" s="59"/>
      <c r="Q21" s="59"/>
      <c r="R21" s="59"/>
      <c r="U21" s="27"/>
      <c r="V21" s="27"/>
    </row>
    <row r="22" spans="1:156" ht="14.4" customHeight="1" x14ac:dyDescent="0.3">
      <c r="A22" s="65"/>
      <c r="B22" s="67"/>
      <c r="C22" s="66"/>
      <c r="D22" s="67"/>
      <c r="E22" s="66"/>
      <c r="F22" s="67"/>
      <c r="G22" s="66"/>
      <c r="H22" s="67"/>
      <c r="I22" s="66"/>
      <c r="J22" s="67"/>
      <c r="K22" s="66"/>
      <c r="L22" s="70"/>
      <c r="M22" s="59"/>
      <c r="N22" s="59"/>
      <c r="O22" s="59"/>
      <c r="P22" s="59"/>
      <c r="Q22" s="59"/>
      <c r="R22" s="59"/>
      <c r="U22" s="27"/>
      <c r="V22" s="27"/>
    </row>
    <row r="23" spans="1:156" ht="14.4" customHeight="1" x14ac:dyDescent="0.3">
      <c r="A23" s="65" t="s">
        <v>51</v>
      </c>
      <c r="B23" s="67" cm="1">
        <f t="array" aca="1" ref="B23" ca="1">SUM(SUMIFS(PrivateSheet1[[Duration]:[Duration]],PrivateSheet1[[Task]:[Task]],INDIRECT(CONCATENATE(ADDRESS(ROW($AG$5),COLUMN($AG$5)+(ROW($B23)-ROW($B$5))/2),"#"))))/60</f>
        <v>0</v>
      </c>
      <c r="C23" s="66">
        <f ca="1">IF($L23&lt;&gt;0,B23/$L23,0)</f>
        <v>0</v>
      </c>
      <c r="D23" s="67" cm="1">
        <f t="array" aca="1" ref="D23" ca="1">SUM(SUMIFS(PrivateSheet2[[Duration]:[Duration]],PrivateSheet2[[Task]:[Task]],INDIRECT(CONCATENATE(ADDRESS(ROW($AG$5),COLUMN($AG$5)+(ROW($B23)-ROW($B$5))/2),"#"))))/60</f>
        <v>0</v>
      </c>
      <c r="E23" s="66">
        <f ca="1">IF($L23&lt;&gt;0,D23/$L23,0)</f>
        <v>0</v>
      </c>
      <c r="F23" s="67" cm="1">
        <f t="array" aca="1" ref="F23" ca="1">SUM(SUMIFS(PrivateSheet3[[Duration]:[Duration]],PrivateSheet3[[Task]:[Task]],INDIRECT(CONCATENATE(ADDRESS(ROW($AG$5),COLUMN($AG$5)+(ROW($B23)-ROW($B$5))/2),"#"))))/60</f>
        <v>0</v>
      </c>
      <c r="G23" s="66">
        <f ca="1">IF($L23&lt;&gt;0,F23/$L23,0)</f>
        <v>0</v>
      </c>
      <c r="H23" s="67" cm="1">
        <f t="array" aca="1" ref="H23" ca="1">SUM(SUMIFS(PrivateSheet4[[Duration]:[Duration]],PrivateSheet4[[Task]:[Task]],INDIRECT(CONCATENATE(ADDRESS(ROW($AG$5),COLUMN($AG$5)+(ROW($B23)-ROW($B$5))/2),"#"))))/60</f>
        <v>0</v>
      </c>
      <c r="I23" s="66">
        <f ca="1">IF($L23&lt;&gt;0,H23/$L23,0)</f>
        <v>0</v>
      </c>
      <c r="J23" s="67" cm="1">
        <f t="array" aca="1" ref="J23" ca="1">SUM(SUMIFS(PrivateSheet5[[Duration]:[Duration]],PrivateSheet5[[Task]:[Task]],INDIRECT(CONCATENATE(ADDRESS(ROW($AG$5),COLUMN($AG$5)+(ROW($B23)-ROW($B$5))/2),"#"))))/60</f>
        <v>0</v>
      </c>
      <c r="K23" s="66">
        <f ca="1">IF($L23&lt;&gt;0,J23/$L23,0)</f>
        <v>0</v>
      </c>
      <c r="L23" s="70">
        <f ca="1">SUM(B23,D23,F23,H23,J23)</f>
        <v>0</v>
      </c>
      <c r="M23" s="59"/>
      <c r="N23" s="59"/>
      <c r="O23" s="59"/>
      <c r="P23" s="59"/>
      <c r="Q23" s="59"/>
      <c r="R23" s="59"/>
      <c r="U23" s="27"/>
      <c r="V23" s="27"/>
    </row>
    <row r="24" spans="1:156" ht="14.4" customHeight="1" x14ac:dyDescent="0.3">
      <c r="A24" s="65"/>
      <c r="B24" s="67"/>
      <c r="C24" s="66"/>
      <c r="D24" s="67"/>
      <c r="E24" s="66"/>
      <c r="F24" s="67"/>
      <c r="G24" s="66"/>
      <c r="H24" s="67"/>
      <c r="I24" s="66"/>
      <c r="J24" s="67"/>
      <c r="K24" s="66"/>
      <c r="L24" s="70"/>
      <c r="M24" s="59"/>
      <c r="N24" s="59"/>
      <c r="O24" s="59"/>
      <c r="P24" s="59"/>
      <c r="Q24" s="59"/>
      <c r="R24" s="59"/>
      <c r="U24" s="27"/>
      <c r="V24" s="27"/>
    </row>
    <row r="25" spans="1:156" ht="14.4" customHeight="1" x14ac:dyDescent="0.3">
      <c r="A25" s="65" t="s">
        <v>52</v>
      </c>
      <c r="B25" s="67" cm="1">
        <f t="array" aca="1" ref="B25" ca="1">SUM(SUMIFS(PrivateSheet1[[Duration]:[Duration]],PrivateSheet1[[Task]:[Task]],INDIRECT(CONCATENATE(ADDRESS(ROW($AG$5),COLUMN($AG$5)+(ROW($B25)-ROW($B$5))/2),"#"))))/60</f>
        <v>0</v>
      </c>
      <c r="C25" s="66">
        <f ca="1">IF($L25&lt;&gt;0,B25/$L25,0)</f>
        <v>0</v>
      </c>
      <c r="D25" s="67" cm="1">
        <f t="array" aca="1" ref="D25" ca="1">SUM(SUMIFS(PrivateSheet2[[Duration]:[Duration]],PrivateSheet2[[Task]:[Task]],INDIRECT(CONCATENATE(ADDRESS(ROW($AG$5),COLUMN($AG$5)+(ROW($B25)-ROW($B$5))/2),"#"))))/60</f>
        <v>0</v>
      </c>
      <c r="E25" s="66">
        <f ca="1">IF($L25&lt;&gt;0,D25/$L25,0)</f>
        <v>0</v>
      </c>
      <c r="F25" s="67" cm="1">
        <f t="array" aca="1" ref="F25" ca="1">SUM(SUMIFS(PrivateSheet3[[Duration]:[Duration]],PrivateSheet3[[Task]:[Task]],INDIRECT(CONCATENATE(ADDRESS(ROW($AG$5),COLUMN($AG$5)+(ROW($B25)-ROW($B$5))/2),"#"))))/60</f>
        <v>0</v>
      </c>
      <c r="G25" s="66">
        <f ca="1">IF($L25&lt;&gt;0,F25/$L25,0)</f>
        <v>0</v>
      </c>
      <c r="H25" s="67" cm="1">
        <f t="array" aca="1" ref="H25" ca="1">SUM(SUMIFS(PrivateSheet4[[Duration]:[Duration]],PrivateSheet4[[Task]:[Task]],INDIRECT(CONCATENATE(ADDRESS(ROW($AG$5),COLUMN($AG$5)+(ROW($B25)-ROW($B$5))/2),"#"))))/60</f>
        <v>0</v>
      </c>
      <c r="I25" s="66">
        <f ca="1">IF($L25&lt;&gt;0,H25/$L25,0)</f>
        <v>0</v>
      </c>
      <c r="J25" s="67" cm="1">
        <f t="array" aca="1" ref="J25" ca="1">SUM(SUMIFS(PrivateSheet5[[Duration]:[Duration]],PrivateSheet5[[Task]:[Task]],INDIRECT(CONCATENATE(ADDRESS(ROW($AG$5),COLUMN($AG$5)+(ROW($B25)-ROW($B$5))/2),"#"))))/60</f>
        <v>0</v>
      </c>
      <c r="K25" s="66">
        <f ca="1">IF($L25&lt;&gt;0,J25/$L25,0)</f>
        <v>0</v>
      </c>
      <c r="L25" s="70">
        <f ca="1">SUM(B25,D25,F25,H25,J25)</f>
        <v>0</v>
      </c>
      <c r="M25" s="59"/>
      <c r="N25" s="59"/>
      <c r="O25" s="59"/>
      <c r="P25" s="59"/>
      <c r="Q25" s="59"/>
      <c r="R25" s="59"/>
      <c r="U25" s="27"/>
      <c r="V25" s="27"/>
    </row>
    <row r="26" spans="1:156" ht="14.4" customHeight="1" x14ac:dyDescent="0.3">
      <c r="A26" s="65"/>
      <c r="B26" s="67"/>
      <c r="C26" s="66"/>
      <c r="D26" s="67"/>
      <c r="E26" s="66"/>
      <c r="F26" s="67"/>
      <c r="G26" s="66"/>
      <c r="H26" s="67"/>
      <c r="I26" s="66"/>
      <c r="J26" s="67"/>
      <c r="K26" s="66"/>
      <c r="L26" s="70"/>
      <c r="M26" s="59"/>
      <c r="N26" s="59"/>
      <c r="O26" s="59"/>
      <c r="P26" s="59"/>
      <c r="Q26" s="59"/>
      <c r="R26" s="59"/>
      <c r="U26" s="27"/>
      <c r="V26" s="27"/>
    </row>
    <row r="27" spans="1:156" ht="14.4" customHeight="1" x14ac:dyDescent="0.3">
      <c r="A27" s="65" t="s">
        <v>53</v>
      </c>
      <c r="B27" s="67" cm="1">
        <f t="array" aca="1" ref="B27" ca="1">SUM(SUMIFS(PrivateSheet1[[Duration]:[Duration]],PrivateSheet1[[Task]:[Task]],INDIRECT(CONCATENATE(ADDRESS(ROW($AG$5),COLUMN($AG$5)+(ROW($B27)-ROW($B$5))/2),"#"))))/60</f>
        <v>0</v>
      </c>
      <c r="C27" s="66">
        <f ca="1">IF($L27&lt;&gt;0,B27/$L27,0)</f>
        <v>0</v>
      </c>
      <c r="D27" s="67" cm="1">
        <f t="array" aca="1" ref="D27" ca="1">SUM(SUMIFS(PrivateSheet2[[Duration]:[Duration]],PrivateSheet2[[Task]:[Task]],INDIRECT(CONCATENATE(ADDRESS(ROW($AG$5),COLUMN($AG$5)+(ROW($B27)-ROW($B$5))/2),"#"))))/60</f>
        <v>0</v>
      </c>
      <c r="E27" s="66">
        <f ca="1">IF($L27&lt;&gt;0,D27/$L27,0)</f>
        <v>0</v>
      </c>
      <c r="F27" s="67" cm="1">
        <f t="array" aca="1" ref="F27" ca="1">SUM(SUMIFS(PrivateSheet3[[Duration]:[Duration]],PrivateSheet3[[Task]:[Task]],INDIRECT(CONCATENATE(ADDRESS(ROW($AG$5),COLUMN($AG$5)+(ROW($B27)-ROW($B$5))/2),"#"))))/60</f>
        <v>0</v>
      </c>
      <c r="G27" s="66">
        <f ca="1">IF($L27&lt;&gt;0,F27/$L27,0)</f>
        <v>0</v>
      </c>
      <c r="H27" s="67" cm="1">
        <f t="array" aca="1" ref="H27" ca="1">SUM(SUMIFS(PrivateSheet4[[Duration]:[Duration]],PrivateSheet4[[Task]:[Task]],INDIRECT(CONCATENATE(ADDRESS(ROW($AG$5),COLUMN($AG$5)+(ROW($B27)-ROW($B$5))/2),"#"))))/60</f>
        <v>0</v>
      </c>
      <c r="I27" s="66">
        <f ca="1">IF($L27&lt;&gt;0,H27/$L27,0)</f>
        <v>0</v>
      </c>
      <c r="J27" s="67" cm="1">
        <f t="array" aca="1" ref="J27" ca="1">SUM(SUMIFS(PrivateSheet5[[Duration]:[Duration]],PrivateSheet5[[Task]:[Task]],INDIRECT(CONCATENATE(ADDRESS(ROW($AG$5),COLUMN($AG$5)+(ROW($B27)-ROW($B$5))/2),"#"))))/60</f>
        <v>0</v>
      </c>
      <c r="K27" s="66">
        <f ca="1">IF($L27&lt;&gt;0,J27/$L27,0)</f>
        <v>0</v>
      </c>
      <c r="L27" s="70">
        <f ca="1">SUM(B27,D27,F27,H27,J27)</f>
        <v>0</v>
      </c>
      <c r="M27" s="59"/>
      <c r="N27" s="59"/>
      <c r="O27" s="59"/>
      <c r="P27" s="59"/>
      <c r="Q27" s="59"/>
      <c r="R27" s="59"/>
      <c r="U27" s="27"/>
      <c r="V27" s="27"/>
    </row>
    <row r="28" spans="1:156" ht="14.4" customHeight="1" x14ac:dyDescent="0.3">
      <c r="A28" s="65"/>
      <c r="B28" s="67"/>
      <c r="C28" s="66"/>
      <c r="D28" s="67"/>
      <c r="E28" s="66"/>
      <c r="F28" s="67"/>
      <c r="G28" s="66"/>
      <c r="H28" s="67"/>
      <c r="I28" s="66"/>
      <c r="J28" s="67"/>
      <c r="K28" s="66"/>
      <c r="L28" s="70"/>
      <c r="M28" s="59"/>
      <c r="N28" s="59"/>
      <c r="O28" s="59"/>
      <c r="P28" s="59"/>
      <c r="Q28" s="59"/>
      <c r="R28" s="59"/>
      <c r="U28" s="27"/>
      <c r="V28" s="27"/>
    </row>
    <row r="29" spans="1:156" x14ac:dyDescent="0.3">
      <c r="A29" s="65" t="s">
        <v>31</v>
      </c>
      <c r="B29" s="70">
        <f ca="1">SUM(B$5:B$28)</f>
        <v>3.75</v>
      </c>
      <c r="C29" s="70"/>
      <c r="D29" s="70">
        <f t="shared" ref="D29:K29" ca="1" si="0">SUM(D$5:D$28)</f>
        <v>2</v>
      </c>
      <c r="E29" s="70"/>
      <c r="F29" s="70">
        <f t="shared" ref="F29:K29" ca="1" si="1">SUM(F$5:F$28)</f>
        <v>3.5</v>
      </c>
      <c r="G29" s="70"/>
      <c r="H29" s="70">
        <f t="shared" ref="H29:K29" ca="1" si="2">SUM(H$5:H$28)</f>
        <v>0.66666666666666663</v>
      </c>
      <c r="I29" s="70"/>
      <c r="J29" s="70">
        <f t="shared" ref="J29:K29" ca="1" si="3">SUM(J$5:J$28)</f>
        <v>1.6666666666666667</v>
      </c>
      <c r="K29" s="70"/>
      <c r="L29" s="55"/>
      <c r="M29" s="55"/>
      <c r="N29" s="55"/>
      <c r="O29" s="55"/>
      <c r="P29" s="55"/>
      <c r="Q29" s="55"/>
      <c r="R29" s="55"/>
      <c r="W29" s="11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</row>
    <row r="30" spans="1:156" x14ac:dyDescent="0.3">
      <c r="A30" s="65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55"/>
      <c r="M30" s="55"/>
      <c r="N30" s="55"/>
      <c r="O30" s="55"/>
      <c r="P30" s="55"/>
      <c r="Q30" s="55"/>
      <c r="R30" s="55"/>
      <c r="W30" s="11"/>
      <c r="BG30" t="str" cm="1">
        <f t="array" ref="BG30">IF(BT$4&lt;&gt;"",_xlfn._xlws.FILTER(ProductBacklog5[[CODE]:[CODE]],ProductBacklog5[[Sprint]:[Sprint]]=BT$4,""),"")</f>
        <v/>
      </c>
      <c r="BH30" t="str" cm="1">
        <f t="array" ref="BH30">IF(BU$4&lt;&gt;"",_xlfn._xlws.FILTER(ProductBacklog5[[CODE]:[CODE]],ProductBacklog5[[Sprint]:[Sprint]]=BU$4,""),"")</f>
        <v/>
      </c>
      <c r="BI30" t="str" cm="1">
        <f t="array" ref="BI30">IF(BV$4&lt;&gt;"",_xlfn._xlws.FILTER(ProductBacklog5[[CODE]:[CODE]],ProductBacklog5[[Sprint]:[Sprint]]=BV$4,""),"")</f>
        <v/>
      </c>
      <c r="BJ30" t="str" cm="1">
        <f t="array" ref="BJ30">IF(BW$4&lt;&gt;"",_xlfn._xlws.FILTER(ProductBacklog5[[CODE]:[CODE]],ProductBacklog5[[Sprint]:[Sprint]]=BW$4,""),"")</f>
        <v/>
      </c>
      <c r="BK30" t="str" cm="1">
        <f t="array" ref="BK30">IF(BX$4&lt;&gt;"",_xlfn._xlws.FILTER(ProductBacklog5[[CODE]:[CODE]],ProductBacklog5[[Sprint]:[Sprint]]=BX$4,""),"")</f>
        <v/>
      </c>
      <c r="BL30" t="str" cm="1">
        <f t="array" ref="BL30">IF(BY$4&lt;&gt;"",_xlfn._xlws.FILTER(ProductBacklog5[[CODE]:[CODE]],ProductBacklog5[[Sprint]:[Sprint]]=BY$4,""),"")</f>
        <v/>
      </c>
      <c r="BM30" t="str" cm="1">
        <f t="array" ref="BM30">IF(BZ$4&lt;&gt;"",_xlfn._xlws.FILTER(ProductBacklog5[[CODE]:[CODE]],ProductBacklog5[[Sprint]:[Sprint]]=BZ$4,""),"")</f>
        <v/>
      </c>
      <c r="BN30" t="str" cm="1">
        <f t="array" ref="BN30">IF(CA$4&lt;&gt;"",_xlfn._xlws.FILTER(ProductBacklog5[[CODE]:[CODE]],ProductBacklog5[[Sprint]:[Sprint]]=CA$4,""),"")</f>
        <v/>
      </c>
      <c r="BO30" t="str" cm="1">
        <f t="array" ref="BO30">IF(CB$4&lt;&gt;"",_xlfn._xlws.FILTER(ProductBacklog5[[CODE]:[CODE]],ProductBacklog5[[Sprint]:[Sprint]]=CB$4,""),"")</f>
        <v/>
      </c>
      <c r="BP30" t="str" cm="1">
        <f t="array" ref="BP30">IF(CC$4&lt;&gt;"",_xlfn._xlws.FILTER(ProductBacklog5[[CODE]:[CODE]],ProductBacklog5[[Sprint]:[Sprint]]=CC$4,""),"")</f>
        <v/>
      </c>
      <c r="BQ30" t="str" cm="1">
        <f t="array" ref="BQ30">IF(CD$4&lt;&gt;"",_xlfn._xlws.FILTER(ProductBacklog5[[CODE]:[CODE]],ProductBacklog5[[Sprint]:[Sprint]]=CD$4,""),"")</f>
        <v/>
      </c>
      <c r="BR30" t="str" cm="1">
        <f t="array" ref="BR30">IF(CE$4&lt;&gt;"",_xlfn._xlws.FILTER(ProductBacklog5[[CODE]:[CODE]],ProductBacklog5[[Sprint]:[Sprint]]=CE$4,""),"")</f>
        <v/>
      </c>
      <c r="BS30" t="str" cm="1">
        <f t="array" ref="BS30">IF(CF$4&lt;&gt;"",_xlfn._xlws.FILTER(ProductBacklog5[[CODE]:[CODE]],ProductBacklog5[[Sprint]:[Sprint]]=CF$4,""),"")</f>
        <v/>
      </c>
      <c r="BT30" t="str" cm="1">
        <f t="array" ref="BT30">IF(CG$4&lt;&gt;"",_xlfn._xlws.FILTER(ProductBacklog5[[CODE]:[CODE]],ProductBacklog5[[Sprint]:[Sprint]]=CG$4,""),"")</f>
        <v/>
      </c>
      <c r="BU30" t="str" cm="1">
        <f t="array" ref="BU30">IF(CH$4&lt;&gt;"",_xlfn._xlws.FILTER(ProductBacklog5[[CODE]:[CODE]],ProductBacklog5[[Sprint]:[Sprint]]=CH$4,""),"")</f>
        <v/>
      </c>
      <c r="BV30" t="str" cm="1">
        <f t="array" ref="BV30">IF(CI$4&lt;&gt;"",_xlfn._xlws.FILTER(ProductBacklog5[[CODE]:[CODE]],ProductBacklog5[[Sprint]:[Sprint]]=CI$4,""),"")</f>
        <v/>
      </c>
      <c r="BW30" t="str" cm="1">
        <f t="array" ref="BW30">IF(CJ$4&lt;&gt;"",_xlfn._xlws.FILTER(ProductBacklog5[[CODE]:[CODE]],ProductBacklog5[[Sprint]:[Sprint]]=CJ$4,""),"")</f>
        <v/>
      </c>
      <c r="BX30" t="str" cm="1">
        <f t="array" ref="BX30">IF(CK$4&lt;&gt;"",_xlfn._xlws.FILTER(ProductBacklog5[[CODE]:[CODE]],ProductBacklog5[[Sprint]:[Sprint]]=CK$4,""),"")</f>
        <v/>
      </c>
      <c r="BY30" t="str" cm="1">
        <f t="array" ref="BY30">IF(CL$4&lt;&gt;"",_xlfn._xlws.FILTER(ProductBacklog5[[CODE]:[CODE]],ProductBacklog5[[Sprint]:[Sprint]]=CL$4,""),"")</f>
        <v/>
      </c>
      <c r="BZ30" t="str" cm="1">
        <f t="array" ref="BZ30">IF(CM$4&lt;&gt;"",_xlfn._xlws.FILTER(ProductBacklog5[[CODE]:[CODE]],ProductBacklog5[[Sprint]:[Sprint]]=CM$4,""),"")</f>
        <v/>
      </c>
      <c r="CA30" t="str" cm="1">
        <f t="array" ref="CA30">IF(CN$4&lt;&gt;"",_xlfn._xlws.FILTER(ProductBacklog5[[CODE]:[CODE]],ProductBacklog5[[Sprint]:[Sprint]]=CN$4,""),"")</f>
        <v/>
      </c>
      <c r="CB30" t="str" cm="1">
        <f t="array" ref="CB30">IF(CO$4&lt;&gt;"",_xlfn._xlws.FILTER(ProductBacklog5[[CODE]:[CODE]],ProductBacklog5[[Sprint]:[Sprint]]=CO$4,""),"")</f>
        <v/>
      </c>
      <c r="CC30" t="str" cm="1">
        <f t="array" ref="CC30">IF(CP$4&lt;&gt;"",_xlfn._xlws.FILTER(ProductBacklog5[[CODE]:[CODE]],ProductBacklog5[[Sprint]:[Sprint]]=CP$4,""),"")</f>
        <v/>
      </c>
      <c r="CD30" t="str" cm="1">
        <f t="array" ref="CD30">IF(CQ$4&lt;&gt;"",_xlfn._xlws.FILTER(ProductBacklog5[[CODE]:[CODE]],ProductBacklog5[[Sprint]:[Sprint]]=CQ$4,""),"")</f>
        <v/>
      </c>
      <c r="CE30" t="str" cm="1">
        <f t="array" ref="CE30">IF(CR$4&lt;&gt;"",_xlfn._xlws.FILTER(ProductBacklog5[[CODE]:[CODE]],ProductBacklog5[[Sprint]:[Sprint]]=CR$4,""),"")</f>
        <v/>
      </c>
      <c r="CF30" t="str" cm="1">
        <f t="array" ref="CF30">IF(CS$4&lt;&gt;"",_xlfn._xlws.FILTER(ProductBacklog5[[CODE]:[CODE]],ProductBacklog5[[Sprint]:[Sprint]]=CS$4,""),"")</f>
        <v/>
      </c>
      <c r="CG30" t="str" cm="1">
        <f t="array" ref="CG30">IF(CT$4&lt;&gt;"",_xlfn._xlws.FILTER(ProductBacklog5[[CODE]:[CODE]],ProductBacklog5[[Sprint]:[Sprint]]=CT$4,""),"")</f>
        <v/>
      </c>
      <c r="CH30" t="str" cm="1">
        <f t="array" ref="CH30">IF(CU$4&lt;&gt;"",_xlfn._xlws.FILTER(ProductBacklog5[[CODE]:[CODE]],ProductBacklog5[[Sprint]:[Sprint]]=CU$4,""),"")</f>
        <v/>
      </c>
      <c r="CI30" t="str" cm="1">
        <f t="array" ref="CI30">IF(CV$4&lt;&gt;"",_xlfn._xlws.FILTER(ProductBacklog5[[CODE]:[CODE]],ProductBacklog5[[Sprint]:[Sprint]]=CV$4,""),"")</f>
        <v/>
      </c>
      <c r="CJ30" t="str" cm="1">
        <f t="array" ref="CJ30">IF(CW$4&lt;&gt;"",_xlfn._xlws.FILTER(ProductBacklog5[[CODE]:[CODE]],ProductBacklog5[[Sprint]:[Sprint]]=CW$4,""),"")</f>
        <v/>
      </c>
      <c r="CK30" t="str" cm="1">
        <f t="array" ref="CK30">IF(CX$4&lt;&gt;"",_xlfn._xlws.FILTER(ProductBacklog5[[CODE]:[CODE]],ProductBacklog5[[Sprint]:[Sprint]]=CX$4,""),"")</f>
        <v/>
      </c>
      <c r="CL30" t="str" cm="1">
        <f t="array" ref="CL30">IF(CY$4&lt;&gt;"",_xlfn._xlws.FILTER(ProductBacklog5[[CODE]:[CODE]],ProductBacklog5[[Sprint]:[Sprint]]=CY$4,""),"")</f>
        <v/>
      </c>
      <c r="CM30" t="str" cm="1">
        <f t="array" ref="CM30">IF(CZ$4&lt;&gt;"",_xlfn._xlws.FILTER(ProductBacklog5[[CODE]:[CODE]],ProductBacklog5[[Sprint]:[Sprint]]=CZ$4,""),"")</f>
        <v/>
      </c>
      <c r="CN30" t="str" cm="1">
        <f t="array" ref="CN30">IF(DA$4&lt;&gt;"",_xlfn._xlws.FILTER(ProductBacklog5[[CODE]:[CODE]],ProductBacklog5[[Sprint]:[Sprint]]=DA$4,""),"")</f>
        <v/>
      </c>
      <c r="CO30" t="str" cm="1">
        <f t="array" ref="CO30">IF(DB$4&lt;&gt;"",_xlfn._xlws.FILTER(ProductBacklog5[[CODE]:[CODE]],ProductBacklog5[[Sprint]:[Sprint]]=DB$4,""),"")</f>
        <v/>
      </c>
      <c r="CP30" t="str" cm="1">
        <f t="array" ref="CP30">IF(DC$4&lt;&gt;"",_xlfn._xlws.FILTER(ProductBacklog5[[CODE]:[CODE]],ProductBacklog5[[Sprint]:[Sprint]]=DC$4,""),"")</f>
        <v/>
      </c>
      <c r="CQ30" t="str" cm="1">
        <f t="array" ref="CQ30">IF(DD$4&lt;&gt;"",_xlfn._xlws.FILTER(ProductBacklog5[[CODE]:[CODE]],ProductBacklog5[[Sprint]:[Sprint]]=DD$4,""),"")</f>
        <v/>
      </c>
      <c r="CR30" t="str" cm="1">
        <f t="array" ref="CR30">IF(DE$4&lt;&gt;"",_xlfn._xlws.FILTER(ProductBacklog5[[CODE]:[CODE]],ProductBacklog5[[Sprint]:[Sprint]]=DE$4,""),"")</f>
        <v/>
      </c>
      <c r="CS30" t="str" cm="1">
        <f t="array" ref="CS30">IF(DF$4&lt;&gt;"",_xlfn._xlws.FILTER(ProductBacklog5[[CODE]:[CODE]],ProductBacklog5[[Sprint]:[Sprint]]=DF$4,""),"")</f>
        <v/>
      </c>
      <c r="CT30" t="str" cm="1">
        <f t="array" ref="CT30">IF(DG$4&lt;&gt;"",_xlfn._xlws.FILTER(ProductBacklog5[[CODE]:[CODE]],ProductBacklog5[[Sprint]:[Sprint]]=DG$4,""),"")</f>
        <v/>
      </c>
      <c r="CU30" t="str" cm="1">
        <f t="array" ref="CU30">IF(DH$4&lt;&gt;"",_xlfn._xlws.FILTER(ProductBacklog5[[CODE]:[CODE]],ProductBacklog5[[Sprint]:[Sprint]]=DH$4,""),"")</f>
        <v/>
      </c>
      <c r="CV30" t="str" cm="1">
        <f t="array" ref="CV30">IF(DI$4&lt;&gt;"",_xlfn._xlws.FILTER(ProductBacklog5[[CODE]:[CODE]],ProductBacklog5[[Sprint]:[Sprint]]=DI$4,""),"")</f>
        <v/>
      </c>
      <c r="CW30" t="str" cm="1">
        <f t="array" ref="CW30">IF(DJ$4&lt;&gt;"",_xlfn._xlws.FILTER(ProductBacklog5[[CODE]:[CODE]],ProductBacklog5[[Sprint]:[Sprint]]=DJ$4,""),"")</f>
        <v/>
      </c>
      <c r="CX30" t="str" cm="1">
        <f t="array" ref="CX30">IF(DK$4&lt;&gt;"",_xlfn._xlws.FILTER(ProductBacklog5[[CODE]:[CODE]],ProductBacklog5[[Sprint]:[Sprint]]=DK$4,""),"")</f>
        <v/>
      </c>
      <c r="CY30" t="str" cm="1">
        <f t="array" ref="CY30">IF(DL$4&lt;&gt;"",_xlfn._xlws.FILTER(ProductBacklog5[[CODE]:[CODE]],ProductBacklog5[[Sprint]:[Sprint]]=DL$4,""),"")</f>
        <v/>
      </c>
      <c r="CZ30" t="str" cm="1">
        <f t="array" ref="CZ30">IF(DM$4&lt;&gt;"",_xlfn._xlws.FILTER(ProductBacklog5[[CODE]:[CODE]],ProductBacklog5[[Sprint]:[Sprint]]=DM$4,""),"")</f>
        <v/>
      </c>
      <c r="DA30" t="str" cm="1">
        <f t="array" ref="DA30">IF(DN$4&lt;&gt;"",_xlfn._xlws.FILTER(ProductBacklog5[[CODE]:[CODE]],ProductBacklog5[[Sprint]:[Sprint]]=DN$4,""),"")</f>
        <v/>
      </c>
      <c r="DB30" t="str" cm="1">
        <f t="array" ref="DB30">IF(DO$4&lt;&gt;"",_xlfn._xlws.FILTER(ProductBacklog5[[CODE]:[CODE]],ProductBacklog5[[Sprint]:[Sprint]]=DO$4,""),"")</f>
        <v/>
      </c>
      <c r="DC30" t="str" cm="1">
        <f t="array" ref="DC30">IF(DP$4&lt;&gt;"",_xlfn._xlws.FILTER(ProductBacklog5[[CODE]:[CODE]],ProductBacklog5[[Sprint]:[Sprint]]=DP$4,""),"")</f>
        <v/>
      </c>
      <c r="DD30" t="str" cm="1">
        <f t="array" ref="DD30">IF(DQ$4&lt;&gt;"",_xlfn._xlws.FILTER(ProductBacklog5[[CODE]:[CODE]],ProductBacklog5[[Sprint]:[Sprint]]=DQ$4,""),"")</f>
        <v/>
      </c>
      <c r="DE30" t="str" cm="1">
        <f t="array" ref="DE30">IF(DR$4&lt;&gt;"",_xlfn._xlws.FILTER(ProductBacklog5[[CODE]:[CODE]],ProductBacklog5[[Sprint]:[Sprint]]=DR$4,""),"")</f>
        <v/>
      </c>
      <c r="DF30" t="str" cm="1">
        <f t="array" ref="DF30">IF(DS$4&lt;&gt;"",_xlfn._xlws.FILTER(ProductBacklog5[[CODE]:[CODE]],ProductBacklog5[[Sprint]:[Sprint]]=DS$4,""),"")</f>
        <v/>
      </c>
      <c r="DG30" t="str" cm="1">
        <f t="array" ref="DG30">IF(DT$4&lt;&gt;"",_xlfn._xlws.FILTER(ProductBacklog5[[CODE]:[CODE]],ProductBacklog5[[Sprint]:[Sprint]]=DT$4,""),"")</f>
        <v/>
      </c>
      <c r="DH30" t="str" cm="1">
        <f t="array" ref="DH30">IF(DU$4&lt;&gt;"",_xlfn._xlws.FILTER(ProductBacklog5[[CODE]:[CODE]],ProductBacklog5[[Sprint]:[Sprint]]=DU$4,""),"")</f>
        <v/>
      </c>
      <c r="DI30" t="str" cm="1">
        <f t="array" ref="DI30">IF(DV$4&lt;&gt;"",_xlfn._xlws.FILTER(ProductBacklog5[[CODE]:[CODE]],ProductBacklog5[[Sprint]:[Sprint]]=DV$4,""),"")</f>
        <v/>
      </c>
      <c r="DJ30" t="str" cm="1">
        <f t="array" ref="DJ30">IF(DW$4&lt;&gt;"",_xlfn._xlws.FILTER(ProductBacklog5[[CODE]:[CODE]],ProductBacklog5[[Sprint]:[Sprint]]=DW$4,""),"")</f>
        <v/>
      </c>
      <c r="DK30" t="str" cm="1">
        <f t="array" ref="DK30">IF(DX$4&lt;&gt;"",_xlfn._xlws.FILTER(ProductBacklog5[[CODE]:[CODE]],ProductBacklog5[[Sprint]:[Sprint]]=DX$4,""),"")</f>
        <v/>
      </c>
      <c r="DL30" t="str" cm="1">
        <f t="array" ref="DL30">IF(DY$4&lt;&gt;"",_xlfn._xlws.FILTER(ProductBacklog5[[CODE]:[CODE]],ProductBacklog5[[Sprint]:[Sprint]]=DY$4,""),"")</f>
        <v/>
      </c>
      <c r="DM30" t="str" cm="1">
        <f t="array" ref="DM30">IF(DZ$4&lt;&gt;"",_xlfn._xlws.FILTER(ProductBacklog5[[CODE]:[CODE]],ProductBacklog5[[Sprint]:[Sprint]]=DZ$4,""),"")</f>
        <v/>
      </c>
      <c r="DN30" t="str" cm="1">
        <f t="array" ref="DN30">IF(EA$4&lt;&gt;"",_xlfn._xlws.FILTER(ProductBacklog5[[CODE]:[CODE]],ProductBacklog5[[Sprint]:[Sprint]]=EA$4,""),"")</f>
        <v/>
      </c>
      <c r="DO30" t="str" cm="1">
        <f t="array" ref="DO30">IF(EB$4&lt;&gt;"",_xlfn._xlws.FILTER(ProductBacklog5[[CODE]:[CODE]],ProductBacklog5[[Sprint]:[Sprint]]=EB$4,""),"")</f>
        <v/>
      </c>
      <c r="DP30" t="str" cm="1">
        <f t="array" ref="DP30">IF(EC$4&lt;&gt;"",_xlfn._xlws.FILTER(ProductBacklog5[[CODE]:[CODE]],ProductBacklog5[[Sprint]:[Sprint]]=EC$4,""),"")</f>
        <v/>
      </c>
      <c r="DQ30" t="str" cm="1">
        <f t="array" ref="DQ30">IF(ED$4&lt;&gt;"",_xlfn._xlws.FILTER(ProductBacklog5[[CODE]:[CODE]],ProductBacklog5[[Sprint]:[Sprint]]=ED$4,""),"")</f>
        <v/>
      </c>
      <c r="DR30" t="str" cm="1">
        <f t="array" ref="DR30">IF(EE$4&lt;&gt;"",_xlfn._xlws.FILTER(ProductBacklog5[[CODE]:[CODE]],ProductBacklog5[[Sprint]:[Sprint]]=EE$4,""),"")</f>
        <v/>
      </c>
      <c r="DS30" t="str" cm="1">
        <f t="array" ref="DS30">IF(EF$4&lt;&gt;"",_xlfn._xlws.FILTER(ProductBacklog5[[CODE]:[CODE]],ProductBacklog5[[Sprint]:[Sprint]]=EF$4,""),"")</f>
        <v/>
      </c>
      <c r="DT30" t="str" cm="1">
        <f t="array" ref="DT30">IF(EG$4&lt;&gt;"",_xlfn._xlws.FILTER(ProductBacklog5[[CODE]:[CODE]],ProductBacklog5[[Sprint]:[Sprint]]=EG$4,""),"")</f>
        <v/>
      </c>
      <c r="DU30" t="str" cm="1">
        <f t="array" ref="DU30">IF(EH$4&lt;&gt;"",_xlfn._xlws.FILTER(ProductBacklog5[[CODE]:[CODE]],ProductBacklog5[[Sprint]:[Sprint]]=EH$4,""),"")</f>
        <v/>
      </c>
      <c r="DV30" t="str" cm="1">
        <f t="array" ref="DV30">IF(EI$4&lt;&gt;"",_xlfn._xlws.FILTER(ProductBacklog5[[CODE]:[CODE]],ProductBacklog5[[Sprint]:[Sprint]]=EI$4,""),"")</f>
        <v/>
      </c>
      <c r="DW30" t="str" cm="1">
        <f t="array" ref="DW30">IF(EJ$4&lt;&gt;"",_xlfn._xlws.FILTER(ProductBacklog5[[CODE]:[CODE]],ProductBacklog5[[Sprint]:[Sprint]]=EJ$4,""),"")</f>
        <v/>
      </c>
      <c r="DX30" t="str" cm="1">
        <f t="array" ref="DX30">IF(EK$4&lt;&gt;"",_xlfn._xlws.FILTER(ProductBacklog5[[CODE]:[CODE]],ProductBacklog5[[Sprint]:[Sprint]]=EK$4,""),"")</f>
        <v/>
      </c>
      <c r="DY30" t="str" cm="1">
        <f t="array" ref="DY30">IF(EL$4&lt;&gt;"",_xlfn._xlws.FILTER(ProductBacklog5[[CODE]:[CODE]],ProductBacklog5[[Sprint]:[Sprint]]=EL$4,""),"")</f>
        <v/>
      </c>
      <c r="DZ30" t="str" cm="1">
        <f t="array" ref="DZ30">IF(EM$4&lt;&gt;"",_xlfn._xlws.FILTER(ProductBacklog5[[CODE]:[CODE]],ProductBacklog5[[Sprint]:[Sprint]]=EM$4,""),"")</f>
        <v/>
      </c>
      <c r="EA30" t="str" cm="1">
        <f t="array" ref="EA30">IF(EN$4&lt;&gt;"",_xlfn._xlws.FILTER(ProductBacklog5[[CODE]:[CODE]],ProductBacklog5[[Sprint]:[Sprint]]=EN$4,""),"")</f>
        <v/>
      </c>
      <c r="EB30" t="str" cm="1">
        <f t="array" ref="EB30">IF(EO$4&lt;&gt;"",_xlfn._xlws.FILTER(ProductBacklog5[[CODE]:[CODE]],ProductBacklog5[[Sprint]:[Sprint]]=EO$4,""),"")</f>
        <v/>
      </c>
      <c r="EC30" t="str" cm="1">
        <f t="array" ref="EC30">IF(EP$4&lt;&gt;"",_xlfn._xlws.FILTER(ProductBacklog5[[CODE]:[CODE]],ProductBacklog5[[Sprint]:[Sprint]]=EP$4,""),"")</f>
        <v/>
      </c>
      <c r="ED30" t="str" cm="1">
        <f t="array" ref="ED30">IF(EQ$4&lt;&gt;"",_xlfn._xlws.FILTER(ProductBacklog5[[CODE]:[CODE]],ProductBacklog5[[Sprint]:[Sprint]]=EQ$4,""),"")</f>
        <v/>
      </c>
      <c r="EE30" t="str" cm="1">
        <f t="array" ref="EE30">IF(ER$4&lt;&gt;"",_xlfn._xlws.FILTER(ProductBacklog5[[CODE]:[CODE]],ProductBacklog5[[Sprint]:[Sprint]]=ER$4,""),"")</f>
        <v/>
      </c>
      <c r="EF30" t="str" cm="1">
        <f t="array" ref="EF30">IF(ES$4&lt;&gt;"",_xlfn._xlws.FILTER(ProductBacklog5[[CODE]:[CODE]],ProductBacklog5[[Sprint]:[Sprint]]=ES$4,""),"")</f>
        <v/>
      </c>
      <c r="EG30" t="str" cm="1">
        <f t="array" ref="EG30">IF(ET$4&lt;&gt;"",_xlfn._xlws.FILTER(ProductBacklog5[[CODE]:[CODE]],ProductBacklog5[[Sprint]:[Sprint]]=ET$4,""),"")</f>
        <v/>
      </c>
      <c r="EH30" t="str" cm="1">
        <f t="array" ref="EH30">IF(EU$4&lt;&gt;"",_xlfn._xlws.FILTER(ProductBacklog5[[CODE]:[CODE]],ProductBacklog5[[Sprint]:[Sprint]]=EU$4,""),"")</f>
        <v/>
      </c>
      <c r="EI30" t="str" cm="1">
        <f t="array" ref="EI30">IF(EV$4&lt;&gt;"",_xlfn._xlws.FILTER(ProductBacklog5[[CODE]:[CODE]],ProductBacklog5[[Sprint]:[Sprint]]=EV$4,""),"")</f>
        <v/>
      </c>
      <c r="EJ30" t="str" cm="1">
        <f t="array" ref="EJ30">IF(EW$4&lt;&gt;"",_xlfn._xlws.FILTER(ProductBacklog5[[CODE]:[CODE]],ProductBacklog5[[Sprint]:[Sprint]]=EW$4,""),"")</f>
        <v/>
      </c>
      <c r="EK30" t="str" cm="1">
        <f t="array" ref="EK30">IF(EX$4&lt;&gt;"",_xlfn._xlws.FILTER(ProductBacklog5[[CODE]:[CODE]],ProductBacklog5[[Sprint]:[Sprint]]=EX$4,""),"")</f>
        <v/>
      </c>
      <c r="EL30" t="str" cm="1">
        <f t="array" ref="EL30">IF(EY$4&lt;&gt;"",_xlfn._xlws.FILTER(ProductBacklog5[[CODE]:[CODE]],ProductBacklog5[[Sprint]:[Sprint]]=EY$4,""),"")</f>
        <v/>
      </c>
      <c r="EM30" t="str" cm="1">
        <f t="array" ref="EM30">IF(EZ$4&lt;&gt;"",_xlfn._xlws.FILTER(ProductBacklog5[[CODE]:[CODE]],ProductBacklog5[[Sprint]:[Sprint]]=EZ$4,""),"")</f>
        <v/>
      </c>
      <c r="EN30" t="str" cm="1">
        <f t="array" ref="EN30">IF(FA$4&lt;&gt;"",_xlfn._xlws.FILTER(ProductBacklog5[[CODE]:[CODE]],ProductBacklog5[[Sprint]:[Sprint]]=FA$4,""),"")</f>
        <v/>
      </c>
      <c r="EO30" t="str" cm="1">
        <f t="array" ref="EO30">IF(FB$4&lt;&gt;"",_xlfn._xlws.FILTER(ProductBacklog5[[CODE]:[CODE]],ProductBacklog5[[Sprint]:[Sprint]]=FB$4,""),"")</f>
        <v/>
      </c>
      <c r="EP30" t="str" cm="1">
        <f t="array" ref="EP30">IF(FC$4&lt;&gt;"",_xlfn._xlws.FILTER(ProductBacklog5[[CODE]:[CODE]],ProductBacklog5[[Sprint]:[Sprint]]=FC$4,""),"")</f>
        <v/>
      </c>
      <c r="EQ30" t="str" cm="1">
        <f t="array" ref="EQ30">IF(FD$4&lt;&gt;"",_xlfn._xlws.FILTER(ProductBacklog5[[CODE]:[CODE]],ProductBacklog5[[Sprint]:[Sprint]]=FD$4,""),"")</f>
        <v/>
      </c>
      <c r="ER30" t="str" cm="1">
        <f t="array" ref="ER30">IF(FE$4&lt;&gt;"",_xlfn._xlws.FILTER(ProductBacklog5[[CODE]:[CODE]],ProductBacklog5[[Sprint]:[Sprint]]=FE$4,""),"")</f>
        <v/>
      </c>
      <c r="ES30" t="str" cm="1">
        <f t="array" ref="ES30">IF(FF$4&lt;&gt;"",_xlfn._xlws.FILTER(ProductBacklog5[[CODE]:[CODE]],ProductBacklog5[[Sprint]:[Sprint]]=FF$4,""),"")</f>
        <v/>
      </c>
      <c r="ET30" t="str" cm="1">
        <f t="array" ref="ET30">IF(FG$4&lt;&gt;"",_xlfn._xlws.FILTER(ProductBacklog5[[CODE]:[CODE]],ProductBacklog5[[Sprint]:[Sprint]]=FG$4,""),"")</f>
        <v/>
      </c>
      <c r="EU30" t="str" cm="1">
        <f t="array" ref="EU30">IF(FH$4&lt;&gt;"",_xlfn._xlws.FILTER(ProductBacklog5[[CODE]:[CODE]],ProductBacklog5[[Sprint]:[Sprint]]=FH$4,""),"")</f>
        <v/>
      </c>
      <c r="EV30" t="str" cm="1">
        <f t="array" ref="EV30">IF(FI$4&lt;&gt;"",_xlfn._xlws.FILTER(ProductBacklog5[[CODE]:[CODE]],ProductBacklog5[[Sprint]:[Sprint]]=FI$4,""),"")</f>
        <v/>
      </c>
      <c r="EW30" t="str" cm="1">
        <f t="array" ref="EW30">IF(FJ$4&lt;&gt;"",_xlfn._xlws.FILTER(ProductBacklog5[[CODE]:[CODE]],ProductBacklog5[[Sprint]:[Sprint]]=FJ$4,""),"")</f>
        <v/>
      </c>
      <c r="EX30" t="str" cm="1">
        <f t="array" ref="EX30">IF(FK$4&lt;&gt;"",_xlfn._xlws.FILTER(ProductBacklog5[[CODE]:[CODE]],ProductBacklog5[[Sprint]:[Sprint]]=FK$4,""),"")</f>
        <v/>
      </c>
      <c r="EY30" t="str" cm="1">
        <f t="array" ref="EY30">IF(FL$4&lt;&gt;"",_xlfn._xlws.FILTER(ProductBacklog5[[CODE]:[CODE]],ProductBacklog5[[Sprint]:[Sprint]]=FL$4,""),"")</f>
        <v/>
      </c>
      <c r="EZ30" t="str" cm="1">
        <f t="array" ref="EZ30">IF(FM$4&lt;&gt;"",_xlfn._xlws.FILTER(ProductBacklog5[[CODE]:[CODE]],ProductBacklog5[[Sprint]:[Sprint]]=FM$4,""),"")</f>
        <v/>
      </c>
    </row>
    <row r="31" spans="1:156" x14ac:dyDescent="0.3">
      <c r="A31" s="55"/>
      <c r="B31" s="74">
        <f ca="1">IF($B$32&lt;&gt;0,B$29/$B$32,0)</f>
        <v>0.32374100719424465</v>
      </c>
      <c r="C31" s="74"/>
      <c r="D31" s="74">
        <f ca="1">IF($B$32&lt;&gt;0,D$29/$B$32,0)</f>
        <v>0.17266187050359713</v>
      </c>
      <c r="E31" s="74"/>
      <c r="F31" s="74">
        <f ca="1">IF($B$32&lt;&gt;0,F$29/$B$32,0)</f>
        <v>0.30215827338129497</v>
      </c>
      <c r="G31" s="74"/>
      <c r="H31" s="74">
        <f ca="1">IF($B$32&lt;&gt;0,H$29/$B$32,0)</f>
        <v>5.7553956834532377E-2</v>
      </c>
      <c r="I31" s="74"/>
      <c r="J31" s="74">
        <f ca="1">IF($B$32&lt;&gt;0,J$29/$B$32,0)</f>
        <v>0.14388489208633096</v>
      </c>
      <c r="K31" s="74"/>
    </row>
    <row r="32" spans="1:156" x14ac:dyDescent="0.3">
      <c r="A32" s="73" t="s">
        <v>32</v>
      </c>
      <c r="B32" s="72">
        <f ca="1">SUM($B$29:$K$30)</f>
        <v>11.583333333333332</v>
      </c>
      <c r="C32" s="73"/>
      <c r="D32" s="73"/>
      <c r="E32" s="73"/>
      <c r="F32" s="73"/>
      <c r="G32" s="73"/>
      <c r="H32" s="73"/>
      <c r="I32" s="73"/>
      <c r="J32" s="73"/>
      <c r="K32" s="73"/>
    </row>
    <row r="33" spans="1:24" x14ac:dyDescent="0.3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55"/>
      <c r="M33" s="55"/>
      <c r="N33" s="55"/>
      <c r="O33" s="55"/>
      <c r="P33" s="55"/>
      <c r="Q33" s="55"/>
      <c r="R33" s="55"/>
      <c r="W33" s="10"/>
    </row>
    <row r="34" spans="1:24" ht="18" x14ac:dyDescent="0.3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5"/>
      <c r="M34" s="55"/>
      <c r="N34" s="55"/>
      <c r="O34" s="55"/>
      <c r="P34" s="55"/>
      <c r="Q34" s="55"/>
      <c r="R34" s="55"/>
      <c r="W34" s="10"/>
    </row>
    <row r="35" spans="1:24" x14ac:dyDescent="0.3">
      <c r="L35" s="22"/>
      <c r="M35" s="22"/>
      <c r="N35" s="22"/>
      <c r="O35" s="22"/>
      <c r="P35" s="22"/>
      <c r="Q35" s="22"/>
      <c r="R35" s="22"/>
    </row>
    <row r="36" spans="1:24" ht="21" customHeight="1" x14ac:dyDescent="0.3">
      <c r="A36" s="63" t="s">
        <v>34</v>
      </c>
      <c r="B36" s="64" t="str">
        <f>B$2</f>
        <v>P1</v>
      </c>
      <c r="C36" s="64"/>
      <c r="D36" s="64" t="str">
        <f>D$2</f>
        <v>P2</v>
      </c>
      <c r="E36" s="64"/>
      <c r="F36" s="64" t="str">
        <f>F$2</f>
        <v>P3</v>
      </c>
      <c r="G36" s="64"/>
      <c r="H36" s="64" t="str">
        <f>H$2</f>
        <v>P4</v>
      </c>
      <c r="I36" s="64"/>
      <c r="J36" s="64" t="str">
        <f>J$2</f>
        <v>P5</v>
      </c>
      <c r="K36" s="64"/>
    </row>
    <row r="37" spans="1:24" ht="21" customHeight="1" x14ac:dyDescent="0.3">
      <c r="A37" s="63"/>
      <c r="B37" s="55" t="s">
        <v>35</v>
      </c>
      <c r="C37" s="30" t="s">
        <v>28</v>
      </c>
      <c r="D37" s="55" t="s">
        <v>35</v>
      </c>
      <c r="E37" s="30" t="s">
        <v>28</v>
      </c>
      <c r="F37" s="55" t="s">
        <v>35</v>
      </c>
      <c r="G37" s="30" t="s">
        <v>28</v>
      </c>
      <c r="H37" s="55" t="s">
        <v>35</v>
      </c>
      <c r="I37" s="30" t="s">
        <v>28</v>
      </c>
      <c r="J37" s="55" t="s">
        <v>35</v>
      </c>
      <c r="K37" s="30" t="s">
        <v>28</v>
      </c>
      <c r="L37" s="55" t="s">
        <v>36</v>
      </c>
      <c r="M37" s="55" t="s">
        <v>37</v>
      </c>
      <c r="N37" s="40"/>
      <c r="O37" s="55" t="s">
        <v>25</v>
      </c>
      <c r="P37" s="55" t="s">
        <v>38</v>
      </c>
      <c r="Q37" s="55" t="s">
        <v>39</v>
      </c>
      <c r="R37" s="55" t="s">
        <v>42</v>
      </c>
      <c r="U37" s="55"/>
      <c r="V37" s="55"/>
    </row>
    <row r="38" spans="1:24" ht="14.4" customHeight="1" x14ac:dyDescent="0.3">
      <c r="A38" s="45" cm="1">
        <f t="array" ref="A38:A39">_xlfn.UNIQUE(_xlfn._xlws.FILTER(ProductBacklog5[Sprint],ProductBacklog5[Sprint]&lt;&gt;""))</f>
        <v>1</v>
      </c>
      <c r="B38" s="57" cm="1">
        <f t="array" aca="1" ref="B38" ca="1">IF($A38&lt;&gt;"",SUM(SUMIFS(PrivateSheet1[[Duration]:[Duration]],PrivateSheet1[[Task]:[Task]],INDIRECT(CONCATENATE(ADDRESS(ROW($AT$5),COLUMN($AT$5)+(ROW($B38)-ROW($B$38))),"#"))))/60,"")</f>
        <v>3</v>
      </c>
      <c r="C38" s="58">
        <f ca="1">IF($A38&lt;&gt;"",IF($L38&lt;&gt;0,B38/$L38,0),"")</f>
        <v>0.32727272727272727</v>
      </c>
      <c r="D38" s="57" cm="1">
        <f t="array" aca="1" ref="D38" ca="1">IF($A38&lt;&gt;"",SUM(SUMIFS(PrivateSheet2[[Duration]:[Duration]],PrivateSheet2[[Task]:[Task]],INDIRECT(CONCATENATE(ADDRESS(ROW($AT$5),COLUMN($AT$5)+(ROW($B38)-ROW($B$38))),"#"))))/60,"")</f>
        <v>2</v>
      </c>
      <c r="E38" s="58">
        <f ca="1">IF($A38&lt;&gt;"",IF($L38&lt;&gt;0,D38/$L38,0),"")</f>
        <v>0.2181818181818182</v>
      </c>
      <c r="F38" s="57" cm="1">
        <f t="array" aca="1" ref="F38" ca="1">IF($A38&lt;&gt;"",SUM(SUMIFS(PrivateSheet3[[Duration]:[Duration]],PrivateSheet3[[Task]:[Task]],INDIRECT(CONCATENATE(ADDRESS(ROW($AT$5),COLUMN($AT$5)+(ROW($B38)-ROW($B$38))),"#"))))/60,"")</f>
        <v>3.5</v>
      </c>
      <c r="G38" s="58">
        <f ca="1">IF($A38&lt;&gt;"",IF($L38&lt;&gt;0,F38/$L38,0),"")</f>
        <v>0.38181818181818183</v>
      </c>
      <c r="H38" s="57" cm="1">
        <f t="array" aca="1" ref="H38" ca="1">IF($A38&lt;&gt;"",SUM(SUMIFS(PrivateSheet4[[Duration]:[Duration]],PrivateSheet4[[Task]:[Task]],INDIRECT(CONCATENATE(ADDRESS(ROW($AT$5),COLUMN($AT$5)+(ROW($B38)-ROW($B$38))),"#"))))/60,"")</f>
        <v>0.66666666666666663</v>
      </c>
      <c r="I38" s="58">
        <f ca="1">IF($A38&lt;&gt;"",IF($L38&lt;&gt;0,H38/$L38,0),"")</f>
        <v>7.2727272727272724E-2</v>
      </c>
      <c r="J38" s="57" cm="1">
        <f t="array" aca="1" ref="J38" ca="1">IF($A38&lt;&gt;"",SUM(SUMIFS(PrivateSheet5[[Duration]:[Duration]],PrivateSheet5[[Task]:[Task]],INDIRECT(CONCATENATE(ADDRESS(ROW($AT$5),COLUMN($AT$5)+(ROW($B38)-ROW($B$38))),"#"))))/60,"")</f>
        <v>0</v>
      </c>
      <c r="K38" s="58">
        <f ca="1">IF($A38&lt;&gt;"",IF($L38&lt;&gt;0,J38/$L38,0),"")</f>
        <v>0</v>
      </c>
      <c r="L38" s="59">
        <f ca="1">IF($A38&lt;&gt;"",SUM(B38,D38,F38,H38,J38),"")</f>
        <v>9.1666666666666661</v>
      </c>
      <c r="M38" s="50">
        <f>IF($A38 &lt;&gt; "",_xlfn.MAXIFS(ProductBacklog5[Planned-Date],ProductBacklog5[Sprint],"="&amp;$A38),"")</f>
        <v>44734</v>
      </c>
      <c r="N38" s="59"/>
      <c r="O38" s="37">
        <f>IF($M38&lt;&gt;"",SUMIFS(ProductBacklog5[Planned],ProductBacklog5[Planned-Date], "&lt;="&amp;$M38)," ")</f>
        <v>15</v>
      </c>
      <c r="P38" s="37" cm="1">
        <f t="array" ref="P38">IF($M38&lt;&gt;"",SUM(SUMIFS(ProductBacklog5[Planned],ProductBacklog5[Sprint],$A$38:$A38,ProductBacklog5[Real-Date],"&lt;="&amp;$M38))," ")</f>
        <v>15</v>
      </c>
      <c r="Q38" s="37" cm="1">
        <f t="array" ref="Q38">IF($M38&lt;&gt;"",SUM(SUMIFS(PrivateSheet1[[Duration]:[Duration]],PrivateSheet1[[Task]:[Task]],_xlfn._xlws.FILTER(ProductBacklog5[CODE],(ProductBacklog5[Real-Date]&lt;=$M38)*(ProductBacklog5[CODE]&lt;&gt;"")*(ProductBacklog5[Real-Date]&lt;&gt;""))),SUMIFS(PrivateSheet2[[Duration]:[Duration]],PrivateSheet2[[Task]:[Task]],_xlfn._xlws.FILTER(ProductBacklog5[CODE],(ProductBacklog5[Real-Date]&lt;=$M38)*(ProductBacklog5[CODE]&lt;&gt;"")*(ProductBacklog5[Real-Date]&lt;&gt;""))),SUMIFS(PrivateSheet3[[Duration]:[Duration]],PrivateSheet3[[Task]:[Task]],_xlfn._xlws.FILTER(ProductBacklog5[CODE],(ProductBacklog5[Real-Date]&lt;=$M38)*(ProductBacklog5[CODE]&lt;&gt;"")*(ProductBacklog5[Real-Date]&lt;&gt;""))),SUMIFS(PrivateSheet4[[Duration]:[Duration]],PrivateSheet4[[Task]:[Task]],_xlfn._xlws.FILTER(ProductBacklog5[CODE],(ProductBacklog5[Real-Date]&lt;=$M38)*(ProductBacklog5[CODE]&lt;&gt;"")*(ProductBacklog5[Real-Date]&lt;&gt;""))),SUMIFS(PrivateSheet5[[Duration]:[Duration]],PrivateSheet5[[Task]:[Task]],_xlfn._xlws.FILTER(ProductBacklog5[CODE],(ProductBacklog5[Real-Date]&lt;=$M38)*(ProductBacklog5[CODE]&lt;&gt;"")*(ProductBacklog5[Real-Date]&lt;&gt;""))))/60," ")</f>
        <v>9.1666666666666661</v>
      </c>
      <c r="R38" s="37">
        <f ca="1">IF($M38&lt;&gt;"",SUM($L$38:$L38)," ")</f>
        <v>9.1666666666666661</v>
      </c>
      <c r="U38" s="37"/>
      <c r="V38" s="37"/>
    </row>
    <row r="39" spans="1:24" ht="14.4" customHeight="1" x14ac:dyDescent="0.3">
      <c r="A39" s="45">
        <v>2</v>
      </c>
      <c r="B39" s="57" cm="1">
        <f t="array" aca="1" ref="B39" ca="1">IF($A39&lt;&gt;"",SUM(SUMIFS(PrivateSheet1[[Duration]:[Duration]],PrivateSheet1[[Task]:[Task]],INDIRECT(CONCATENATE(ADDRESS(ROW($AT$5),COLUMN($AT$5)+(ROW($B39)-ROW($B$38))),"#"))))/60,"")</f>
        <v>0.75</v>
      </c>
      <c r="C39" s="58">
        <f ca="1">IF($A39&lt;&gt;"",IF($L39&lt;&gt;0,B39/$L39,0),"")</f>
        <v>0.31034482758620685</v>
      </c>
      <c r="D39" s="57" cm="1">
        <f t="array" aca="1" ref="D39" ca="1">IF($A39&lt;&gt;"",SUM(SUMIFS(PrivateSheet2[[Duration]:[Duration]],PrivateSheet2[[Task]:[Task]],INDIRECT(CONCATENATE(ADDRESS(ROW($AT$5),COLUMN($AT$5)+(ROW($B39)-ROW($B$38))),"#"))))/60,"")</f>
        <v>0</v>
      </c>
      <c r="E39" s="58">
        <f ca="1">IF($A39&lt;&gt;"",IF($L39&lt;&gt;0,D39/$L39,0),"")</f>
        <v>0</v>
      </c>
      <c r="F39" s="57" cm="1">
        <f t="array" aca="1" ref="F39" ca="1">IF($A39&lt;&gt;"",SUM(SUMIFS(PrivateSheet3[[Duration]:[Duration]],PrivateSheet3[[Task]:[Task]],INDIRECT(CONCATENATE(ADDRESS(ROW($AT$5),COLUMN($AT$5)+(ROW($B39)-ROW($B$38))),"#"))))/60,"")</f>
        <v>0</v>
      </c>
      <c r="G39" s="58">
        <f ca="1">IF($A39&lt;&gt;"",IF($L39&lt;&gt;0,F39/$L39,0),"")</f>
        <v>0</v>
      </c>
      <c r="H39" s="57" cm="1">
        <f t="array" aca="1" ref="H39" ca="1">IF($A39&lt;&gt;"",SUM(SUMIFS(PrivateSheet4[[Duration]:[Duration]],PrivateSheet4[[Task]:[Task]],INDIRECT(CONCATENATE(ADDRESS(ROW($AT$5),COLUMN($AT$5)+(ROW($B39)-ROW($B$38))),"#"))))/60,"")</f>
        <v>0</v>
      </c>
      <c r="I39" s="58">
        <f ca="1">IF($A39&lt;&gt;"",IF($L39&lt;&gt;0,H39/$L39,0),"")</f>
        <v>0</v>
      </c>
      <c r="J39" s="57" cm="1">
        <f t="array" aca="1" ref="J39" ca="1">IF($A39&lt;&gt;"",SUM(SUMIFS(PrivateSheet5[[Duration]:[Duration]],PrivateSheet5[[Task]:[Task]],INDIRECT(CONCATENATE(ADDRESS(ROW($AT$5),COLUMN($AT$5)+(ROW($B39)-ROW($B$38))),"#"))))/60,"")</f>
        <v>1.6666666666666667</v>
      </c>
      <c r="K39" s="58">
        <f ca="1">IF($A39&lt;&gt;"",IF($L39&lt;&gt;0,J39/$L39,0),"")</f>
        <v>0.68965517241379304</v>
      </c>
      <c r="L39" s="59">
        <f ca="1">IF($A39&lt;&gt;"",SUM(B39,D39,F39,H39,J39),"")</f>
        <v>2.416666666666667</v>
      </c>
      <c r="M39" s="50">
        <f>IF($A39 &lt;&gt; "",_xlfn.MAXIFS(ProductBacklog5[Planned-Date],ProductBacklog5[Sprint],"="&amp;$A39),"")</f>
        <v>44741</v>
      </c>
      <c r="N39" s="59"/>
      <c r="O39" s="37">
        <f>IF($M39&lt;&gt;"",SUMIFS(ProductBacklog5[Planned],ProductBacklog5[Planned-Date], "&lt;="&amp;$M39)," ")</f>
        <v>22.5</v>
      </c>
      <c r="P39" s="37" cm="1">
        <f t="array" ref="P39">IF($M39&lt;&gt;"",SUM(SUMIFS(ProductBacklog5[Planned],ProductBacklog5[Sprint],$A$38:$A39,ProductBacklog5[Real-Date],"&lt;="&amp;$M39))," ")</f>
        <v>15</v>
      </c>
      <c r="Q39" s="37" cm="1">
        <f t="array" ref="Q39">IF($M39&lt;&gt;"",SUM(SUMIFS(PrivateSheet1[[Duration]:[Duration]],PrivateSheet1[[Task]:[Task]],_xlfn._xlws.FILTER(ProductBacklog5[CODE],(ProductBacklog5[Real-Date]&lt;=$M39)*(ProductBacklog5[CODE]&lt;&gt;"")*(ProductBacklog5[Real-Date]&lt;&gt;""))),SUMIFS(PrivateSheet2[[Duration]:[Duration]],PrivateSheet2[[Task]:[Task]],_xlfn._xlws.FILTER(ProductBacklog5[CODE],(ProductBacklog5[Real-Date]&lt;=$M39)*(ProductBacklog5[CODE]&lt;&gt;"")*(ProductBacklog5[Real-Date]&lt;&gt;""))),SUMIFS(PrivateSheet3[[Duration]:[Duration]],PrivateSheet3[[Task]:[Task]],_xlfn._xlws.FILTER(ProductBacklog5[CODE],(ProductBacklog5[Real-Date]&lt;=$M39)*(ProductBacklog5[CODE]&lt;&gt;"")*(ProductBacklog5[Real-Date]&lt;&gt;""))),SUMIFS(PrivateSheet4[[Duration]:[Duration]],PrivateSheet4[[Task]:[Task]],_xlfn._xlws.FILTER(ProductBacklog5[CODE],(ProductBacklog5[Real-Date]&lt;=$M39)*(ProductBacklog5[CODE]&lt;&gt;"")*(ProductBacklog5[Real-Date]&lt;&gt;""))),SUMIFS(PrivateSheet5[[Duration]:[Duration]],PrivateSheet5[[Task]:[Task]],_xlfn._xlws.FILTER(ProductBacklog5[CODE],(ProductBacklog5[Real-Date]&lt;=$M39)*(ProductBacklog5[CODE]&lt;&gt;"")*(ProductBacklog5[Real-Date]&lt;&gt;""))))/60," ")</f>
        <v>9.1666666666666661</v>
      </c>
      <c r="R39" s="37">
        <f ca="1">IF($M39&lt;&gt;"",SUM($L$38:$L39)," ")</f>
        <v>11.583333333333332</v>
      </c>
      <c r="U39" s="37"/>
      <c r="V39" s="29"/>
    </row>
    <row r="40" spans="1:24" ht="14.4" customHeight="1" x14ac:dyDescent="0.3">
      <c r="A40" s="45"/>
      <c r="B40" s="57" t="str" cm="1">
        <f t="array" aca="1" ref="B40" ca="1">IF($A40&lt;&gt;"",SUM(SUMIFS(PrivateSheet1[[Duration]:[Duration]],PrivateSheet1[[Task]:[Task]],INDIRECT(CONCATENATE(ADDRESS(ROW($AG$30),COLUMN($AG$30)+(ROW($B40)-ROW($B$38))),"#"))))/60,"")</f>
        <v/>
      </c>
      <c r="C40" s="58" t="str">
        <f>IF($A40&lt;&gt;"",IF($L40&lt;&gt;0,B40/$L40,0),"")</f>
        <v/>
      </c>
      <c r="D40" s="57" t="str" cm="1">
        <f t="array" aca="1" ref="D40" ca="1">IF($A40&lt;&gt;"",SUM(SUMIFS(PrivateSheet2[[Duration]:[Duration]],PrivateSheet2[[Task]:[Task]],INDIRECT(CONCATENATE(ADDRESS(ROW($AG$30),COLUMN($AG$30)+(ROW($B40)-ROW($B$38))),"#"))))/60,"")</f>
        <v/>
      </c>
      <c r="E40" s="58" t="str">
        <f>IF($A40&lt;&gt;"",IF($L40&lt;&gt;0,D40/$L40,0),"")</f>
        <v/>
      </c>
      <c r="F40" s="57" t="str" cm="1">
        <f t="array" aca="1" ref="F40" ca="1">IF($A40&lt;&gt;"",SUM(SUMIFS(PrivateSheet3[[Duration]:[Duration]],PrivateSheet3[[Task]:[Task]],INDIRECT(CONCATENATE(ADDRESS(ROW($AG$30),COLUMN($AG$30)+(ROW($B40)-ROW($B$38))),"#"))))/60,"")</f>
        <v/>
      </c>
      <c r="G40" s="58" t="str">
        <f>IF($A40&lt;&gt;"",IF($L40&lt;&gt;0,F40/$L40,0),"")</f>
        <v/>
      </c>
      <c r="H40" s="57" t="str" cm="1">
        <f t="array" aca="1" ref="H40" ca="1">IF($A40&lt;&gt;"",SUM(SUMIFS(PrivateSheet4[[Duration]:[Duration]],PrivateSheet4[[Task]:[Task]],INDIRECT(CONCATENATE(ADDRESS(ROW($AG$30),COLUMN($AG$30)+(ROW($B40)-ROW($B$38))),"#"))))/60,"")</f>
        <v/>
      </c>
      <c r="I40" s="58" t="str">
        <f>IF($A40&lt;&gt;"",IF($L40&lt;&gt;0,H40/$L40,0),"")</f>
        <v/>
      </c>
      <c r="J40" s="57" t="str" cm="1">
        <f t="array" aca="1" ref="J40" ca="1">IF($A40&lt;&gt;"",SUM(SUMIFS(PrivateSheet5[[Duration]:[Duration]],PrivateSheet5[[Task]:[Task]],INDIRECT(CONCATENATE(ADDRESS(ROW($AG$30),COLUMN($AG$30)+(ROW($B40)-ROW($B$38))),"#"))))/60,"")</f>
        <v/>
      </c>
      <c r="K40" s="58" t="str">
        <f>IF($A40&lt;&gt;"",IF($L40&lt;&gt;0,J40/$L40,0),"")</f>
        <v/>
      </c>
      <c r="L40" s="59" t="str">
        <f>IF($A40&lt;&gt;"",SUM(B40,D40,F40,H40,J40),"")</f>
        <v/>
      </c>
      <c r="M40" s="50" t="str">
        <f>IF($A40 &lt;&gt; "",_xlfn.MAXIFS(ProductBacklog5[Planned-Date],ProductBacklog5[Sprint],"="&amp;$A40),"")</f>
        <v/>
      </c>
      <c r="N40" s="59"/>
      <c r="O40" s="37" t="str">
        <f>IF($M40&lt;&gt;"",SUMIFS(ProductBacklog5[Planned],ProductBacklog5[Planned-Date], "&lt;="&amp;$M40)," ")</f>
        <v xml:space="preserve"> </v>
      </c>
      <c r="P40" s="37" t="str" cm="1">
        <f t="array" ref="P40">IF($M40&lt;&gt;"",SUM(SUMIFS(ProductBacklog5[Planned],ProductBacklog5[Sprint],$A$38:$A40,ProductBacklog5[Real-Date],"&lt;="&amp;$M40))," ")</f>
        <v xml:space="preserve"> </v>
      </c>
      <c r="Q40" s="37" t="str" cm="1">
        <f t="array" ref="Q40">IF($M40&lt;&gt;"",SUM(SUMIFS(PrivateSheet1[[Duration]:[Duration]],PrivateSheet1[[Task]:[Task]],_xlfn._xlws.FILTER(ProductBacklog5[CODE],(ProductBacklog5[Real-Date]&lt;=$M40)*(ProductBacklog5[CODE]&lt;&gt;"")*(ProductBacklog5[Real-Date]&lt;&gt;""))),SUMIFS(PrivateSheet2[[Duration]:[Duration]],PrivateSheet2[[Task]:[Task]],_xlfn._xlws.FILTER(ProductBacklog5[CODE],(ProductBacklog5[Real-Date]&lt;=$M40)*(ProductBacklog5[CODE]&lt;&gt;"")*(ProductBacklog5[Real-Date]&lt;&gt;""))),SUMIFS(PrivateSheet3[[Duration]:[Duration]],PrivateSheet3[[Task]:[Task]],_xlfn._xlws.FILTER(ProductBacklog5[CODE],(ProductBacklog5[Real-Date]&lt;=$M40)*(ProductBacklog5[CODE]&lt;&gt;"")*(ProductBacklog5[Real-Date]&lt;&gt;""))),SUMIFS(PrivateSheet4[[Duration]:[Duration]],PrivateSheet4[[Task]:[Task]],_xlfn._xlws.FILTER(ProductBacklog5[CODE],(ProductBacklog5[Real-Date]&lt;=$M40)*(ProductBacklog5[CODE]&lt;&gt;"")*(ProductBacklog5[Real-Date]&lt;&gt;""))),SUMIFS(PrivateSheet5[[Duration]:[Duration]],PrivateSheet5[[Task]:[Task]],_xlfn._xlws.FILTER(ProductBacklog5[CODE],(ProductBacklog5[Real-Date]&lt;=$M40)*(ProductBacklog5[CODE]&lt;&gt;"")*(ProductBacklog5[Real-Date]&lt;&gt;""))))/60," ")</f>
        <v xml:space="preserve"> </v>
      </c>
      <c r="R40" s="37" t="str">
        <f>IF($M40&lt;&gt;"",SUM($L$38:$L40)," ")</f>
        <v xml:space="preserve"> </v>
      </c>
      <c r="U40" s="37"/>
      <c r="V40" s="29"/>
      <c r="W40" s="55"/>
      <c r="X40" s="55"/>
    </row>
    <row r="41" spans="1:24" ht="14.4" customHeight="1" x14ac:dyDescent="0.3">
      <c r="A41" s="45"/>
      <c r="B41" s="57" t="str" cm="1">
        <f t="array" aca="1" ref="B41" ca="1">IF($A41&lt;&gt;"",SUM(SUMIFS(PrivateSheet1[[Duration]:[Duration]],PrivateSheet1[[Task]:[Task]],INDIRECT(CONCATENATE(ADDRESS(ROW($AG$30),COLUMN($AG$30)+(ROW($B41)-ROW($B$38))),"#"))))/60,"")</f>
        <v/>
      </c>
      <c r="C41" s="58" t="str">
        <f>IF($A41&lt;&gt;"",IF($L41&lt;&gt;0,B41/$L41,0),"")</f>
        <v/>
      </c>
      <c r="D41" s="57" t="str" cm="1">
        <f t="array" aca="1" ref="D41" ca="1">IF($A41&lt;&gt;"",SUM(SUMIFS(PrivateSheet2[[Duration]:[Duration]],PrivateSheet2[[Task]:[Task]],INDIRECT(CONCATENATE(ADDRESS(ROW($AG$30),COLUMN($AG$30)+(ROW($B41)-ROW($B$38))),"#"))))/60,"")</f>
        <v/>
      </c>
      <c r="E41" s="58" t="str">
        <f>IF($A41&lt;&gt;"",IF($L41&lt;&gt;0,D41/$L41,0),"")</f>
        <v/>
      </c>
      <c r="F41" s="57" t="str" cm="1">
        <f t="array" aca="1" ref="F41" ca="1">IF($A41&lt;&gt;"",SUM(SUMIFS(PrivateSheet3[[Duration]:[Duration]],PrivateSheet3[[Task]:[Task]],INDIRECT(CONCATENATE(ADDRESS(ROW($AG$30),COLUMN($AG$30)+(ROW($B41)-ROW($B$38))),"#"))))/60,"")</f>
        <v/>
      </c>
      <c r="G41" s="58" t="str">
        <f>IF($A41&lt;&gt;"",IF($L41&lt;&gt;0,F41/$L41,0),"")</f>
        <v/>
      </c>
      <c r="H41" s="57" t="str" cm="1">
        <f t="array" aca="1" ref="H41" ca="1">IF($A41&lt;&gt;"",SUM(SUMIFS(PrivateSheet4[[Duration]:[Duration]],PrivateSheet4[[Task]:[Task]],INDIRECT(CONCATENATE(ADDRESS(ROW($AG$30),COLUMN($AG$30)+(ROW($B41)-ROW($B$38))),"#"))))/60,"")</f>
        <v/>
      </c>
      <c r="I41" s="58" t="str">
        <f>IF($A41&lt;&gt;"",IF($L41&lt;&gt;0,H41/$L41,0),"")</f>
        <v/>
      </c>
      <c r="J41" s="57" t="str" cm="1">
        <f t="array" aca="1" ref="J41" ca="1">IF($A41&lt;&gt;"",SUM(SUMIFS(PrivateSheet5[[Duration]:[Duration]],PrivateSheet5[[Task]:[Task]],INDIRECT(CONCATENATE(ADDRESS(ROW($AG$30),COLUMN($AG$30)+(ROW($B41)-ROW($B$38))),"#"))))/60,"")</f>
        <v/>
      </c>
      <c r="K41" s="58" t="str">
        <f>IF($A41&lt;&gt;"",IF($L41&lt;&gt;0,J41/$L41,0),"")</f>
        <v/>
      </c>
      <c r="L41" s="59" t="str">
        <f>IF($A41&lt;&gt;"",SUM(B41,D41,F41,H41,J41),"")</f>
        <v/>
      </c>
      <c r="M41" s="50"/>
      <c r="N41" s="59"/>
      <c r="O41" s="37" t="str">
        <f>IF($M41&lt;&gt;"",SUMIFS(ProductBacklog5[Planned],ProductBacklog5[Planned-Date], "&lt;="&amp;$M41)," ")</f>
        <v xml:space="preserve"> </v>
      </c>
      <c r="P41" s="37" t="str" cm="1">
        <f t="array" ref="P41">IF($M41&lt;&gt;"",SUM(SUMIFS(ProductBacklog5[Planned],ProductBacklog5[Sprint],$A$38:$A41,ProductBacklog5[Real-Date],"&lt;="&amp;$M41))," ")</f>
        <v xml:space="preserve"> </v>
      </c>
      <c r="Q41" s="37" t="str" cm="1">
        <f t="array" ref="Q41">IF($M41&lt;&gt;"",SUM(SUMIFS(PrivateSheet1[[Duration]:[Duration]],PrivateSheet1[[Task]:[Task]],_xlfn._xlws.FILTER(ProductBacklog5[CODE],(ProductBacklog5[Real-Date]&lt;=$M41)*(ProductBacklog5[CODE]&lt;&gt;"")*(ProductBacklog5[Real-Date]&lt;&gt;""))),SUMIFS(PrivateSheet2[[Duration]:[Duration]],PrivateSheet2[[Task]:[Task]],_xlfn._xlws.FILTER(ProductBacklog5[CODE],(ProductBacklog5[Real-Date]&lt;=$M41)*(ProductBacklog5[CODE]&lt;&gt;"")*(ProductBacklog5[Real-Date]&lt;&gt;""))),SUMIFS(PrivateSheet3[[Duration]:[Duration]],PrivateSheet3[[Task]:[Task]],_xlfn._xlws.FILTER(ProductBacklog5[CODE],(ProductBacklog5[Real-Date]&lt;=$M41)*(ProductBacklog5[CODE]&lt;&gt;"")*(ProductBacklog5[Real-Date]&lt;&gt;""))),SUMIFS(PrivateSheet4[[Duration]:[Duration]],PrivateSheet4[[Task]:[Task]],_xlfn._xlws.FILTER(ProductBacklog5[CODE],(ProductBacklog5[Real-Date]&lt;=$M41)*(ProductBacklog5[CODE]&lt;&gt;"")*(ProductBacklog5[Real-Date]&lt;&gt;""))),SUMIFS(PrivateSheet5[[Duration]:[Duration]],PrivateSheet5[[Task]:[Task]],_xlfn._xlws.FILTER(ProductBacklog5[CODE],(ProductBacklog5[Real-Date]&lt;=$M41)*(ProductBacklog5[CODE]&lt;&gt;"")*(ProductBacklog5[Real-Date]&lt;&gt;""))))/60," ")</f>
        <v xml:space="preserve"> </v>
      </c>
      <c r="R41" s="37" t="str">
        <f>IF($M41&lt;&gt;"",SUM($L$38:$L41)," ")</f>
        <v xml:space="preserve"> </v>
      </c>
      <c r="U41" s="37"/>
      <c r="V41" s="29"/>
      <c r="W41" s="29"/>
      <c r="X41" s="37"/>
    </row>
    <row r="42" spans="1:24" ht="14.4" customHeight="1" x14ac:dyDescent="0.3">
      <c r="A42" s="45"/>
      <c r="B42" s="57" t="str" cm="1">
        <f t="array" aca="1" ref="B42" ca="1">IF($A42&lt;&gt;"",SUM(SUMIFS(PrivateSheet1[[Duration]:[Duration]],PrivateSheet1[[Task]:[Task]],INDIRECT(CONCATENATE(ADDRESS(ROW($AG$30),COLUMN($AG$30)+(ROW($B42)-ROW($B$38))),"#"))))/60,"")</f>
        <v/>
      </c>
      <c r="C42" s="58" t="str">
        <f>IF($A42&lt;&gt;"",IF($L42&lt;&gt;0,B42/$L42,0),"")</f>
        <v/>
      </c>
      <c r="D42" s="57" t="str" cm="1">
        <f t="array" aca="1" ref="D42" ca="1">IF($A42&lt;&gt;"",SUM(SUMIFS(PrivateSheet2[[Duration]:[Duration]],PrivateSheet2[[Task]:[Task]],INDIRECT(CONCATENATE(ADDRESS(ROW($AG$30),COLUMN($AG$30)+(ROW($B42)-ROW($B$38))),"#"))))/60,"")</f>
        <v/>
      </c>
      <c r="E42" s="58" t="str">
        <f>IF($A42&lt;&gt;"",IF($L42&lt;&gt;0,D42/$L42,0),"")</f>
        <v/>
      </c>
      <c r="F42" s="57" t="str" cm="1">
        <f t="array" aca="1" ref="F42" ca="1">IF($A42&lt;&gt;"",SUM(SUMIFS(PrivateSheet3[[Duration]:[Duration]],PrivateSheet3[[Task]:[Task]],INDIRECT(CONCATENATE(ADDRESS(ROW($AG$30),COLUMN($AG$30)+(ROW($B42)-ROW($B$38))),"#"))))/60,"")</f>
        <v/>
      </c>
      <c r="G42" s="58" t="str">
        <f>IF($A42&lt;&gt;"",IF($L42&lt;&gt;0,F42/$L42,0),"")</f>
        <v/>
      </c>
      <c r="H42" s="57" t="str" cm="1">
        <f t="array" aca="1" ref="H42" ca="1">IF($A42&lt;&gt;"",SUM(SUMIFS(PrivateSheet4[[Duration]:[Duration]],PrivateSheet4[[Task]:[Task]],INDIRECT(CONCATENATE(ADDRESS(ROW($AG$30),COLUMN($AG$30)+(ROW($B42)-ROW($B$38))),"#"))))/60,"")</f>
        <v/>
      </c>
      <c r="I42" s="58" t="str">
        <f>IF($A42&lt;&gt;"",IF($L42&lt;&gt;0,H42/$L42,0),"")</f>
        <v/>
      </c>
      <c r="J42" s="57" t="str" cm="1">
        <f t="array" aca="1" ref="J42" ca="1">IF($A42&lt;&gt;"",SUM(SUMIFS(PrivateSheet5[[Duration]:[Duration]],PrivateSheet5[[Task]:[Task]],INDIRECT(CONCATENATE(ADDRESS(ROW($AG$30),COLUMN($AG$30)+(ROW($B42)-ROW($B$38))),"#"))))/60,"")</f>
        <v/>
      </c>
      <c r="K42" s="58" t="str">
        <f>IF($A42&lt;&gt;"",IF($L42&lt;&gt;0,J42/$L42,0),"")</f>
        <v/>
      </c>
      <c r="L42" s="59" t="str">
        <f>IF($A42&lt;&gt;"",SUM(B42,D42,F42,H42,J42),"")</f>
        <v/>
      </c>
      <c r="M42" s="50"/>
      <c r="N42" s="59"/>
      <c r="O42" s="37" t="str">
        <f>IF($M42&lt;&gt;"",SUMIFS(ProductBacklog5[Planned],ProductBacklog5[Planned-Date], "&lt;="&amp;$M42)," ")</f>
        <v xml:space="preserve"> </v>
      </c>
      <c r="P42" s="37" t="str" cm="1">
        <f t="array" ref="P42">IF($M42&lt;&gt;"",SUM(SUMIFS(ProductBacklog5[Planned],ProductBacklog5[Sprint],$A$38:$A42,ProductBacklog5[Real-Date],"&lt;="&amp;$M42))," ")</f>
        <v xml:space="preserve"> </v>
      </c>
      <c r="Q42" s="37" t="str" cm="1">
        <f t="array" ref="Q42">IF($M42&lt;&gt;"",SUM(SUMIFS(PrivateSheet1[[Duration]:[Duration]],PrivateSheet1[[Task]:[Task]],_xlfn._xlws.FILTER(ProductBacklog5[CODE],(ProductBacklog5[Real-Date]&lt;=$M42)*(ProductBacklog5[CODE]&lt;&gt;"")*(ProductBacklog5[Real-Date]&lt;&gt;""))),SUMIFS(PrivateSheet2[[Duration]:[Duration]],PrivateSheet2[[Task]:[Task]],_xlfn._xlws.FILTER(ProductBacklog5[CODE],(ProductBacklog5[Real-Date]&lt;=$M42)*(ProductBacklog5[CODE]&lt;&gt;"")*(ProductBacklog5[Real-Date]&lt;&gt;""))),SUMIFS(PrivateSheet3[[Duration]:[Duration]],PrivateSheet3[[Task]:[Task]],_xlfn._xlws.FILTER(ProductBacklog5[CODE],(ProductBacklog5[Real-Date]&lt;=$M42)*(ProductBacklog5[CODE]&lt;&gt;"")*(ProductBacklog5[Real-Date]&lt;&gt;""))),SUMIFS(PrivateSheet4[[Duration]:[Duration]],PrivateSheet4[[Task]:[Task]],_xlfn._xlws.FILTER(ProductBacklog5[CODE],(ProductBacklog5[Real-Date]&lt;=$M42)*(ProductBacklog5[CODE]&lt;&gt;"")*(ProductBacklog5[Real-Date]&lt;&gt;""))),SUMIFS(PrivateSheet5[[Duration]:[Duration]],PrivateSheet5[[Task]:[Task]],_xlfn._xlws.FILTER(ProductBacklog5[CODE],(ProductBacklog5[Real-Date]&lt;=$M42)*(ProductBacklog5[CODE]&lt;&gt;"")*(ProductBacklog5[Real-Date]&lt;&gt;""))))/60," ")</f>
        <v xml:space="preserve"> </v>
      </c>
      <c r="R42" s="37" t="str">
        <f>IF($M42&lt;&gt;"",SUM($L$38:$L42)," ")</f>
        <v xml:space="preserve"> </v>
      </c>
      <c r="U42" s="37"/>
      <c r="V42" s="29"/>
      <c r="W42" s="29"/>
      <c r="X42" s="29"/>
    </row>
    <row r="43" spans="1:24" ht="14.4" customHeight="1" x14ac:dyDescent="0.3">
      <c r="A43" s="45"/>
      <c r="B43" s="57" t="str" cm="1">
        <f t="array" aca="1" ref="B43" ca="1">IF($A43&lt;&gt;"",SUM(SUMIFS(PrivateSheet1[[Duration]:[Duration]],PrivateSheet1[[Task]:[Task]],INDIRECT(CONCATENATE(ADDRESS(ROW($AG$30),COLUMN($AG$30)+(ROW($B43)-ROW($B$38))),"#"))))/60,"")</f>
        <v/>
      </c>
      <c r="C43" s="58" t="str">
        <f>IF($A43&lt;&gt;"",IF($L43&lt;&gt;0,B43/$L43,0),"")</f>
        <v/>
      </c>
      <c r="D43" s="57" t="str" cm="1">
        <f t="array" aca="1" ref="D43" ca="1">IF($A43&lt;&gt;"",SUM(SUMIFS(PrivateSheet2[[Duration]:[Duration]],PrivateSheet2[[Task]:[Task]],INDIRECT(CONCATENATE(ADDRESS(ROW($AG$30),COLUMN($AG$30)+(ROW($B43)-ROW($B$38))),"#"))))/60,"")</f>
        <v/>
      </c>
      <c r="E43" s="58" t="str">
        <f>IF($A43&lt;&gt;"",IF($L43&lt;&gt;0,D43/$L43,0),"")</f>
        <v/>
      </c>
      <c r="F43" s="57" t="str" cm="1">
        <f t="array" aca="1" ref="F43" ca="1">IF($A43&lt;&gt;"",SUM(SUMIFS(PrivateSheet3[[Duration]:[Duration]],PrivateSheet3[[Task]:[Task]],INDIRECT(CONCATENATE(ADDRESS(ROW($AG$30),COLUMN($AG$30)+(ROW($B43)-ROW($B$38))),"#"))))/60,"")</f>
        <v/>
      </c>
      <c r="G43" s="58" t="str">
        <f>IF($A43&lt;&gt;"",IF($L43&lt;&gt;0,F43/$L43,0),"")</f>
        <v/>
      </c>
      <c r="H43" s="57" t="str" cm="1">
        <f t="array" aca="1" ref="H43" ca="1">IF($A43&lt;&gt;"",SUM(SUMIFS(PrivateSheet4[[Duration]:[Duration]],PrivateSheet4[[Task]:[Task]],INDIRECT(CONCATENATE(ADDRESS(ROW($AG$30),COLUMN($AG$30)+(ROW($B43)-ROW($B$38))),"#"))))/60,"")</f>
        <v/>
      </c>
      <c r="I43" s="58" t="str">
        <f>IF($A43&lt;&gt;"",IF($L43&lt;&gt;0,H43/$L43,0),"")</f>
        <v/>
      </c>
      <c r="J43" s="57" t="str" cm="1">
        <f t="array" aca="1" ref="J43" ca="1">IF($A43&lt;&gt;"",SUM(SUMIFS(PrivateSheet5[[Duration]:[Duration]],PrivateSheet5[[Task]:[Task]],INDIRECT(CONCATENATE(ADDRESS(ROW($AG$30),COLUMN($AG$30)+(ROW($B43)-ROW($B$38))),"#"))))/60,"")</f>
        <v/>
      </c>
      <c r="K43" s="58" t="str">
        <f>IF($A43&lt;&gt;"",IF($L43&lt;&gt;0,J43/$L43,0),"")</f>
        <v/>
      </c>
      <c r="L43" s="59" t="str">
        <f>IF($A43&lt;&gt;"",SUM(B43,D43,F43,H43,J43),"")</f>
        <v/>
      </c>
      <c r="M43" s="50"/>
      <c r="N43" s="59"/>
      <c r="O43" s="37" t="str">
        <f>IF($M43&lt;&gt;"",SUMIFS(ProductBacklog5[Planned],ProductBacklog5[Planned-Date], "&lt;="&amp;$M43)," ")</f>
        <v xml:space="preserve"> </v>
      </c>
      <c r="P43" s="37" t="str" cm="1">
        <f t="array" ref="P43">IF($M43&lt;&gt;"",SUM(SUMIFS(ProductBacklog5[Planned],ProductBacklog5[Sprint],$A$38:$A43,ProductBacklog5[Real-Date],"&lt;="&amp;$M43))," ")</f>
        <v xml:space="preserve"> </v>
      </c>
      <c r="Q43" s="37" t="str" cm="1">
        <f t="array" ref="Q43">IF($M43&lt;&gt;"",SUM(SUMIFS(PrivateSheet1[[Duration]:[Duration]],PrivateSheet1[[Task]:[Task]],_xlfn._xlws.FILTER(ProductBacklog5[CODE],(ProductBacklog5[Real-Date]&lt;=$M43)*(ProductBacklog5[CODE]&lt;&gt;"")*(ProductBacklog5[Real-Date]&lt;&gt;""))),SUMIFS(PrivateSheet2[[Duration]:[Duration]],PrivateSheet2[[Task]:[Task]],_xlfn._xlws.FILTER(ProductBacklog5[CODE],(ProductBacklog5[Real-Date]&lt;=$M43)*(ProductBacklog5[CODE]&lt;&gt;"")*(ProductBacklog5[Real-Date]&lt;&gt;""))),SUMIFS(PrivateSheet3[[Duration]:[Duration]],PrivateSheet3[[Task]:[Task]],_xlfn._xlws.FILTER(ProductBacklog5[CODE],(ProductBacklog5[Real-Date]&lt;=$M43)*(ProductBacklog5[CODE]&lt;&gt;"")*(ProductBacklog5[Real-Date]&lt;&gt;""))),SUMIFS(PrivateSheet4[[Duration]:[Duration]],PrivateSheet4[[Task]:[Task]],_xlfn._xlws.FILTER(ProductBacklog5[CODE],(ProductBacklog5[Real-Date]&lt;=$M43)*(ProductBacklog5[CODE]&lt;&gt;"")*(ProductBacklog5[Real-Date]&lt;&gt;""))),SUMIFS(PrivateSheet5[[Duration]:[Duration]],PrivateSheet5[[Task]:[Task]],_xlfn._xlws.FILTER(ProductBacklog5[CODE],(ProductBacklog5[Real-Date]&lt;=$M43)*(ProductBacklog5[CODE]&lt;&gt;"")*(ProductBacklog5[Real-Date]&lt;&gt;""))))/60," ")</f>
        <v xml:space="preserve"> </v>
      </c>
      <c r="R43" s="37" t="str">
        <f>IF($M43&lt;&gt;"",SUM($L$38:$L43)," ")</f>
        <v xml:space="preserve"> </v>
      </c>
      <c r="U43" s="37"/>
      <c r="V43" s="29"/>
      <c r="W43" s="29"/>
      <c r="X43" s="29"/>
    </row>
    <row r="44" spans="1:24" ht="14.4" customHeight="1" x14ac:dyDescent="0.3">
      <c r="A44" s="45"/>
      <c r="B44" s="57" t="str" cm="1">
        <f t="array" aca="1" ref="B44" ca="1">IF($A44&lt;&gt;"",SUM(SUMIFS(PrivateSheet1[[Duration]:[Duration]],PrivateSheet1[[Task]:[Task]],INDIRECT(CONCATENATE(ADDRESS(ROW($AG$30),COLUMN($AG$30)+(ROW($B44)-ROW($B$38))),"#"))))/60,"")</f>
        <v/>
      </c>
      <c r="C44" s="58" t="str">
        <f>IF($A44&lt;&gt;"",IF($L44&lt;&gt;0,B44/$L44,0),"")</f>
        <v/>
      </c>
      <c r="D44" s="57" t="str" cm="1">
        <f t="array" aca="1" ref="D44" ca="1">IF($A44&lt;&gt;"",SUM(SUMIFS(PrivateSheet2[[Duration]:[Duration]],PrivateSheet2[[Task]:[Task]],INDIRECT(CONCATENATE(ADDRESS(ROW($AG$30),COLUMN($AG$30)+(ROW($B44)-ROW($B$38))),"#"))))/60,"")</f>
        <v/>
      </c>
      <c r="E44" s="58" t="str">
        <f>IF($A44&lt;&gt;"",IF($L44&lt;&gt;0,D44/$L44,0),"")</f>
        <v/>
      </c>
      <c r="F44" s="57" t="str" cm="1">
        <f t="array" aca="1" ref="F44" ca="1">IF($A44&lt;&gt;"",SUM(SUMIFS(PrivateSheet3[[Duration]:[Duration]],PrivateSheet3[[Task]:[Task]],INDIRECT(CONCATENATE(ADDRESS(ROW($AG$30),COLUMN($AG$30)+(ROW($B44)-ROW($B$38))),"#"))))/60,"")</f>
        <v/>
      </c>
      <c r="G44" s="58" t="str">
        <f>IF($A44&lt;&gt;"",IF($L44&lt;&gt;0,F44/$L44,0),"")</f>
        <v/>
      </c>
      <c r="H44" s="57" t="str" cm="1">
        <f t="array" aca="1" ref="H44" ca="1">IF($A44&lt;&gt;"",SUM(SUMIFS(PrivateSheet4[[Duration]:[Duration]],PrivateSheet4[[Task]:[Task]],INDIRECT(CONCATENATE(ADDRESS(ROW($AG$30),COLUMN($AG$30)+(ROW($B44)-ROW($B$38))),"#"))))/60,"")</f>
        <v/>
      </c>
      <c r="I44" s="58" t="str">
        <f>IF($A44&lt;&gt;"",IF($L44&lt;&gt;0,H44/$L44,0),"")</f>
        <v/>
      </c>
      <c r="J44" s="57" t="str" cm="1">
        <f t="array" aca="1" ref="J44" ca="1">IF($A44&lt;&gt;"",SUM(SUMIFS(PrivateSheet5[[Duration]:[Duration]],PrivateSheet5[[Task]:[Task]],INDIRECT(CONCATENATE(ADDRESS(ROW($AG$30),COLUMN($AG$30)+(ROW($B44)-ROW($B$38))),"#"))))/60,"")</f>
        <v/>
      </c>
      <c r="K44" s="58" t="str">
        <f>IF($A44&lt;&gt;"",IF($L44&lt;&gt;0,J44/$L44,0),"")</f>
        <v/>
      </c>
      <c r="L44" s="59" t="str">
        <f>IF($A44&lt;&gt;"",SUM(B44,D44,F44,H44,J44),"")</f>
        <v/>
      </c>
      <c r="M44" s="50"/>
      <c r="N44" s="59"/>
      <c r="O44" s="37" t="str">
        <f>IF($M44&lt;&gt;"",SUMIFS(ProductBacklog5[Planned],ProductBacklog5[Planned-Date], "&lt;="&amp;$M44)," ")</f>
        <v xml:space="preserve"> </v>
      </c>
      <c r="P44" s="37" t="str" cm="1">
        <f t="array" ref="P44">IF($M44&lt;&gt;"",SUM(SUMIFS(ProductBacklog5[Planned],ProductBacklog5[Sprint],$A$38:$A44,ProductBacklog5[Real-Date],"&lt;="&amp;$M44))," ")</f>
        <v xml:space="preserve"> </v>
      </c>
      <c r="Q44" s="37" t="str" cm="1">
        <f t="array" ref="Q44">IF($M44&lt;&gt;"",SUM(SUMIFS(PrivateSheet1[[Duration]:[Duration]],PrivateSheet1[[Task]:[Task]],_xlfn._xlws.FILTER(ProductBacklog5[CODE],(ProductBacklog5[Real-Date]&lt;=$M44)*(ProductBacklog5[CODE]&lt;&gt;"")*(ProductBacklog5[Real-Date]&lt;&gt;""))),SUMIFS(PrivateSheet2[[Duration]:[Duration]],PrivateSheet2[[Task]:[Task]],_xlfn._xlws.FILTER(ProductBacklog5[CODE],(ProductBacklog5[Real-Date]&lt;=$M44)*(ProductBacklog5[CODE]&lt;&gt;"")*(ProductBacklog5[Real-Date]&lt;&gt;""))),SUMIFS(PrivateSheet3[[Duration]:[Duration]],PrivateSheet3[[Task]:[Task]],_xlfn._xlws.FILTER(ProductBacklog5[CODE],(ProductBacklog5[Real-Date]&lt;=$M44)*(ProductBacklog5[CODE]&lt;&gt;"")*(ProductBacklog5[Real-Date]&lt;&gt;""))),SUMIFS(PrivateSheet4[[Duration]:[Duration]],PrivateSheet4[[Task]:[Task]],_xlfn._xlws.FILTER(ProductBacklog5[CODE],(ProductBacklog5[Real-Date]&lt;=$M44)*(ProductBacklog5[CODE]&lt;&gt;"")*(ProductBacklog5[Real-Date]&lt;&gt;""))),SUMIFS(PrivateSheet5[[Duration]:[Duration]],PrivateSheet5[[Task]:[Task]],_xlfn._xlws.FILTER(ProductBacklog5[CODE],(ProductBacklog5[Real-Date]&lt;=$M44)*(ProductBacklog5[CODE]&lt;&gt;"")*(ProductBacklog5[Real-Date]&lt;&gt;""))))/60," ")</f>
        <v xml:space="preserve"> </v>
      </c>
      <c r="R44" s="37" t="str">
        <f>IF($M44&lt;&gt;"",SUM($L$38:$L44)," ")</f>
        <v xml:space="preserve"> </v>
      </c>
      <c r="U44" s="37"/>
      <c r="V44" s="29"/>
      <c r="W44" s="29"/>
    </row>
    <row r="45" spans="1:24" ht="14.4" customHeight="1" x14ac:dyDescent="0.3">
      <c r="A45" s="45"/>
      <c r="B45" s="57" t="str" cm="1">
        <f t="array" aca="1" ref="B45" ca="1">IF($A45&lt;&gt;"",SUM(SUMIFS(PrivateSheet1[[Duration]:[Duration]],PrivateSheet1[[Task]:[Task]],INDIRECT(CONCATENATE(ADDRESS(ROW($AG$30),COLUMN($AG$30)+(ROW($B45)-ROW($B$38))),"#"))))/60,"")</f>
        <v/>
      </c>
      <c r="C45" s="58" t="str">
        <f>IF($A45&lt;&gt;"",IF($L45&lt;&gt;0,B45/$L45,0),"")</f>
        <v/>
      </c>
      <c r="D45" s="57" t="str" cm="1">
        <f t="array" aca="1" ref="D45" ca="1">IF($A45&lt;&gt;"",SUM(SUMIFS(PrivateSheet2[[Duration]:[Duration]],PrivateSheet2[[Task]:[Task]],INDIRECT(CONCATENATE(ADDRESS(ROW($AG$30),COLUMN($AG$30)+(ROW($B45)-ROW($B$38))),"#"))))/60,"")</f>
        <v/>
      </c>
      <c r="E45" s="58" t="str">
        <f>IF($A45&lt;&gt;"",IF($L45&lt;&gt;0,D45/$L45,0),"")</f>
        <v/>
      </c>
      <c r="F45" s="57" t="str" cm="1">
        <f t="array" aca="1" ref="F45" ca="1">IF($A45&lt;&gt;"",SUM(SUMIFS(PrivateSheet3[[Duration]:[Duration]],PrivateSheet3[[Task]:[Task]],INDIRECT(CONCATENATE(ADDRESS(ROW($AG$30),COLUMN($AG$30)+(ROW($B45)-ROW($B$38))),"#"))))/60,"")</f>
        <v/>
      </c>
      <c r="G45" s="58" t="str">
        <f>IF($A45&lt;&gt;"",IF($L45&lt;&gt;0,F45/$L45,0),"")</f>
        <v/>
      </c>
      <c r="H45" s="57" t="str" cm="1">
        <f t="array" aca="1" ref="H45" ca="1">IF($A45&lt;&gt;"",SUM(SUMIFS(PrivateSheet4[[Duration]:[Duration]],PrivateSheet4[[Task]:[Task]],INDIRECT(CONCATENATE(ADDRESS(ROW($AG$30),COLUMN($AG$30)+(ROW($B45)-ROW($B$38))),"#"))))/60,"")</f>
        <v/>
      </c>
      <c r="I45" s="58" t="str">
        <f>IF($A45&lt;&gt;"",IF($L45&lt;&gt;0,H45/$L45,0),"")</f>
        <v/>
      </c>
      <c r="J45" s="57" t="str" cm="1">
        <f t="array" aca="1" ref="J45" ca="1">IF($A45&lt;&gt;"",SUM(SUMIFS(PrivateSheet5[[Duration]:[Duration]],PrivateSheet5[[Task]:[Task]],INDIRECT(CONCATENATE(ADDRESS(ROW($AG$30),COLUMN($AG$30)+(ROW($B45)-ROW($B$38))),"#"))))/60,"")</f>
        <v/>
      </c>
      <c r="K45" s="58" t="str">
        <f>IF($A45&lt;&gt;"",IF($L45&lt;&gt;0,J45/$L45,0),"")</f>
        <v/>
      </c>
      <c r="L45" s="59" t="str">
        <f>IF($A45&lt;&gt;"",SUM(B45,D45,F45,H45,J45),"")</f>
        <v/>
      </c>
      <c r="M45" s="50"/>
      <c r="N45" s="59"/>
      <c r="O45" s="37" t="str">
        <f>IF($M45&lt;&gt;"",SUMIFS(ProductBacklog5[Planned],ProductBacklog5[Planned-Date], "&lt;="&amp;$M45)," ")</f>
        <v xml:space="preserve"> </v>
      </c>
      <c r="P45" s="37" t="str" cm="1">
        <f t="array" ref="P45">IF($M45&lt;&gt;"",SUM(SUMIFS(ProductBacklog5[Planned],ProductBacklog5[Sprint],$A$38:$A45,ProductBacklog5[Real-Date],"&lt;="&amp;$M45))," ")</f>
        <v xml:space="preserve"> </v>
      </c>
      <c r="Q45" s="37" t="str" cm="1">
        <f t="array" ref="Q45">IF($M45&lt;&gt;"",SUM(SUMIFS(PrivateSheet1[[Duration]:[Duration]],PrivateSheet1[[Task]:[Task]],_xlfn._xlws.FILTER(ProductBacklog5[CODE],(ProductBacklog5[Real-Date]&lt;=$M45)*(ProductBacklog5[CODE]&lt;&gt;"")*(ProductBacklog5[Real-Date]&lt;&gt;""))),SUMIFS(PrivateSheet2[[Duration]:[Duration]],PrivateSheet2[[Task]:[Task]],_xlfn._xlws.FILTER(ProductBacklog5[CODE],(ProductBacklog5[Real-Date]&lt;=$M45)*(ProductBacklog5[CODE]&lt;&gt;"")*(ProductBacklog5[Real-Date]&lt;&gt;""))),SUMIFS(PrivateSheet3[[Duration]:[Duration]],PrivateSheet3[[Task]:[Task]],_xlfn._xlws.FILTER(ProductBacklog5[CODE],(ProductBacklog5[Real-Date]&lt;=$M45)*(ProductBacklog5[CODE]&lt;&gt;"")*(ProductBacklog5[Real-Date]&lt;&gt;""))),SUMIFS(PrivateSheet4[[Duration]:[Duration]],PrivateSheet4[[Task]:[Task]],_xlfn._xlws.FILTER(ProductBacklog5[CODE],(ProductBacklog5[Real-Date]&lt;=$M45)*(ProductBacklog5[CODE]&lt;&gt;"")*(ProductBacklog5[Real-Date]&lt;&gt;""))),SUMIFS(PrivateSheet5[[Duration]:[Duration]],PrivateSheet5[[Task]:[Task]],_xlfn._xlws.FILTER(ProductBacklog5[CODE],(ProductBacklog5[Real-Date]&lt;=$M45)*(ProductBacklog5[CODE]&lt;&gt;"")*(ProductBacklog5[Real-Date]&lt;&gt;""))))/60," ")</f>
        <v xml:space="preserve"> </v>
      </c>
      <c r="R45" s="37" t="str">
        <f>IF($M45&lt;&gt;"",SUM($L$38:$L45)," ")</f>
        <v xml:space="preserve"> </v>
      </c>
      <c r="U45" s="37"/>
      <c r="V45" s="29"/>
      <c r="W45" s="29"/>
    </row>
    <row r="46" spans="1:24" ht="14.4" customHeight="1" x14ac:dyDescent="0.3">
      <c r="A46" s="45"/>
      <c r="B46" s="57" t="str" cm="1">
        <f t="array" aca="1" ref="B46" ca="1">IF($A46&lt;&gt;"",SUM(SUMIFS(PrivateSheet1[[Duration]:[Duration]],PrivateSheet1[[Task]:[Task]],INDIRECT(CONCATENATE(ADDRESS(ROW($AG$30),COLUMN($AG$30)+(ROW($B46)-ROW($B$38))),"#"))))/60,"")</f>
        <v/>
      </c>
      <c r="C46" s="58" t="str">
        <f>IF($A46&lt;&gt;"",IF($L46&lt;&gt;0,B46/$L46,0),"")</f>
        <v/>
      </c>
      <c r="D46" s="57" t="str" cm="1">
        <f t="array" aca="1" ref="D46" ca="1">IF($A46&lt;&gt;"",SUM(SUMIFS(PrivateSheet2[[Duration]:[Duration]],PrivateSheet2[[Task]:[Task]],INDIRECT(CONCATENATE(ADDRESS(ROW($AG$30),COLUMN($AG$30)+(ROW($B46)-ROW($B$38))),"#"))))/60,"")</f>
        <v/>
      </c>
      <c r="E46" s="58" t="str">
        <f>IF($A46&lt;&gt;"",IF($L46&lt;&gt;0,D46/$L46,0),"")</f>
        <v/>
      </c>
      <c r="F46" s="57" t="str" cm="1">
        <f t="array" aca="1" ref="F46" ca="1">IF($A46&lt;&gt;"",SUM(SUMIFS(PrivateSheet3[[Duration]:[Duration]],PrivateSheet3[[Task]:[Task]],INDIRECT(CONCATENATE(ADDRESS(ROW($AG$30),COLUMN($AG$30)+(ROW($B46)-ROW($B$38))),"#"))))/60,"")</f>
        <v/>
      </c>
      <c r="G46" s="58" t="str">
        <f>IF($A46&lt;&gt;"",IF($L46&lt;&gt;0,F46/$L46,0),"")</f>
        <v/>
      </c>
      <c r="H46" s="57" t="str" cm="1">
        <f t="array" aca="1" ref="H46" ca="1">IF($A46&lt;&gt;"",SUM(SUMIFS(PrivateSheet4[[Duration]:[Duration]],PrivateSheet4[[Task]:[Task]],INDIRECT(CONCATENATE(ADDRESS(ROW($AG$30),COLUMN($AG$30)+(ROW($B46)-ROW($B$38))),"#"))))/60,"")</f>
        <v/>
      </c>
      <c r="I46" s="58" t="str">
        <f>IF($A46&lt;&gt;"",IF($L46&lt;&gt;0,H46/$L46,0),"")</f>
        <v/>
      </c>
      <c r="J46" s="57" t="str" cm="1">
        <f t="array" aca="1" ref="J46" ca="1">IF($A46&lt;&gt;"",SUM(SUMIFS(PrivateSheet5[[Duration]:[Duration]],PrivateSheet5[[Task]:[Task]],INDIRECT(CONCATENATE(ADDRESS(ROW($AG$30),COLUMN($AG$30)+(ROW($B46)-ROW($B$38))),"#"))))/60,"")</f>
        <v/>
      </c>
      <c r="K46" s="58" t="str">
        <f>IF($A46&lt;&gt;"",IF($L46&lt;&gt;0,J46/$L46,0),"")</f>
        <v/>
      </c>
      <c r="L46" s="59" t="str">
        <f>IF($A46&lt;&gt;"",SUM(B46,D46,F46,H46,J46),"")</f>
        <v/>
      </c>
      <c r="M46" s="50"/>
      <c r="N46" s="59"/>
      <c r="O46" s="37" t="str">
        <f>IF($M46&lt;&gt;"",SUMIFS(ProductBacklog5[Planned],ProductBacklog5[Planned-Date], "&lt;="&amp;$M46)," ")</f>
        <v xml:space="preserve"> </v>
      </c>
      <c r="P46" s="37" t="str" cm="1">
        <f t="array" ref="P46">IF($M46&lt;&gt;"",SUM(SUMIFS(ProductBacklog5[Planned],ProductBacklog5[Sprint],$A$38:$A46,ProductBacklog5[Real-Date],"&lt;="&amp;$M46))," ")</f>
        <v xml:space="preserve"> </v>
      </c>
      <c r="Q46" s="37" t="str" cm="1">
        <f t="array" ref="Q46">IF($M46&lt;&gt;"",SUM(SUMIFS(PrivateSheet1[[Duration]:[Duration]],PrivateSheet1[[Task]:[Task]],_xlfn._xlws.FILTER(ProductBacklog5[CODE],(ProductBacklog5[Real-Date]&lt;=$M46)*(ProductBacklog5[CODE]&lt;&gt;"")*(ProductBacklog5[Real-Date]&lt;&gt;""))),SUMIFS(PrivateSheet2[[Duration]:[Duration]],PrivateSheet2[[Task]:[Task]],_xlfn._xlws.FILTER(ProductBacklog5[CODE],(ProductBacklog5[Real-Date]&lt;=$M46)*(ProductBacklog5[CODE]&lt;&gt;"")*(ProductBacklog5[Real-Date]&lt;&gt;""))),SUMIFS(PrivateSheet3[[Duration]:[Duration]],PrivateSheet3[[Task]:[Task]],_xlfn._xlws.FILTER(ProductBacklog5[CODE],(ProductBacklog5[Real-Date]&lt;=$M46)*(ProductBacklog5[CODE]&lt;&gt;"")*(ProductBacklog5[Real-Date]&lt;&gt;""))),SUMIFS(PrivateSheet4[[Duration]:[Duration]],PrivateSheet4[[Task]:[Task]],_xlfn._xlws.FILTER(ProductBacklog5[CODE],(ProductBacklog5[Real-Date]&lt;=$M46)*(ProductBacklog5[CODE]&lt;&gt;"")*(ProductBacklog5[Real-Date]&lt;&gt;""))),SUMIFS(PrivateSheet5[[Duration]:[Duration]],PrivateSheet5[[Task]:[Task]],_xlfn._xlws.FILTER(ProductBacklog5[CODE],(ProductBacklog5[Real-Date]&lt;=$M46)*(ProductBacklog5[CODE]&lt;&gt;"")*(ProductBacklog5[Real-Date]&lt;&gt;""))))/60," ")</f>
        <v xml:space="preserve"> </v>
      </c>
      <c r="R46" s="37" t="str">
        <f>IF($M46&lt;&gt;"",SUM($L$38:$L46)," ")</f>
        <v xml:space="preserve"> </v>
      </c>
      <c r="U46" s="37"/>
      <c r="V46" s="29"/>
      <c r="W46" s="29"/>
    </row>
    <row r="47" spans="1:24" ht="14.4" customHeight="1" x14ac:dyDescent="0.3">
      <c r="A47" s="45"/>
      <c r="B47" s="57" t="str" cm="1">
        <f t="array" aca="1" ref="B47" ca="1">IF($A47&lt;&gt;"",SUM(SUMIFS(PrivateSheet1[[Duration]:[Duration]],PrivateSheet1[[Task]:[Task]],INDIRECT(CONCATENATE(ADDRESS(ROW($AG$30),COLUMN($AG$30)+(ROW($B47)-ROW($B$38))),"#"))))/60,"")</f>
        <v/>
      </c>
      <c r="C47" s="58" t="str">
        <f>IF($A47&lt;&gt;"",IF($L47&lt;&gt;0,B47/$L47,0),"")</f>
        <v/>
      </c>
      <c r="D47" s="57" t="str" cm="1">
        <f t="array" aca="1" ref="D47" ca="1">IF($A47&lt;&gt;"",SUM(SUMIFS(PrivateSheet2[[Duration]:[Duration]],PrivateSheet2[[Task]:[Task]],INDIRECT(CONCATENATE(ADDRESS(ROW($AG$30),COLUMN($AG$30)+(ROW($B47)-ROW($B$38))),"#"))))/60,"")</f>
        <v/>
      </c>
      <c r="E47" s="58" t="str">
        <f>IF($A47&lt;&gt;"",IF($L47&lt;&gt;0,D47/$L47,0),"")</f>
        <v/>
      </c>
      <c r="F47" s="57" t="str" cm="1">
        <f t="array" aca="1" ref="F47" ca="1">IF($A47&lt;&gt;"",SUM(SUMIFS(PrivateSheet3[[Duration]:[Duration]],PrivateSheet3[[Task]:[Task]],INDIRECT(CONCATENATE(ADDRESS(ROW($AG$30),COLUMN($AG$30)+(ROW($B47)-ROW($B$38))),"#"))))/60,"")</f>
        <v/>
      </c>
      <c r="G47" s="58" t="str">
        <f>IF($A47&lt;&gt;"",IF($L47&lt;&gt;0,F47/$L47,0),"")</f>
        <v/>
      </c>
      <c r="H47" s="57" t="str" cm="1">
        <f t="array" aca="1" ref="H47" ca="1">IF($A47&lt;&gt;"",SUM(SUMIFS(PrivateSheet4[[Duration]:[Duration]],PrivateSheet4[[Task]:[Task]],INDIRECT(CONCATENATE(ADDRESS(ROW($AG$30),COLUMN($AG$30)+(ROW($B47)-ROW($B$38))),"#"))))/60,"")</f>
        <v/>
      </c>
      <c r="I47" s="58" t="str">
        <f>IF($A47&lt;&gt;"",IF($L47&lt;&gt;0,H47/$L47,0),"")</f>
        <v/>
      </c>
      <c r="J47" s="57" t="str" cm="1">
        <f t="array" aca="1" ref="J47" ca="1">IF($A47&lt;&gt;"",SUM(SUMIFS(PrivateSheet5[[Duration]:[Duration]],PrivateSheet5[[Task]:[Task]],INDIRECT(CONCATENATE(ADDRESS(ROW($AG$30),COLUMN($AG$30)+(ROW($B47)-ROW($B$38))),"#"))))/60,"")</f>
        <v/>
      </c>
      <c r="K47" s="58" t="str">
        <f>IF($A47&lt;&gt;"",IF($L47&lt;&gt;0,J47/$L47,0),"")</f>
        <v/>
      </c>
      <c r="L47" s="59" t="str">
        <f>IF($A47&lt;&gt;"",SUM(B47,D47,F47,H47,J47),"")</f>
        <v/>
      </c>
      <c r="M47" s="50"/>
      <c r="N47" s="59"/>
      <c r="O47" s="37" t="str">
        <f>IF($M47&lt;&gt;"",SUMIFS(ProductBacklog5[Planned],ProductBacklog5[Planned-Date], "&lt;="&amp;$M47)," ")</f>
        <v xml:space="preserve"> </v>
      </c>
      <c r="P47" s="37" t="str" cm="1">
        <f t="array" ref="P47">IF($M47&lt;&gt;"",SUM(SUMIFS(ProductBacklog5[Planned],ProductBacklog5[Sprint],$A$38:$A47,ProductBacklog5[Real-Date],"&lt;="&amp;$M47))," ")</f>
        <v xml:space="preserve"> </v>
      </c>
      <c r="Q47" s="37" t="str" cm="1">
        <f t="array" ref="Q47">IF($M47&lt;&gt;"",SUM(SUMIFS(PrivateSheet1[[Duration]:[Duration]],PrivateSheet1[[Task]:[Task]],_xlfn._xlws.FILTER(ProductBacklog5[CODE],(ProductBacklog5[Real-Date]&lt;=$M47)*(ProductBacklog5[CODE]&lt;&gt;"")*(ProductBacklog5[Real-Date]&lt;&gt;""))),SUMIFS(PrivateSheet2[[Duration]:[Duration]],PrivateSheet2[[Task]:[Task]],_xlfn._xlws.FILTER(ProductBacklog5[CODE],(ProductBacklog5[Real-Date]&lt;=$M47)*(ProductBacklog5[CODE]&lt;&gt;"")*(ProductBacklog5[Real-Date]&lt;&gt;""))),SUMIFS(PrivateSheet3[[Duration]:[Duration]],PrivateSheet3[[Task]:[Task]],_xlfn._xlws.FILTER(ProductBacklog5[CODE],(ProductBacklog5[Real-Date]&lt;=$M47)*(ProductBacklog5[CODE]&lt;&gt;"")*(ProductBacklog5[Real-Date]&lt;&gt;""))),SUMIFS(PrivateSheet4[[Duration]:[Duration]],PrivateSheet4[[Task]:[Task]],_xlfn._xlws.FILTER(ProductBacklog5[CODE],(ProductBacklog5[Real-Date]&lt;=$M47)*(ProductBacklog5[CODE]&lt;&gt;"")*(ProductBacklog5[Real-Date]&lt;&gt;""))),SUMIFS(PrivateSheet5[[Duration]:[Duration]],PrivateSheet5[[Task]:[Task]],_xlfn._xlws.FILTER(ProductBacklog5[CODE],(ProductBacklog5[Real-Date]&lt;=$M47)*(ProductBacklog5[CODE]&lt;&gt;"")*(ProductBacklog5[Real-Date]&lt;&gt;""))))/60," ")</f>
        <v xml:space="preserve"> </v>
      </c>
      <c r="R47" s="37" t="str">
        <f>IF($M47&lt;&gt;"",SUM($L$38:$L47)," ")</f>
        <v xml:space="preserve"> </v>
      </c>
      <c r="U47" s="37"/>
      <c r="V47" s="29"/>
      <c r="W47" s="29"/>
    </row>
    <row r="48" spans="1:24" ht="14.4" customHeight="1" x14ac:dyDescent="0.3">
      <c r="A48" s="45"/>
      <c r="B48" s="57" t="str" cm="1">
        <f t="array" aca="1" ref="B48" ca="1">IF($A48&lt;&gt;"",SUM(SUMIFS(PrivateSheet1[[Duration]:[Duration]],PrivateSheet1[[Task]:[Task]],INDIRECT(CONCATENATE(ADDRESS(ROW($AG$30),COLUMN($AG$30)+(ROW($B48)-ROW($B$38))),"#"))))/60,"")</f>
        <v/>
      </c>
      <c r="C48" s="58" t="str">
        <f>IF($A48&lt;&gt;"",IF($L48&lt;&gt;0,B48/$L48,0),"")</f>
        <v/>
      </c>
      <c r="D48" s="57" t="str" cm="1">
        <f t="array" aca="1" ref="D48" ca="1">IF($A48&lt;&gt;"",SUM(SUMIFS(PrivateSheet2[[Duration]:[Duration]],PrivateSheet2[[Task]:[Task]],INDIRECT(CONCATENATE(ADDRESS(ROW($AG$30),COLUMN($AG$30)+(ROW($B48)-ROW($B$38))),"#"))))/60,"")</f>
        <v/>
      </c>
      <c r="E48" s="58" t="str">
        <f>IF($A48&lt;&gt;"",IF($L48&lt;&gt;0,D48/$L48,0),"")</f>
        <v/>
      </c>
      <c r="F48" s="57" t="str" cm="1">
        <f t="array" aca="1" ref="F48" ca="1">IF($A48&lt;&gt;"",SUM(SUMIFS(PrivateSheet3[[Duration]:[Duration]],PrivateSheet3[[Task]:[Task]],INDIRECT(CONCATENATE(ADDRESS(ROW($AG$30),COLUMN($AG$30)+(ROW($B48)-ROW($B$38))),"#"))))/60,"")</f>
        <v/>
      </c>
      <c r="G48" s="58" t="str">
        <f>IF($A48&lt;&gt;"",IF($L48&lt;&gt;0,F48/$L48,0),"")</f>
        <v/>
      </c>
      <c r="H48" s="57" t="str" cm="1">
        <f t="array" aca="1" ref="H48" ca="1">IF($A48&lt;&gt;"",SUM(SUMIFS(PrivateSheet4[[Duration]:[Duration]],PrivateSheet4[[Task]:[Task]],INDIRECT(CONCATENATE(ADDRESS(ROW($AG$30),COLUMN($AG$30)+(ROW($B48)-ROW($B$38))),"#"))))/60,"")</f>
        <v/>
      </c>
      <c r="I48" s="58" t="str">
        <f>IF($A48&lt;&gt;"",IF($L48&lt;&gt;0,H48/$L48,0),"")</f>
        <v/>
      </c>
      <c r="J48" s="57" t="str" cm="1">
        <f t="array" aca="1" ref="J48" ca="1">IF($A48&lt;&gt;"",SUM(SUMIFS(PrivateSheet5[[Duration]:[Duration]],PrivateSheet5[[Task]:[Task]],INDIRECT(CONCATENATE(ADDRESS(ROW($AG$30),COLUMN($AG$30)+(ROW($B48)-ROW($B$38))),"#"))))/60,"")</f>
        <v/>
      </c>
      <c r="K48" s="58" t="str">
        <f>IF($A48&lt;&gt;"",IF($L48&lt;&gt;0,J48/$L48,0),"")</f>
        <v/>
      </c>
      <c r="L48" s="59" t="str">
        <f>IF($A48&lt;&gt;"",SUM(B48,D48,F48,H48,J48),"")</f>
        <v/>
      </c>
      <c r="M48" s="50"/>
      <c r="N48" s="59"/>
      <c r="O48" s="37" t="str">
        <f>IF($M48&lt;&gt;"",SUMIFS(ProductBacklog5[Planned],ProductBacklog5[Planned-Date], "&lt;="&amp;$M48)," ")</f>
        <v xml:space="preserve"> </v>
      </c>
      <c r="P48" s="37" t="str" cm="1">
        <f t="array" ref="P48">IF($M48&lt;&gt;"",SUM(SUMIFS(ProductBacklog5[Planned],ProductBacklog5[Sprint],$A$38:$A48,ProductBacklog5[Real-Date],"&lt;="&amp;$M48))," ")</f>
        <v xml:space="preserve"> </v>
      </c>
      <c r="Q48" s="37" t="str" cm="1">
        <f t="array" ref="Q48">IF($M48&lt;&gt;"",SUM(SUMIFS(PrivateSheet1[[Duration]:[Duration]],PrivateSheet1[[Task]:[Task]],_xlfn._xlws.FILTER(ProductBacklog5[CODE],(ProductBacklog5[Real-Date]&lt;=$M48)*(ProductBacklog5[CODE]&lt;&gt;"")*(ProductBacklog5[Real-Date]&lt;&gt;""))),SUMIFS(PrivateSheet2[[Duration]:[Duration]],PrivateSheet2[[Task]:[Task]],_xlfn._xlws.FILTER(ProductBacklog5[CODE],(ProductBacklog5[Real-Date]&lt;=$M48)*(ProductBacklog5[CODE]&lt;&gt;"")*(ProductBacklog5[Real-Date]&lt;&gt;""))),SUMIFS(PrivateSheet3[[Duration]:[Duration]],PrivateSheet3[[Task]:[Task]],_xlfn._xlws.FILTER(ProductBacklog5[CODE],(ProductBacklog5[Real-Date]&lt;=$M48)*(ProductBacklog5[CODE]&lt;&gt;"")*(ProductBacklog5[Real-Date]&lt;&gt;""))),SUMIFS(PrivateSheet4[[Duration]:[Duration]],PrivateSheet4[[Task]:[Task]],_xlfn._xlws.FILTER(ProductBacklog5[CODE],(ProductBacklog5[Real-Date]&lt;=$M48)*(ProductBacklog5[CODE]&lt;&gt;"")*(ProductBacklog5[Real-Date]&lt;&gt;""))),SUMIFS(PrivateSheet5[[Duration]:[Duration]],PrivateSheet5[[Task]:[Task]],_xlfn._xlws.FILTER(ProductBacklog5[CODE],(ProductBacklog5[Real-Date]&lt;=$M48)*(ProductBacklog5[CODE]&lt;&gt;"")*(ProductBacklog5[Real-Date]&lt;&gt;""))))/60," ")</f>
        <v xml:space="preserve"> </v>
      </c>
      <c r="R48" s="37" t="str">
        <f>IF($M48&lt;&gt;"",SUM($L$38:$L48)," ")</f>
        <v xml:space="preserve"> </v>
      </c>
      <c r="U48" s="37"/>
      <c r="V48" s="29"/>
      <c r="W48" s="29"/>
    </row>
    <row r="49" spans="1:23" ht="14.4" customHeight="1" x14ac:dyDescent="0.3">
      <c r="A49" s="45"/>
      <c r="B49" s="57" t="str" cm="1">
        <f t="array" aca="1" ref="B49" ca="1">IF($A49&lt;&gt;"",SUM(SUMIFS(PrivateSheet1[[Duration]:[Duration]],PrivateSheet1[[Task]:[Task]],INDIRECT(CONCATENATE(ADDRESS(ROW($AG$30),COLUMN($AG$30)+(ROW($B49)-ROW($B$38))),"#"))))/60,"")</f>
        <v/>
      </c>
      <c r="C49" s="58" t="str">
        <f>IF($A49&lt;&gt;"",IF($L49&lt;&gt;0,B49/$L49,0),"")</f>
        <v/>
      </c>
      <c r="D49" s="57" t="str" cm="1">
        <f t="array" aca="1" ref="D49" ca="1">IF($A49&lt;&gt;"",SUM(SUMIFS(PrivateSheet2[[Duration]:[Duration]],PrivateSheet2[[Task]:[Task]],INDIRECT(CONCATENATE(ADDRESS(ROW($AG$30),COLUMN($AG$30)+(ROW($B49)-ROW($B$38))),"#"))))/60,"")</f>
        <v/>
      </c>
      <c r="E49" s="58" t="str">
        <f>IF($A49&lt;&gt;"",IF($L49&lt;&gt;0,D49/$L49,0),"")</f>
        <v/>
      </c>
      <c r="F49" s="57" t="str" cm="1">
        <f t="array" aca="1" ref="F49" ca="1">IF($A49&lt;&gt;"",SUM(SUMIFS(PrivateSheet3[[Duration]:[Duration]],PrivateSheet3[[Task]:[Task]],INDIRECT(CONCATENATE(ADDRESS(ROW($AG$30),COLUMN($AG$30)+(ROW($B49)-ROW($B$38))),"#"))))/60,"")</f>
        <v/>
      </c>
      <c r="G49" s="58" t="str">
        <f>IF($A49&lt;&gt;"",IF($L49&lt;&gt;0,F49/$L49,0),"")</f>
        <v/>
      </c>
      <c r="H49" s="57" t="str" cm="1">
        <f t="array" aca="1" ref="H49" ca="1">IF($A49&lt;&gt;"",SUM(SUMIFS(PrivateSheet4[[Duration]:[Duration]],PrivateSheet4[[Task]:[Task]],INDIRECT(CONCATENATE(ADDRESS(ROW($AG$30),COLUMN($AG$30)+(ROW($B49)-ROW($B$38))),"#"))))/60,"")</f>
        <v/>
      </c>
      <c r="I49" s="58" t="str">
        <f>IF($A49&lt;&gt;"",IF($L49&lt;&gt;0,H49/$L49,0),"")</f>
        <v/>
      </c>
      <c r="J49" s="57" t="str" cm="1">
        <f t="array" aca="1" ref="J49" ca="1">IF($A49&lt;&gt;"",SUM(SUMIFS(PrivateSheet5[[Duration]:[Duration]],PrivateSheet5[[Task]:[Task]],INDIRECT(CONCATENATE(ADDRESS(ROW($AG$30),COLUMN($AG$30)+(ROW($B49)-ROW($B$38))),"#"))))/60,"")</f>
        <v/>
      </c>
      <c r="K49" s="58" t="str">
        <f>IF($A49&lt;&gt;"",IF($L49&lt;&gt;0,J49/$L49,0),"")</f>
        <v/>
      </c>
      <c r="L49" s="59" t="str">
        <f>IF($A49&lt;&gt;"",SUM(B49,D49,F49,H49,J49),"")</f>
        <v/>
      </c>
      <c r="M49" s="50"/>
      <c r="N49" s="59"/>
      <c r="O49" s="37" t="str">
        <f>IF($M49&lt;&gt;"",SUMIFS(ProductBacklog5[Planned],ProductBacklog5[Planned-Date], "&lt;="&amp;$M49)," ")</f>
        <v xml:space="preserve"> </v>
      </c>
      <c r="P49" s="37" t="str" cm="1">
        <f t="array" ref="P49">IF($M49&lt;&gt;"",SUM(SUMIFS(ProductBacklog5[Planned],ProductBacklog5[Sprint],$A$38:$A49,ProductBacklog5[Real-Date],"&lt;="&amp;$M49))," ")</f>
        <v xml:space="preserve"> </v>
      </c>
      <c r="Q49" s="37" t="str" cm="1">
        <f t="array" ref="Q49">IF($M49&lt;&gt;"",SUM(SUMIFS(PrivateSheet1[[Duration]:[Duration]],PrivateSheet1[[Task]:[Task]],_xlfn._xlws.FILTER(ProductBacklog5[CODE],(ProductBacklog5[Real-Date]&lt;=$M49)*(ProductBacklog5[CODE]&lt;&gt;"")*(ProductBacklog5[Real-Date]&lt;&gt;""))),SUMIFS(PrivateSheet2[[Duration]:[Duration]],PrivateSheet2[[Task]:[Task]],_xlfn._xlws.FILTER(ProductBacklog5[CODE],(ProductBacklog5[Real-Date]&lt;=$M49)*(ProductBacklog5[CODE]&lt;&gt;"")*(ProductBacklog5[Real-Date]&lt;&gt;""))),SUMIFS(PrivateSheet3[[Duration]:[Duration]],PrivateSheet3[[Task]:[Task]],_xlfn._xlws.FILTER(ProductBacklog5[CODE],(ProductBacklog5[Real-Date]&lt;=$M49)*(ProductBacklog5[CODE]&lt;&gt;"")*(ProductBacklog5[Real-Date]&lt;&gt;""))),SUMIFS(PrivateSheet4[[Duration]:[Duration]],PrivateSheet4[[Task]:[Task]],_xlfn._xlws.FILTER(ProductBacklog5[CODE],(ProductBacklog5[Real-Date]&lt;=$M49)*(ProductBacklog5[CODE]&lt;&gt;"")*(ProductBacklog5[Real-Date]&lt;&gt;""))),SUMIFS(PrivateSheet5[[Duration]:[Duration]],PrivateSheet5[[Task]:[Task]],_xlfn._xlws.FILTER(ProductBacklog5[CODE],(ProductBacklog5[Real-Date]&lt;=$M49)*(ProductBacklog5[CODE]&lt;&gt;"")*(ProductBacklog5[Real-Date]&lt;&gt;""))))/60," ")</f>
        <v xml:space="preserve"> </v>
      </c>
      <c r="R49" s="37" t="str">
        <f>IF($M49&lt;&gt;"",SUM($L$38:$L49)," ")</f>
        <v xml:space="preserve"> </v>
      </c>
      <c r="U49" s="37"/>
      <c r="V49" s="29"/>
      <c r="W49" s="29"/>
    </row>
    <row r="50" spans="1:23" ht="14.4" customHeight="1" x14ac:dyDescent="0.3">
      <c r="A50" s="45"/>
      <c r="B50" s="57" t="str" cm="1">
        <f t="array" aca="1" ref="B50" ca="1">IF($A50&lt;&gt;"",SUM(SUMIFS(PrivateSheet1[[Duration]:[Duration]],PrivateSheet1[[Task]:[Task]],INDIRECT(CONCATENATE(ADDRESS(ROW($AG$30),COLUMN($AG$30)+(ROW($B50)-ROW($B$38))),"#"))))/60,"")</f>
        <v/>
      </c>
      <c r="C50" s="58" t="str">
        <f>IF($A50&lt;&gt;"",IF($L50&lt;&gt;0,B50/$L50,0),"")</f>
        <v/>
      </c>
      <c r="D50" s="57" t="str" cm="1">
        <f t="array" aca="1" ref="D50" ca="1">IF($A50&lt;&gt;"",SUM(SUMIFS(PrivateSheet2[[Duration]:[Duration]],PrivateSheet2[[Task]:[Task]],INDIRECT(CONCATENATE(ADDRESS(ROW($AG$30),COLUMN($AG$30)+(ROW($B50)-ROW($B$38))),"#"))))/60,"")</f>
        <v/>
      </c>
      <c r="E50" s="58" t="str">
        <f>IF($A50&lt;&gt;"",IF($L50&lt;&gt;0,D50/$L50,0),"")</f>
        <v/>
      </c>
      <c r="F50" s="57" t="str" cm="1">
        <f t="array" aca="1" ref="F50" ca="1">IF($A50&lt;&gt;"",SUM(SUMIFS(PrivateSheet3[[Duration]:[Duration]],PrivateSheet3[[Task]:[Task]],INDIRECT(CONCATENATE(ADDRESS(ROW($AG$30),COLUMN($AG$30)+(ROW($B50)-ROW($B$38))),"#"))))/60,"")</f>
        <v/>
      </c>
      <c r="G50" s="58" t="str">
        <f>IF($A50&lt;&gt;"",IF($L50&lt;&gt;0,F50/$L50,0),"")</f>
        <v/>
      </c>
      <c r="H50" s="57" t="str" cm="1">
        <f t="array" aca="1" ref="H50" ca="1">IF($A50&lt;&gt;"",SUM(SUMIFS(PrivateSheet4[[Duration]:[Duration]],PrivateSheet4[[Task]:[Task]],INDIRECT(CONCATENATE(ADDRESS(ROW($AG$30),COLUMN($AG$30)+(ROW($B50)-ROW($B$38))),"#"))))/60,"")</f>
        <v/>
      </c>
      <c r="I50" s="58" t="str">
        <f>IF($A50&lt;&gt;"",IF($L50&lt;&gt;0,H50/$L50,0),"")</f>
        <v/>
      </c>
      <c r="J50" s="57" t="str" cm="1">
        <f t="array" aca="1" ref="J50" ca="1">IF($A50&lt;&gt;"",SUM(SUMIFS(PrivateSheet5[[Duration]:[Duration]],PrivateSheet5[[Task]:[Task]],INDIRECT(CONCATENATE(ADDRESS(ROW($AG$30),COLUMN($AG$30)+(ROW($B50)-ROW($B$38))),"#"))))/60,"")</f>
        <v/>
      </c>
      <c r="K50" s="58" t="str">
        <f>IF($A50&lt;&gt;"",IF($L50&lt;&gt;0,J50/$L50,0),"")</f>
        <v/>
      </c>
      <c r="L50" s="59" t="str">
        <f>IF($A50&lt;&gt;"",SUM(B50,D50,F50,H50,J50),"")</f>
        <v/>
      </c>
      <c r="M50" s="50"/>
      <c r="N50" s="59"/>
      <c r="O50" s="37" t="str">
        <f>IF($M50&lt;&gt;"",SUMIFS(ProductBacklog5[Planned],ProductBacklog5[Planned-Date], "&lt;="&amp;$M50)," ")</f>
        <v xml:space="preserve"> </v>
      </c>
      <c r="P50" s="37" t="str" cm="1">
        <f t="array" ref="P50">IF($M50&lt;&gt;"",SUM(SUMIFS(ProductBacklog5[Planned],ProductBacklog5[Sprint],$A$38:$A50,ProductBacklog5[Real-Date],"&lt;="&amp;$M50))," ")</f>
        <v xml:space="preserve"> </v>
      </c>
      <c r="Q50" s="37" t="str" cm="1">
        <f t="array" ref="Q50">IF($M50&lt;&gt;"",SUM(SUMIFS(PrivateSheet1[[Duration]:[Duration]],PrivateSheet1[[Task]:[Task]],_xlfn._xlws.FILTER(ProductBacklog5[CODE],(ProductBacklog5[Real-Date]&lt;=$M50)*(ProductBacklog5[CODE]&lt;&gt;"")*(ProductBacklog5[Real-Date]&lt;&gt;""))),SUMIFS(PrivateSheet2[[Duration]:[Duration]],PrivateSheet2[[Task]:[Task]],_xlfn._xlws.FILTER(ProductBacklog5[CODE],(ProductBacklog5[Real-Date]&lt;=$M50)*(ProductBacklog5[CODE]&lt;&gt;"")*(ProductBacklog5[Real-Date]&lt;&gt;""))),SUMIFS(PrivateSheet3[[Duration]:[Duration]],PrivateSheet3[[Task]:[Task]],_xlfn._xlws.FILTER(ProductBacklog5[CODE],(ProductBacklog5[Real-Date]&lt;=$M50)*(ProductBacklog5[CODE]&lt;&gt;"")*(ProductBacklog5[Real-Date]&lt;&gt;""))),SUMIFS(PrivateSheet4[[Duration]:[Duration]],PrivateSheet4[[Task]:[Task]],_xlfn._xlws.FILTER(ProductBacklog5[CODE],(ProductBacklog5[Real-Date]&lt;=$M50)*(ProductBacklog5[CODE]&lt;&gt;"")*(ProductBacklog5[Real-Date]&lt;&gt;""))),SUMIFS(PrivateSheet5[[Duration]:[Duration]],PrivateSheet5[[Task]:[Task]],_xlfn._xlws.FILTER(ProductBacklog5[CODE],(ProductBacklog5[Real-Date]&lt;=$M50)*(ProductBacklog5[CODE]&lt;&gt;"")*(ProductBacklog5[Real-Date]&lt;&gt;""))))/60," ")</f>
        <v xml:space="preserve"> </v>
      </c>
      <c r="R50" s="37" t="str">
        <f>IF($M50&lt;&gt;"",SUM($L$38:$L50)," ")</f>
        <v xml:space="preserve"> </v>
      </c>
      <c r="U50" s="37"/>
      <c r="V50" s="29"/>
      <c r="W50" s="29"/>
    </row>
    <row r="51" spans="1:23" ht="14.4" customHeight="1" x14ac:dyDescent="0.3">
      <c r="A51" s="45"/>
      <c r="B51" s="57" t="str" cm="1">
        <f t="array" aca="1" ref="B51" ca="1">IF($A51&lt;&gt;"",SUM(SUMIFS(PrivateSheet1[[Duration]:[Duration]],PrivateSheet1[[Task]:[Task]],INDIRECT(CONCATENATE(ADDRESS(ROW($AG$30),COLUMN($AG$30)+(ROW($B51)-ROW($B$38))),"#"))))/60,"")</f>
        <v/>
      </c>
      <c r="C51" s="58" t="str">
        <f>IF($A51&lt;&gt;"",IF($L51&lt;&gt;0,B51/$L51,0),"")</f>
        <v/>
      </c>
      <c r="D51" s="57" t="str" cm="1">
        <f t="array" aca="1" ref="D51" ca="1">IF($A51&lt;&gt;"",SUM(SUMIFS(PrivateSheet2[[Duration]:[Duration]],PrivateSheet2[[Task]:[Task]],INDIRECT(CONCATENATE(ADDRESS(ROW($AG$30),COLUMN($AG$30)+(ROW($B51)-ROW($B$38))),"#"))))/60,"")</f>
        <v/>
      </c>
      <c r="E51" s="58" t="str">
        <f>IF($A51&lt;&gt;"",IF($L51&lt;&gt;0,D51/$L51,0),"")</f>
        <v/>
      </c>
      <c r="F51" s="57" t="str" cm="1">
        <f t="array" aca="1" ref="F51" ca="1">IF($A51&lt;&gt;"",SUM(SUMIFS(PrivateSheet3[[Duration]:[Duration]],PrivateSheet3[[Task]:[Task]],INDIRECT(CONCATENATE(ADDRESS(ROW($AG$30),COLUMN($AG$30)+(ROW($B51)-ROW($B$38))),"#"))))/60,"")</f>
        <v/>
      </c>
      <c r="G51" s="58" t="str">
        <f>IF($A51&lt;&gt;"",IF($L51&lt;&gt;0,F51/$L51,0),"")</f>
        <v/>
      </c>
      <c r="H51" s="57" t="str" cm="1">
        <f t="array" aca="1" ref="H51" ca="1">IF($A51&lt;&gt;"",SUM(SUMIFS(PrivateSheet4[[Duration]:[Duration]],PrivateSheet4[[Task]:[Task]],INDIRECT(CONCATENATE(ADDRESS(ROW($AG$30),COLUMN($AG$30)+(ROW($B51)-ROW($B$38))),"#"))))/60,"")</f>
        <v/>
      </c>
      <c r="I51" s="58" t="str">
        <f>IF($A51&lt;&gt;"",IF($L51&lt;&gt;0,H51/$L51,0),"")</f>
        <v/>
      </c>
      <c r="J51" s="57" t="str" cm="1">
        <f t="array" aca="1" ref="J51" ca="1">IF($A51&lt;&gt;"",SUM(SUMIFS(PrivateSheet5[[Duration]:[Duration]],PrivateSheet5[[Task]:[Task]],INDIRECT(CONCATENATE(ADDRESS(ROW($AG$30),COLUMN($AG$30)+(ROW($B51)-ROW($B$38))),"#"))))/60,"")</f>
        <v/>
      </c>
      <c r="K51" s="58" t="str">
        <f>IF($A51&lt;&gt;"",IF($L51&lt;&gt;0,J51/$L51,0),"")</f>
        <v/>
      </c>
      <c r="L51" s="59" t="str">
        <f>IF($A51&lt;&gt;"",SUM(B51,D51,F51,H51,J51),"")</f>
        <v/>
      </c>
      <c r="M51" s="50"/>
      <c r="N51" s="59"/>
      <c r="O51" s="37" t="str">
        <f>IF($M51&lt;&gt;"",SUMIFS(ProductBacklog5[Planned],ProductBacklog5[Planned-Date], "&lt;="&amp;$M51)," ")</f>
        <v xml:space="preserve"> </v>
      </c>
      <c r="P51" s="37" t="str" cm="1">
        <f t="array" ref="P51">IF($M51&lt;&gt;"",SUM(SUMIFS(ProductBacklog5[Planned],ProductBacklog5[Sprint],$A$38:$A51,ProductBacklog5[Real-Date],"&lt;="&amp;$M51))," ")</f>
        <v xml:space="preserve"> </v>
      </c>
      <c r="Q51" s="37" t="str" cm="1">
        <f t="array" ref="Q51">IF($M51&lt;&gt;"",SUM(SUMIFS(PrivateSheet1[[Duration]:[Duration]],PrivateSheet1[[Task]:[Task]],_xlfn._xlws.FILTER(ProductBacklog5[CODE],(ProductBacklog5[Real-Date]&lt;=$M51)*(ProductBacklog5[CODE]&lt;&gt;"")*(ProductBacklog5[Real-Date]&lt;&gt;""))),SUMIFS(PrivateSheet2[[Duration]:[Duration]],PrivateSheet2[[Task]:[Task]],_xlfn._xlws.FILTER(ProductBacklog5[CODE],(ProductBacklog5[Real-Date]&lt;=$M51)*(ProductBacklog5[CODE]&lt;&gt;"")*(ProductBacklog5[Real-Date]&lt;&gt;""))),SUMIFS(PrivateSheet3[[Duration]:[Duration]],PrivateSheet3[[Task]:[Task]],_xlfn._xlws.FILTER(ProductBacklog5[CODE],(ProductBacklog5[Real-Date]&lt;=$M51)*(ProductBacklog5[CODE]&lt;&gt;"")*(ProductBacklog5[Real-Date]&lt;&gt;""))),SUMIFS(PrivateSheet4[[Duration]:[Duration]],PrivateSheet4[[Task]:[Task]],_xlfn._xlws.FILTER(ProductBacklog5[CODE],(ProductBacklog5[Real-Date]&lt;=$M51)*(ProductBacklog5[CODE]&lt;&gt;"")*(ProductBacklog5[Real-Date]&lt;&gt;""))),SUMIFS(PrivateSheet5[[Duration]:[Duration]],PrivateSheet5[[Task]:[Task]],_xlfn._xlws.FILTER(ProductBacklog5[CODE],(ProductBacklog5[Real-Date]&lt;=$M51)*(ProductBacklog5[CODE]&lt;&gt;"")*(ProductBacklog5[Real-Date]&lt;&gt;""))))/60," ")</f>
        <v xml:space="preserve"> </v>
      </c>
      <c r="R51" s="37" t="str">
        <f>IF($M51&lt;&gt;"",SUM($L$38:$L51)," ")</f>
        <v xml:space="preserve"> </v>
      </c>
      <c r="U51" s="37"/>
      <c r="V51" s="29"/>
      <c r="W51" s="29"/>
    </row>
    <row r="52" spans="1:23" ht="14.4" customHeight="1" x14ac:dyDescent="0.3">
      <c r="A52" s="45"/>
      <c r="B52" s="57" t="str" cm="1">
        <f t="array" aca="1" ref="B52" ca="1">IF($A52&lt;&gt;"",SUM(SUMIFS(PrivateSheet1[[Duration]:[Duration]],PrivateSheet1[[Task]:[Task]],INDIRECT(CONCATENATE(ADDRESS(ROW($AG$30),COLUMN($AG$30)+(ROW($B52)-ROW($B$38))),"#"))))/60,"")</f>
        <v/>
      </c>
      <c r="C52" s="58" t="str">
        <f>IF($A52&lt;&gt;"",IF($L52&lt;&gt;0,B52/$L52,0),"")</f>
        <v/>
      </c>
      <c r="D52" s="57" t="str" cm="1">
        <f t="array" aca="1" ref="D52" ca="1">IF($A52&lt;&gt;"",SUM(SUMIFS(PrivateSheet2[[Duration]:[Duration]],PrivateSheet2[[Task]:[Task]],INDIRECT(CONCATENATE(ADDRESS(ROW($AG$30),COLUMN($AG$30)+(ROW($B52)-ROW($B$38))),"#"))))/60,"")</f>
        <v/>
      </c>
      <c r="E52" s="58" t="str">
        <f>IF($A52&lt;&gt;"",IF($L52&lt;&gt;0,D52/$L52,0),"")</f>
        <v/>
      </c>
      <c r="F52" s="57" t="str" cm="1">
        <f t="array" aca="1" ref="F52" ca="1">IF($A52&lt;&gt;"",SUM(SUMIFS(PrivateSheet3[[Duration]:[Duration]],PrivateSheet3[[Task]:[Task]],INDIRECT(CONCATENATE(ADDRESS(ROW($AG$30),COLUMN($AG$30)+(ROW($B52)-ROW($B$38))),"#"))))/60,"")</f>
        <v/>
      </c>
      <c r="G52" s="58" t="str">
        <f>IF($A52&lt;&gt;"",IF($L52&lt;&gt;0,F52/$L52,0),"")</f>
        <v/>
      </c>
      <c r="H52" s="57" t="str" cm="1">
        <f t="array" aca="1" ref="H52" ca="1">IF($A52&lt;&gt;"",SUM(SUMIFS(PrivateSheet4[[Duration]:[Duration]],PrivateSheet4[[Task]:[Task]],INDIRECT(CONCATENATE(ADDRESS(ROW($AG$30),COLUMN($AG$30)+(ROW($B52)-ROW($B$38))),"#"))))/60,"")</f>
        <v/>
      </c>
      <c r="I52" s="58" t="str">
        <f>IF($A52&lt;&gt;"",IF($L52&lt;&gt;0,H52/$L52,0),"")</f>
        <v/>
      </c>
      <c r="J52" s="57" t="str" cm="1">
        <f t="array" aca="1" ref="J52" ca="1">IF($A52&lt;&gt;"",SUM(SUMIFS(PrivateSheet5[[Duration]:[Duration]],PrivateSheet5[[Task]:[Task]],INDIRECT(CONCATENATE(ADDRESS(ROW($AG$30),COLUMN($AG$30)+(ROW($B52)-ROW($B$38))),"#"))))/60,"")</f>
        <v/>
      </c>
      <c r="K52" s="58" t="str">
        <f>IF($A52&lt;&gt;"",IF($L52&lt;&gt;0,J52/$L52,0),"")</f>
        <v/>
      </c>
      <c r="L52" s="59" t="str">
        <f>IF($A52&lt;&gt;"",SUM(B52,D52,F52,H52,J52),"")</f>
        <v/>
      </c>
      <c r="M52" s="50"/>
      <c r="N52" s="59"/>
      <c r="O52" s="37" t="str">
        <f>IF($M52&lt;&gt;"",SUMIFS(ProductBacklog5[Planned],ProductBacklog5[Planned-Date], "&lt;="&amp;$M52)," ")</f>
        <v xml:space="preserve"> </v>
      </c>
      <c r="P52" s="37" t="str" cm="1">
        <f t="array" ref="P52">IF($M52&lt;&gt;"",SUM(SUMIFS(ProductBacklog5[Planned],ProductBacklog5[Sprint],$A$38:$A52,ProductBacklog5[Real-Date],"&lt;="&amp;$M52))," ")</f>
        <v xml:space="preserve"> </v>
      </c>
      <c r="Q52" s="37" t="str" cm="1">
        <f t="array" ref="Q52">IF($M52&lt;&gt;"",SUM(SUMIFS(PrivateSheet1[[Duration]:[Duration]],PrivateSheet1[[Task]:[Task]],_xlfn._xlws.FILTER(ProductBacklog5[CODE],(ProductBacklog5[Real-Date]&lt;=$M52)*(ProductBacklog5[CODE]&lt;&gt;"")*(ProductBacklog5[Real-Date]&lt;&gt;""))),SUMIFS(PrivateSheet2[[Duration]:[Duration]],PrivateSheet2[[Task]:[Task]],_xlfn._xlws.FILTER(ProductBacklog5[CODE],(ProductBacklog5[Real-Date]&lt;=$M52)*(ProductBacklog5[CODE]&lt;&gt;"")*(ProductBacklog5[Real-Date]&lt;&gt;""))),SUMIFS(PrivateSheet3[[Duration]:[Duration]],PrivateSheet3[[Task]:[Task]],_xlfn._xlws.FILTER(ProductBacklog5[CODE],(ProductBacklog5[Real-Date]&lt;=$M52)*(ProductBacklog5[CODE]&lt;&gt;"")*(ProductBacklog5[Real-Date]&lt;&gt;""))),SUMIFS(PrivateSheet4[[Duration]:[Duration]],PrivateSheet4[[Task]:[Task]],_xlfn._xlws.FILTER(ProductBacklog5[CODE],(ProductBacklog5[Real-Date]&lt;=$M52)*(ProductBacklog5[CODE]&lt;&gt;"")*(ProductBacklog5[Real-Date]&lt;&gt;""))),SUMIFS(PrivateSheet5[[Duration]:[Duration]],PrivateSheet5[[Task]:[Task]],_xlfn._xlws.FILTER(ProductBacklog5[CODE],(ProductBacklog5[Real-Date]&lt;=$M52)*(ProductBacklog5[CODE]&lt;&gt;"")*(ProductBacklog5[Real-Date]&lt;&gt;""))))/60," ")</f>
        <v xml:space="preserve"> </v>
      </c>
      <c r="R52" s="37" t="str">
        <f>IF($M52&lt;&gt;"",SUM($L$38:$L52)," ")</f>
        <v xml:space="preserve"> </v>
      </c>
      <c r="U52" s="37"/>
      <c r="V52" s="29"/>
      <c r="W52" s="29"/>
    </row>
    <row r="53" spans="1:23" ht="14.4" customHeight="1" x14ac:dyDescent="0.3">
      <c r="A53" s="45"/>
      <c r="B53" s="57" t="str" cm="1">
        <f t="array" aca="1" ref="B53" ca="1">IF($A53&lt;&gt;"",SUM(SUMIFS(PrivateSheet1[[Duration]:[Duration]],PrivateSheet1[[Task]:[Task]],INDIRECT(CONCATENATE(ADDRESS(ROW($AG$30),COLUMN($AG$30)+(ROW($B53)-ROW($B$38))),"#"))))/60,"")</f>
        <v/>
      </c>
      <c r="C53" s="58" t="str">
        <f>IF($A53&lt;&gt;"",IF($L53&lt;&gt;0,B53/$L53,0),"")</f>
        <v/>
      </c>
      <c r="D53" s="57" t="str" cm="1">
        <f t="array" aca="1" ref="D53" ca="1">IF($A53&lt;&gt;"",SUM(SUMIFS(PrivateSheet2[[Duration]:[Duration]],PrivateSheet2[[Task]:[Task]],INDIRECT(CONCATENATE(ADDRESS(ROW($AG$30),COLUMN($AG$30)+(ROW($B53)-ROW($B$38))),"#"))))/60,"")</f>
        <v/>
      </c>
      <c r="E53" s="58" t="str">
        <f>IF($A53&lt;&gt;"",IF($L53&lt;&gt;0,D53/$L53,0),"")</f>
        <v/>
      </c>
      <c r="F53" s="57" t="str" cm="1">
        <f t="array" aca="1" ref="F53" ca="1">IF($A53&lt;&gt;"",SUM(SUMIFS(PrivateSheet3[[Duration]:[Duration]],PrivateSheet3[[Task]:[Task]],INDIRECT(CONCATENATE(ADDRESS(ROW($AG$30),COLUMN($AG$30)+(ROW($B53)-ROW($B$38))),"#"))))/60,"")</f>
        <v/>
      </c>
      <c r="G53" s="58" t="str">
        <f>IF($A53&lt;&gt;"",IF($L53&lt;&gt;0,F53/$L53,0),"")</f>
        <v/>
      </c>
      <c r="H53" s="57" t="str" cm="1">
        <f t="array" aca="1" ref="H53" ca="1">IF($A53&lt;&gt;"",SUM(SUMIFS(PrivateSheet4[[Duration]:[Duration]],PrivateSheet4[[Task]:[Task]],INDIRECT(CONCATENATE(ADDRESS(ROW($AG$30),COLUMN($AG$30)+(ROW($B53)-ROW($B$38))),"#"))))/60,"")</f>
        <v/>
      </c>
      <c r="I53" s="58" t="str">
        <f>IF($A53&lt;&gt;"",IF($L53&lt;&gt;0,H53/$L53,0),"")</f>
        <v/>
      </c>
      <c r="J53" s="57" t="str" cm="1">
        <f t="array" aca="1" ref="J53" ca="1">IF($A53&lt;&gt;"",SUM(SUMIFS(PrivateSheet5[[Duration]:[Duration]],PrivateSheet5[[Task]:[Task]],INDIRECT(CONCATENATE(ADDRESS(ROW($AG$30),COLUMN($AG$30)+(ROW($B53)-ROW($B$38))),"#"))))/60,"")</f>
        <v/>
      </c>
      <c r="K53" s="58" t="str">
        <f>IF($A53&lt;&gt;"",IF($L53&lt;&gt;0,J53/$L53,0),"")</f>
        <v/>
      </c>
      <c r="L53" s="59" t="str">
        <f>IF($A53&lt;&gt;"",SUM(B53,D53,F53,H53,J53),"")</f>
        <v/>
      </c>
      <c r="M53" s="50"/>
      <c r="N53" s="59"/>
      <c r="O53" s="37" t="str">
        <f>IF($M53&lt;&gt;"",SUMIFS(ProductBacklog5[Planned],ProductBacklog5[Planned-Date], "&lt;="&amp;$M53)," ")</f>
        <v xml:space="preserve"> </v>
      </c>
      <c r="P53" s="37" t="str" cm="1">
        <f t="array" ref="P53">IF($M53&lt;&gt;"",SUM(SUMIFS(ProductBacklog5[Planned],ProductBacklog5[Sprint],$A$38:$A53,ProductBacklog5[Real-Date],"&lt;="&amp;$M53))," ")</f>
        <v xml:space="preserve"> </v>
      </c>
      <c r="Q53" s="37" t="str" cm="1">
        <f t="array" ref="Q53">IF($M53&lt;&gt;"",SUM(SUMIFS(PrivateSheet1[[Duration]:[Duration]],PrivateSheet1[[Task]:[Task]],_xlfn._xlws.FILTER(ProductBacklog5[CODE],(ProductBacklog5[Real-Date]&lt;=$M53)*(ProductBacklog5[CODE]&lt;&gt;"")*(ProductBacklog5[Real-Date]&lt;&gt;""))),SUMIFS(PrivateSheet2[[Duration]:[Duration]],PrivateSheet2[[Task]:[Task]],_xlfn._xlws.FILTER(ProductBacklog5[CODE],(ProductBacklog5[Real-Date]&lt;=$M53)*(ProductBacklog5[CODE]&lt;&gt;"")*(ProductBacklog5[Real-Date]&lt;&gt;""))),SUMIFS(PrivateSheet3[[Duration]:[Duration]],PrivateSheet3[[Task]:[Task]],_xlfn._xlws.FILTER(ProductBacklog5[CODE],(ProductBacklog5[Real-Date]&lt;=$M53)*(ProductBacklog5[CODE]&lt;&gt;"")*(ProductBacklog5[Real-Date]&lt;&gt;""))),SUMIFS(PrivateSheet4[[Duration]:[Duration]],PrivateSheet4[[Task]:[Task]],_xlfn._xlws.FILTER(ProductBacklog5[CODE],(ProductBacklog5[Real-Date]&lt;=$M53)*(ProductBacklog5[CODE]&lt;&gt;"")*(ProductBacklog5[Real-Date]&lt;&gt;""))),SUMIFS(PrivateSheet5[[Duration]:[Duration]],PrivateSheet5[[Task]:[Task]],_xlfn._xlws.FILTER(ProductBacklog5[CODE],(ProductBacklog5[Real-Date]&lt;=$M53)*(ProductBacklog5[CODE]&lt;&gt;"")*(ProductBacklog5[Real-Date]&lt;&gt;""))))/60," ")</f>
        <v xml:space="preserve"> </v>
      </c>
      <c r="R53" s="37" t="str">
        <f>IF($M53&lt;&gt;"",SUM($L$38:$L53)," ")</f>
        <v xml:space="preserve"> </v>
      </c>
      <c r="U53" s="37"/>
      <c r="V53" s="29"/>
      <c r="W53" s="29"/>
    </row>
    <row r="54" spans="1:23" ht="14.4" customHeight="1" x14ac:dyDescent="0.3">
      <c r="A54" s="45"/>
      <c r="B54" s="57" t="str" cm="1">
        <f t="array" aca="1" ref="B54" ca="1">IF($A54&lt;&gt;"",SUM(SUMIFS(PrivateSheet1[[Duration]:[Duration]],PrivateSheet1[[Task]:[Task]],INDIRECT(CONCATENATE(ADDRESS(ROW($AG$30),COLUMN($AG$30)+(ROW($B54)-ROW($B$38))),"#"))))/60,"")</f>
        <v/>
      </c>
      <c r="C54" s="58" t="str">
        <f>IF($A54&lt;&gt;"",IF($L54&lt;&gt;0,B54/$L54,0),"")</f>
        <v/>
      </c>
      <c r="D54" s="57" t="str" cm="1">
        <f t="array" aca="1" ref="D54" ca="1">IF($A54&lt;&gt;"",SUM(SUMIFS(PrivateSheet2[[Duration]:[Duration]],PrivateSheet2[[Task]:[Task]],INDIRECT(CONCATENATE(ADDRESS(ROW($AG$30),COLUMN($AG$30)+(ROW($B54)-ROW($B$38))),"#"))))/60,"")</f>
        <v/>
      </c>
      <c r="E54" s="58" t="str">
        <f>IF($A54&lt;&gt;"",IF($L54&lt;&gt;0,D54/$L54,0),"")</f>
        <v/>
      </c>
      <c r="F54" s="57" t="str" cm="1">
        <f t="array" aca="1" ref="F54" ca="1">IF($A54&lt;&gt;"",SUM(SUMIFS(PrivateSheet3[[Duration]:[Duration]],PrivateSheet3[[Task]:[Task]],INDIRECT(CONCATENATE(ADDRESS(ROW($AG$30),COLUMN($AG$30)+(ROW($B54)-ROW($B$38))),"#"))))/60,"")</f>
        <v/>
      </c>
      <c r="G54" s="58" t="str">
        <f>IF($A54&lt;&gt;"",IF($L54&lt;&gt;0,F54/$L54,0),"")</f>
        <v/>
      </c>
      <c r="H54" s="57" t="str" cm="1">
        <f t="array" aca="1" ref="H54" ca="1">IF($A54&lt;&gt;"",SUM(SUMIFS(PrivateSheet4[[Duration]:[Duration]],PrivateSheet4[[Task]:[Task]],INDIRECT(CONCATENATE(ADDRESS(ROW($AG$30),COLUMN($AG$30)+(ROW($B54)-ROW($B$38))),"#"))))/60,"")</f>
        <v/>
      </c>
      <c r="I54" s="58" t="str">
        <f>IF($A54&lt;&gt;"",IF($L54&lt;&gt;0,H54/$L54,0),"")</f>
        <v/>
      </c>
      <c r="J54" s="57" t="str" cm="1">
        <f t="array" aca="1" ref="J54" ca="1">IF($A54&lt;&gt;"",SUM(SUMIFS(PrivateSheet5[[Duration]:[Duration]],PrivateSheet5[[Task]:[Task]],INDIRECT(CONCATENATE(ADDRESS(ROW($AG$30),COLUMN($AG$30)+(ROW($B54)-ROW($B$38))),"#"))))/60,"")</f>
        <v/>
      </c>
      <c r="K54" s="58" t="str">
        <f>IF($A54&lt;&gt;"",IF($L54&lt;&gt;0,J54/$L54,0),"")</f>
        <v/>
      </c>
      <c r="L54" s="59" t="str">
        <f>IF($A54&lt;&gt;"",SUM(B54,D54,F54,H54,J54),"")</f>
        <v/>
      </c>
      <c r="M54" s="50"/>
      <c r="N54" s="59"/>
      <c r="O54" s="37" t="str">
        <f>IF($M54&lt;&gt;"",SUMIFS(ProductBacklog5[Planned],ProductBacklog5[Planned-Date], "&lt;="&amp;$M54)," ")</f>
        <v xml:space="preserve"> </v>
      </c>
      <c r="P54" s="37" t="str" cm="1">
        <f t="array" ref="P54">IF($M54&lt;&gt;"",SUM(SUMIFS(ProductBacklog5[Planned],ProductBacklog5[Sprint],$A$38:$A54,ProductBacklog5[Real-Date],"&lt;="&amp;$M54))," ")</f>
        <v xml:space="preserve"> </v>
      </c>
      <c r="Q54" s="37" t="str" cm="1">
        <f t="array" ref="Q54">IF($M54&lt;&gt;"",SUM(SUMIFS(PrivateSheet1[[Duration]:[Duration]],PrivateSheet1[[Task]:[Task]],_xlfn._xlws.FILTER(ProductBacklog5[CODE],(ProductBacklog5[Real-Date]&lt;=$M54)*(ProductBacklog5[CODE]&lt;&gt;"")*(ProductBacklog5[Real-Date]&lt;&gt;""))),SUMIFS(PrivateSheet2[[Duration]:[Duration]],PrivateSheet2[[Task]:[Task]],_xlfn._xlws.FILTER(ProductBacklog5[CODE],(ProductBacklog5[Real-Date]&lt;=$M54)*(ProductBacklog5[CODE]&lt;&gt;"")*(ProductBacklog5[Real-Date]&lt;&gt;""))),SUMIFS(PrivateSheet3[[Duration]:[Duration]],PrivateSheet3[[Task]:[Task]],_xlfn._xlws.FILTER(ProductBacklog5[CODE],(ProductBacklog5[Real-Date]&lt;=$M54)*(ProductBacklog5[CODE]&lt;&gt;"")*(ProductBacklog5[Real-Date]&lt;&gt;""))),SUMIFS(PrivateSheet4[[Duration]:[Duration]],PrivateSheet4[[Task]:[Task]],_xlfn._xlws.FILTER(ProductBacklog5[CODE],(ProductBacklog5[Real-Date]&lt;=$M54)*(ProductBacklog5[CODE]&lt;&gt;"")*(ProductBacklog5[Real-Date]&lt;&gt;""))),SUMIFS(PrivateSheet5[[Duration]:[Duration]],PrivateSheet5[[Task]:[Task]],_xlfn._xlws.FILTER(ProductBacklog5[CODE],(ProductBacklog5[Real-Date]&lt;=$M54)*(ProductBacklog5[CODE]&lt;&gt;"")*(ProductBacklog5[Real-Date]&lt;&gt;""))))/60," ")</f>
        <v xml:space="preserve"> </v>
      </c>
      <c r="R54" s="37" t="str">
        <f>IF($M54&lt;&gt;"",SUM($L$38:$L54)," ")</f>
        <v xml:space="preserve"> </v>
      </c>
      <c r="U54" s="37"/>
      <c r="V54" s="29"/>
      <c r="W54" s="29"/>
    </row>
    <row r="55" spans="1:23" ht="14.4" customHeight="1" x14ac:dyDescent="0.3">
      <c r="A55" s="45"/>
      <c r="B55" s="57" t="str" cm="1">
        <f t="array" aca="1" ref="B55" ca="1">IF($A55&lt;&gt;"",SUM(SUMIFS(PrivateSheet1[[Duration]:[Duration]],PrivateSheet1[[Task]:[Task]],INDIRECT(CONCATENATE(ADDRESS(ROW($AG$30),COLUMN($AG$30)+(ROW($B55)-ROW($B$38))),"#"))))/60,"")</f>
        <v/>
      </c>
      <c r="C55" s="58" t="str">
        <f>IF($A55&lt;&gt;"",IF($L55&lt;&gt;0,B55/$L55,0),"")</f>
        <v/>
      </c>
      <c r="D55" s="57" t="str" cm="1">
        <f t="array" aca="1" ref="D55" ca="1">IF($A55&lt;&gt;"",SUM(SUMIFS(PrivateSheet2[[Duration]:[Duration]],PrivateSheet2[[Task]:[Task]],INDIRECT(CONCATENATE(ADDRESS(ROW($AG$30),COLUMN($AG$30)+(ROW($B55)-ROW($B$38))),"#"))))/60,"")</f>
        <v/>
      </c>
      <c r="E55" s="58" t="str">
        <f>IF($A55&lt;&gt;"",IF($L55&lt;&gt;0,D55/$L55,0),"")</f>
        <v/>
      </c>
      <c r="F55" s="57" t="str" cm="1">
        <f t="array" aca="1" ref="F55" ca="1">IF($A55&lt;&gt;"",SUM(SUMIFS(PrivateSheet3[[Duration]:[Duration]],PrivateSheet3[[Task]:[Task]],INDIRECT(CONCATENATE(ADDRESS(ROW($AG$30),COLUMN($AG$30)+(ROW($B55)-ROW($B$38))),"#"))))/60,"")</f>
        <v/>
      </c>
      <c r="G55" s="58" t="str">
        <f>IF($A55&lt;&gt;"",IF($L55&lt;&gt;0,F55/$L55,0),"")</f>
        <v/>
      </c>
      <c r="H55" s="57" t="str" cm="1">
        <f t="array" aca="1" ref="H55" ca="1">IF($A55&lt;&gt;"",SUM(SUMIFS(PrivateSheet4[[Duration]:[Duration]],PrivateSheet4[[Task]:[Task]],INDIRECT(CONCATENATE(ADDRESS(ROW($AG$30),COLUMN($AG$30)+(ROW($B55)-ROW($B$38))),"#"))))/60,"")</f>
        <v/>
      </c>
      <c r="I55" s="58" t="str">
        <f>IF($A55&lt;&gt;"",IF($L55&lt;&gt;0,H55/$L55,0),"")</f>
        <v/>
      </c>
      <c r="J55" s="57" t="str" cm="1">
        <f t="array" aca="1" ref="J55" ca="1">IF($A55&lt;&gt;"",SUM(SUMIFS(PrivateSheet5[[Duration]:[Duration]],PrivateSheet5[[Task]:[Task]],INDIRECT(CONCATENATE(ADDRESS(ROW($AG$30),COLUMN($AG$30)+(ROW($B55)-ROW($B$38))),"#"))))/60,"")</f>
        <v/>
      </c>
      <c r="K55" s="58" t="str">
        <f>IF($A55&lt;&gt;"",IF($L55&lt;&gt;0,J55/$L55,0),"")</f>
        <v/>
      </c>
      <c r="L55" s="59" t="str">
        <f>IF($A55&lt;&gt;"",SUM(B55,D55,F55,H55,J55),"")</f>
        <v/>
      </c>
      <c r="M55" s="50"/>
      <c r="N55" s="59"/>
      <c r="O55" s="37" t="str">
        <f>IF($M55&lt;&gt;"",SUMIFS(ProductBacklog5[Planned],ProductBacklog5[Planned-Date], "&lt;="&amp;$M55)," ")</f>
        <v xml:space="preserve"> </v>
      </c>
      <c r="P55" s="37" t="str" cm="1">
        <f t="array" ref="P55">IF($M55&lt;&gt;"",SUM(SUMIFS(ProductBacklog5[Planned],ProductBacklog5[Sprint],$A$38:$A55,ProductBacklog5[Real-Date],"&lt;="&amp;$M55))," ")</f>
        <v xml:space="preserve"> </v>
      </c>
      <c r="Q55" s="37" t="str" cm="1">
        <f t="array" ref="Q55">IF($M55&lt;&gt;"",SUM(SUMIFS(PrivateSheet1[[Duration]:[Duration]],PrivateSheet1[[Task]:[Task]],_xlfn._xlws.FILTER(ProductBacklog5[CODE],(ProductBacklog5[Real-Date]&lt;=$M55)*(ProductBacklog5[CODE]&lt;&gt;"")*(ProductBacklog5[Real-Date]&lt;&gt;""))),SUMIFS(PrivateSheet2[[Duration]:[Duration]],PrivateSheet2[[Task]:[Task]],_xlfn._xlws.FILTER(ProductBacklog5[CODE],(ProductBacklog5[Real-Date]&lt;=$M55)*(ProductBacklog5[CODE]&lt;&gt;"")*(ProductBacklog5[Real-Date]&lt;&gt;""))),SUMIFS(PrivateSheet3[[Duration]:[Duration]],PrivateSheet3[[Task]:[Task]],_xlfn._xlws.FILTER(ProductBacklog5[CODE],(ProductBacklog5[Real-Date]&lt;=$M55)*(ProductBacklog5[CODE]&lt;&gt;"")*(ProductBacklog5[Real-Date]&lt;&gt;""))),SUMIFS(PrivateSheet4[[Duration]:[Duration]],PrivateSheet4[[Task]:[Task]],_xlfn._xlws.FILTER(ProductBacklog5[CODE],(ProductBacklog5[Real-Date]&lt;=$M55)*(ProductBacklog5[CODE]&lt;&gt;"")*(ProductBacklog5[Real-Date]&lt;&gt;""))),SUMIFS(PrivateSheet5[[Duration]:[Duration]],PrivateSheet5[[Task]:[Task]],_xlfn._xlws.FILTER(ProductBacklog5[CODE],(ProductBacklog5[Real-Date]&lt;=$M55)*(ProductBacklog5[CODE]&lt;&gt;"")*(ProductBacklog5[Real-Date]&lt;&gt;""))))/60," ")</f>
        <v xml:space="preserve"> </v>
      </c>
      <c r="R55" s="37" t="str">
        <f>IF($M55&lt;&gt;"",SUM($L$38:$L55)," ")</f>
        <v xml:space="preserve"> </v>
      </c>
      <c r="U55" s="37"/>
      <c r="V55" s="29"/>
      <c r="W55" s="29"/>
    </row>
    <row r="56" spans="1:23" ht="14.4" customHeight="1" x14ac:dyDescent="0.3">
      <c r="A56" s="45"/>
      <c r="B56" s="57" t="str" cm="1">
        <f t="array" aca="1" ref="B56" ca="1">IF($A56&lt;&gt;"",SUM(SUMIFS(PrivateSheet1[[Duration]:[Duration]],PrivateSheet1[[Task]:[Task]],INDIRECT(CONCATENATE(ADDRESS(ROW($AG$30),COLUMN($AG$30)+(ROW($B56)-ROW($B$38))),"#"))))/60,"")</f>
        <v/>
      </c>
      <c r="C56" s="58" t="str">
        <f>IF($A56&lt;&gt;"",IF($L56&lt;&gt;0,B56/$L56,0),"")</f>
        <v/>
      </c>
      <c r="D56" s="57" t="str" cm="1">
        <f t="array" aca="1" ref="D56" ca="1">IF($A56&lt;&gt;"",SUM(SUMIFS(PrivateSheet2[[Duration]:[Duration]],PrivateSheet2[[Task]:[Task]],INDIRECT(CONCATENATE(ADDRESS(ROW($AG$30),COLUMN($AG$30)+(ROW($B56)-ROW($B$38))),"#"))))/60,"")</f>
        <v/>
      </c>
      <c r="E56" s="58" t="str">
        <f>IF($A56&lt;&gt;"",IF($L56&lt;&gt;0,D56/$L56,0),"")</f>
        <v/>
      </c>
      <c r="F56" s="57" t="str" cm="1">
        <f t="array" aca="1" ref="F56" ca="1">IF($A56&lt;&gt;"",SUM(SUMIFS(PrivateSheet3[[Duration]:[Duration]],PrivateSheet3[[Task]:[Task]],INDIRECT(CONCATENATE(ADDRESS(ROW($AG$30),COLUMN($AG$30)+(ROW($B56)-ROW($B$38))),"#"))))/60,"")</f>
        <v/>
      </c>
      <c r="G56" s="58" t="str">
        <f>IF($A56&lt;&gt;"",IF($L56&lt;&gt;0,F56/$L56,0),"")</f>
        <v/>
      </c>
      <c r="H56" s="57" t="str" cm="1">
        <f t="array" aca="1" ref="H56" ca="1">IF($A56&lt;&gt;"",SUM(SUMIFS(PrivateSheet4[[Duration]:[Duration]],PrivateSheet4[[Task]:[Task]],INDIRECT(CONCATENATE(ADDRESS(ROW($AG$30),COLUMN($AG$30)+(ROW($B56)-ROW($B$38))),"#"))))/60,"")</f>
        <v/>
      </c>
      <c r="I56" s="58" t="str">
        <f>IF($A56&lt;&gt;"",IF($L56&lt;&gt;0,H56/$L56,0),"")</f>
        <v/>
      </c>
      <c r="J56" s="57" t="str" cm="1">
        <f t="array" aca="1" ref="J56" ca="1">IF($A56&lt;&gt;"",SUM(SUMIFS(PrivateSheet5[[Duration]:[Duration]],PrivateSheet5[[Task]:[Task]],INDIRECT(CONCATENATE(ADDRESS(ROW($AG$30),COLUMN($AG$30)+(ROW($B56)-ROW($B$38))),"#"))))/60,"")</f>
        <v/>
      </c>
      <c r="K56" s="58" t="str">
        <f>IF($A56&lt;&gt;"",IF($L56&lt;&gt;0,J56/$L56,0),"")</f>
        <v/>
      </c>
      <c r="L56" s="59" t="str">
        <f>IF($A56&lt;&gt;"",SUM(B56,D56,F56,H56,J56),"")</f>
        <v/>
      </c>
      <c r="M56" s="50"/>
      <c r="N56" s="59"/>
      <c r="O56" s="37" t="str">
        <f>IF($M56&lt;&gt;"",SUMIFS(ProductBacklog5[Planned],ProductBacklog5[Planned-Date], "&lt;="&amp;$M56)," ")</f>
        <v xml:space="preserve"> </v>
      </c>
      <c r="P56" s="37" t="str" cm="1">
        <f t="array" ref="P56">IF($M56&lt;&gt;"",SUM(SUMIFS(ProductBacklog5[Planned],ProductBacklog5[Sprint],$A$38:$A56,ProductBacklog5[Real-Date],"&lt;="&amp;$M56))," ")</f>
        <v xml:space="preserve"> </v>
      </c>
      <c r="Q56" s="37" t="str" cm="1">
        <f t="array" ref="Q56">IF($M56&lt;&gt;"",SUM(SUMIFS(PrivateSheet1[[Duration]:[Duration]],PrivateSheet1[[Task]:[Task]],_xlfn._xlws.FILTER(ProductBacklog5[CODE],(ProductBacklog5[Real-Date]&lt;=$M56)*(ProductBacklog5[CODE]&lt;&gt;"")*(ProductBacklog5[Real-Date]&lt;&gt;""))),SUMIFS(PrivateSheet2[[Duration]:[Duration]],PrivateSheet2[[Task]:[Task]],_xlfn._xlws.FILTER(ProductBacklog5[CODE],(ProductBacklog5[Real-Date]&lt;=$M56)*(ProductBacklog5[CODE]&lt;&gt;"")*(ProductBacklog5[Real-Date]&lt;&gt;""))),SUMIFS(PrivateSheet3[[Duration]:[Duration]],PrivateSheet3[[Task]:[Task]],_xlfn._xlws.FILTER(ProductBacklog5[CODE],(ProductBacklog5[Real-Date]&lt;=$M56)*(ProductBacklog5[CODE]&lt;&gt;"")*(ProductBacklog5[Real-Date]&lt;&gt;""))),SUMIFS(PrivateSheet4[[Duration]:[Duration]],PrivateSheet4[[Task]:[Task]],_xlfn._xlws.FILTER(ProductBacklog5[CODE],(ProductBacklog5[Real-Date]&lt;=$M56)*(ProductBacklog5[CODE]&lt;&gt;"")*(ProductBacklog5[Real-Date]&lt;&gt;""))),SUMIFS(PrivateSheet5[[Duration]:[Duration]],PrivateSheet5[[Task]:[Task]],_xlfn._xlws.FILTER(ProductBacklog5[CODE],(ProductBacklog5[Real-Date]&lt;=$M56)*(ProductBacklog5[CODE]&lt;&gt;"")*(ProductBacklog5[Real-Date]&lt;&gt;""))))/60," ")</f>
        <v xml:space="preserve"> </v>
      </c>
      <c r="R56" s="37" t="str">
        <f>IF($M56&lt;&gt;"",SUM($L$38:$L56)," ")</f>
        <v xml:space="preserve"> </v>
      </c>
      <c r="U56" s="37"/>
      <c r="V56" s="29"/>
      <c r="W56" s="29"/>
    </row>
    <row r="57" spans="1:23" ht="14.4" customHeight="1" x14ac:dyDescent="0.3">
      <c r="A57" s="45"/>
      <c r="B57" s="57" t="str" cm="1">
        <f t="array" aca="1" ref="B57" ca="1">IF($A57&lt;&gt;"",SUM(SUMIFS(PrivateSheet1[[Duration]:[Duration]],PrivateSheet1[[Task]:[Task]],INDIRECT(CONCATENATE(ADDRESS(ROW($AG$30),COLUMN($AG$30)+(ROW($B57)-ROW($B$38))),"#"))))/60,"")</f>
        <v/>
      </c>
      <c r="C57" s="58" t="str">
        <f>IF($A57&lt;&gt;"",IF($L57&lt;&gt;0,B57/$L57,0),"")</f>
        <v/>
      </c>
      <c r="D57" s="57" t="str" cm="1">
        <f t="array" aca="1" ref="D57" ca="1">IF($A57&lt;&gt;"",SUM(SUMIFS(PrivateSheet2[[Duration]:[Duration]],PrivateSheet2[[Task]:[Task]],INDIRECT(CONCATENATE(ADDRESS(ROW($AG$30),COLUMN($AG$30)+(ROW($B57)-ROW($B$38))),"#"))))/60,"")</f>
        <v/>
      </c>
      <c r="E57" s="58" t="str">
        <f>IF($A57&lt;&gt;"",IF($L57&lt;&gt;0,D57/$L57,0),"")</f>
        <v/>
      </c>
      <c r="F57" s="57" t="str" cm="1">
        <f t="array" aca="1" ref="F57" ca="1">IF($A57&lt;&gt;"",SUM(SUMIFS(PrivateSheet3[[Duration]:[Duration]],PrivateSheet3[[Task]:[Task]],INDIRECT(CONCATENATE(ADDRESS(ROW($AG$30),COLUMN($AG$30)+(ROW($B57)-ROW($B$38))),"#"))))/60,"")</f>
        <v/>
      </c>
      <c r="G57" s="58" t="str">
        <f>IF($A57&lt;&gt;"",IF($L57&lt;&gt;0,F57/$L57,0),"")</f>
        <v/>
      </c>
      <c r="H57" s="57" t="str" cm="1">
        <f t="array" aca="1" ref="H57" ca="1">IF($A57&lt;&gt;"",SUM(SUMIFS(PrivateSheet4[[Duration]:[Duration]],PrivateSheet4[[Task]:[Task]],INDIRECT(CONCATENATE(ADDRESS(ROW($AG$30),COLUMN($AG$30)+(ROW($B57)-ROW($B$38))),"#"))))/60,"")</f>
        <v/>
      </c>
      <c r="I57" s="58" t="str">
        <f>IF($A57&lt;&gt;"",IF($L57&lt;&gt;0,H57/$L57,0),"")</f>
        <v/>
      </c>
      <c r="J57" s="57" t="str" cm="1">
        <f t="array" aca="1" ref="J57" ca="1">IF($A57&lt;&gt;"",SUM(SUMIFS(PrivateSheet5[[Duration]:[Duration]],PrivateSheet5[[Task]:[Task]],INDIRECT(CONCATENATE(ADDRESS(ROW($AG$30),COLUMN($AG$30)+(ROW($B57)-ROW($B$38))),"#"))))/60,"")</f>
        <v/>
      </c>
      <c r="K57" s="58" t="str">
        <f>IF($A57&lt;&gt;"",IF($L57&lt;&gt;0,J57/$L57,0),"")</f>
        <v/>
      </c>
      <c r="L57" s="59" t="str">
        <f>IF($A57&lt;&gt;"",SUM(B57,D57,F57,H57,J57),"")</f>
        <v/>
      </c>
      <c r="M57" s="50"/>
      <c r="N57" s="59"/>
      <c r="O57" s="37" t="str">
        <f>IF($M57&lt;&gt;"",SUMIFS(ProductBacklog5[Planned],ProductBacklog5[Planned-Date], "&lt;="&amp;$M57)," ")</f>
        <v xml:space="preserve"> </v>
      </c>
      <c r="P57" s="37" t="str" cm="1">
        <f t="array" ref="P57">IF($M57&lt;&gt;"",SUM(SUMIFS(ProductBacklog5[Planned],ProductBacklog5[Sprint],$A$38:$A57,ProductBacklog5[Real-Date],"&lt;="&amp;$M57))," ")</f>
        <v xml:space="preserve"> </v>
      </c>
      <c r="Q57" s="37" t="str" cm="1">
        <f t="array" ref="Q57">IF($M57&lt;&gt;"",SUM(SUMIFS(PrivateSheet1[[Duration]:[Duration]],PrivateSheet1[[Task]:[Task]],_xlfn._xlws.FILTER(ProductBacklog5[CODE],(ProductBacklog5[Real-Date]&lt;=$M57)*(ProductBacklog5[CODE]&lt;&gt;"")*(ProductBacklog5[Real-Date]&lt;&gt;""))),SUMIFS(PrivateSheet2[[Duration]:[Duration]],PrivateSheet2[[Task]:[Task]],_xlfn._xlws.FILTER(ProductBacklog5[CODE],(ProductBacklog5[Real-Date]&lt;=$M57)*(ProductBacklog5[CODE]&lt;&gt;"")*(ProductBacklog5[Real-Date]&lt;&gt;""))),SUMIFS(PrivateSheet3[[Duration]:[Duration]],PrivateSheet3[[Task]:[Task]],_xlfn._xlws.FILTER(ProductBacklog5[CODE],(ProductBacklog5[Real-Date]&lt;=$M57)*(ProductBacklog5[CODE]&lt;&gt;"")*(ProductBacklog5[Real-Date]&lt;&gt;""))),SUMIFS(PrivateSheet4[[Duration]:[Duration]],PrivateSheet4[[Task]:[Task]],_xlfn._xlws.FILTER(ProductBacklog5[CODE],(ProductBacklog5[Real-Date]&lt;=$M57)*(ProductBacklog5[CODE]&lt;&gt;"")*(ProductBacklog5[Real-Date]&lt;&gt;""))),SUMIFS(PrivateSheet5[[Duration]:[Duration]],PrivateSheet5[[Task]:[Task]],_xlfn._xlws.FILTER(ProductBacklog5[CODE],(ProductBacklog5[Real-Date]&lt;=$M57)*(ProductBacklog5[CODE]&lt;&gt;"")*(ProductBacklog5[Real-Date]&lt;&gt;""))))/60," ")</f>
        <v xml:space="preserve"> </v>
      </c>
      <c r="R57" s="37" t="str">
        <f>IF($M57&lt;&gt;"",SUM($L$38:$L57)," ")</f>
        <v xml:space="preserve"> </v>
      </c>
      <c r="U57" s="37"/>
      <c r="V57" s="29"/>
      <c r="W57" s="29"/>
    </row>
    <row r="58" spans="1:23" ht="14.4" customHeight="1" x14ac:dyDescent="0.3">
      <c r="A58" s="45"/>
      <c r="B58" s="57" t="str" cm="1">
        <f t="array" aca="1" ref="B58" ca="1">IF($A58&lt;&gt;"",SUM(SUMIFS(PrivateSheet1[[Duration]:[Duration]],PrivateSheet1[[Task]:[Task]],INDIRECT(CONCATENATE(ADDRESS(ROW($AG$30),COLUMN($AG$30)+(ROW($B58)-ROW($B$38))),"#"))))/60,"")</f>
        <v/>
      </c>
      <c r="C58" s="58" t="str">
        <f>IF($A58&lt;&gt;"",IF($L58&lt;&gt;0,B58/$L58,0),"")</f>
        <v/>
      </c>
      <c r="D58" s="57" t="str" cm="1">
        <f t="array" aca="1" ref="D58" ca="1">IF($A58&lt;&gt;"",SUM(SUMIFS(PrivateSheet2[[Duration]:[Duration]],PrivateSheet2[[Task]:[Task]],INDIRECT(CONCATENATE(ADDRESS(ROW($AG$30),COLUMN($AG$30)+(ROW($B58)-ROW($B$38))),"#"))))/60,"")</f>
        <v/>
      </c>
      <c r="E58" s="58" t="str">
        <f>IF($A58&lt;&gt;"",IF($L58&lt;&gt;0,D58/$L58,0),"")</f>
        <v/>
      </c>
      <c r="F58" s="57" t="str" cm="1">
        <f t="array" aca="1" ref="F58" ca="1">IF($A58&lt;&gt;"",SUM(SUMIFS(PrivateSheet3[[Duration]:[Duration]],PrivateSheet3[[Task]:[Task]],INDIRECT(CONCATENATE(ADDRESS(ROW($AG$30),COLUMN($AG$30)+(ROW($B58)-ROW($B$38))),"#"))))/60,"")</f>
        <v/>
      </c>
      <c r="G58" s="58" t="str">
        <f>IF($A58&lt;&gt;"",IF($L58&lt;&gt;0,F58/$L58,0),"")</f>
        <v/>
      </c>
      <c r="H58" s="57" t="str" cm="1">
        <f t="array" aca="1" ref="H58" ca="1">IF($A58&lt;&gt;"",SUM(SUMIFS(PrivateSheet4[[Duration]:[Duration]],PrivateSheet4[[Task]:[Task]],INDIRECT(CONCATENATE(ADDRESS(ROW($AG$30),COLUMN($AG$30)+(ROW($B58)-ROW($B$38))),"#"))))/60,"")</f>
        <v/>
      </c>
      <c r="I58" s="58" t="str">
        <f>IF($A58&lt;&gt;"",IF($L58&lt;&gt;0,H58/$L58,0),"")</f>
        <v/>
      </c>
      <c r="J58" s="57" t="str" cm="1">
        <f t="array" aca="1" ref="J58" ca="1">IF($A58&lt;&gt;"",SUM(SUMIFS(PrivateSheet5[[Duration]:[Duration]],PrivateSheet5[[Task]:[Task]],INDIRECT(CONCATENATE(ADDRESS(ROW($AG$30),COLUMN($AG$30)+(ROW($B58)-ROW($B$38))),"#"))))/60,"")</f>
        <v/>
      </c>
      <c r="K58" s="58" t="str">
        <f>IF($A58&lt;&gt;"",IF($L58&lt;&gt;0,J58/$L58,0),"")</f>
        <v/>
      </c>
      <c r="L58" s="59" t="str">
        <f>IF($A58&lt;&gt;"",SUM(B58,D58,F58,H58,J58),"")</f>
        <v/>
      </c>
      <c r="M58" s="50"/>
      <c r="N58" s="59"/>
      <c r="O58" s="37" t="str">
        <f>IF($M58&lt;&gt;"",SUMIFS(ProductBacklog5[Planned],ProductBacklog5[Planned-Date], "&lt;="&amp;$M58)," ")</f>
        <v xml:space="preserve"> </v>
      </c>
      <c r="P58" s="37" t="str" cm="1">
        <f t="array" ref="P58">IF($M58&lt;&gt;"",SUM(SUMIFS(ProductBacklog5[Planned],ProductBacklog5[Sprint],$A$38:$A58,ProductBacklog5[Real-Date],"&lt;="&amp;$M58))," ")</f>
        <v xml:space="preserve"> </v>
      </c>
      <c r="Q58" s="37" t="str" cm="1">
        <f t="array" ref="Q58">IF($M58&lt;&gt;"",SUM(SUMIFS(PrivateSheet1[[Duration]:[Duration]],PrivateSheet1[[Task]:[Task]],_xlfn._xlws.FILTER(ProductBacklog5[CODE],(ProductBacklog5[Real-Date]&lt;=$M58)*(ProductBacklog5[CODE]&lt;&gt;"")*(ProductBacklog5[Real-Date]&lt;&gt;""))),SUMIFS(PrivateSheet2[[Duration]:[Duration]],PrivateSheet2[[Task]:[Task]],_xlfn._xlws.FILTER(ProductBacklog5[CODE],(ProductBacklog5[Real-Date]&lt;=$M58)*(ProductBacklog5[CODE]&lt;&gt;"")*(ProductBacklog5[Real-Date]&lt;&gt;""))),SUMIFS(PrivateSheet3[[Duration]:[Duration]],PrivateSheet3[[Task]:[Task]],_xlfn._xlws.FILTER(ProductBacklog5[CODE],(ProductBacklog5[Real-Date]&lt;=$M58)*(ProductBacklog5[CODE]&lt;&gt;"")*(ProductBacklog5[Real-Date]&lt;&gt;""))),SUMIFS(PrivateSheet4[[Duration]:[Duration]],PrivateSheet4[[Task]:[Task]],_xlfn._xlws.FILTER(ProductBacklog5[CODE],(ProductBacklog5[Real-Date]&lt;=$M58)*(ProductBacklog5[CODE]&lt;&gt;"")*(ProductBacklog5[Real-Date]&lt;&gt;""))),SUMIFS(PrivateSheet5[[Duration]:[Duration]],PrivateSheet5[[Task]:[Task]],_xlfn._xlws.FILTER(ProductBacklog5[CODE],(ProductBacklog5[Real-Date]&lt;=$M58)*(ProductBacklog5[CODE]&lt;&gt;"")*(ProductBacklog5[Real-Date]&lt;&gt;""))))/60," ")</f>
        <v xml:space="preserve"> </v>
      </c>
      <c r="R58" s="37" t="str">
        <f>IF($M58&lt;&gt;"",SUM($L$38:$L58)," ")</f>
        <v xml:space="preserve"> </v>
      </c>
      <c r="U58" s="37"/>
      <c r="V58" s="29"/>
      <c r="W58" s="29"/>
    </row>
    <row r="59" spans="1:23" ht="14.4" customHeight="1" x14ac:dyDescent="0.3">
      <c r="A59" s="45"/>
      <c r="B59" s="57" t="str" cm="1">
        <f t="array" aca="1" ref="B59" ca="1">IF($A59&lt;&gt;"",SUM(SUMIFS(PrivateSheet1[[Duration]:[Duration]],PrivateSheet1[[Task]:[Task]],INDIRECT(CONCATENATE(ADDRESS(ROW($AG$30),COLUMN($AG$30)+(ROW($B59)-ROW($B$38))),"#"))))/60,"")</f>
        <v/>
      </c>
      <c r="C59" s="58" t="str">
        <f>IF($A59&lt;&gt;"",IF($L59&lt;&gt;0,B59/$L59,0),"")</f>
        <v/>
      </c>
      <c r="D59" s="57" t="str" cm="1">
        <f t="array" aca="1" ref="D59" ca="1">IF($A59&lt;&gt;"",SUM(SUMIFS(PrivateSheet2[[Duration]:[Duration]],PrivateSheet2[[Task]:[Task]],INDIRECT(CONCATENATE(ADDRESS(ROW($AG$30),COLUMN($AG$30)+(ROW($B59)-ROW($B$38))),"#"))))/60,"")</f>
        <v/>
      </c>
      <c r="E59" s="58" t="str">
        <f>IF($A59&lt;&gt;"",IF($L59&lt;&gt;0,D59/$L59,0),"")</f>
        <v/>
      </c>
      <c r="F59" s="57" t="str" cm="1">
        <f t="array" aca="1" ref="F59" ca="1">IF($A59&lt;&gt;"",SUM(SUMIFS(PrivateSheet3[[Duration]:[Duration]],PrivateSheet3[[Task]:[Task]],INDIRECT(CONCATENATE(ADDRESS(ROW($AG$30),COLUMN($AG$30)+(ROW($B59)-ROW($B$38))),"#"))))/60,"")</f>
        <v/>
      </c>
      <c r="G59" s="58" t="str">
        <f>IF($A59&lt;&gt;"",IF($L59&lt;&gt;0,F59/$L59,0),"")</f>
        <v/>
      </c>
      <c r="H59" s="57" t="str" cm="1">
        <f t="array" aca="1" ref="H59" ca="1">IF($A59&lt;&gt;"",SUM(SUMIFS(PrivateSheet4[[Duration]:[Duration]],PrivateSheet4[[Task]:[Task]],INDIRECT(CONCATENATE(ADDRESS(ROW($AG$30),COLUMN($AG$30)+(ROW($B59)-ROW($B$38))),"#"))))/60,"")</f>
        <v/>
      </c>
      <c r="I59" s="58" t="str">
        <f>IF($A59&lt;&gt;"",IF($L59&lt;&gt;0,H59/$L59,0),"")</f>
        <v/>
      </c>
      <c r="J59" s="57" t="str" cm="1">
        <f t="array" aca="1" ref="J59" ca="1">IF($A59&lt;&gt;"",SUM(SUMIFS(PrivateSheet5[[Duration]:[Duration]],PrivateSheet5[[Task]:[Task]],INDIRECT(CONCATENATE(ADDRESS(ROW($AG$30),COLUMN($AG$30)+(ROW($B59)-ROW($B$38))),"#"))))/60,"")</f>
        <v/>
      </c>
      <c r="K59" s="58" t="str">
        <f>IF($A59&lt;&gt;"",IF($L59&lt;&gt;0,J59/$L59,0),"")</f>
        <v/>
      </c>
      <c r="L59" s="59" t="str">
        <f>IF($A59&lt;&gt;"",SUM(B59,D59,F59,H59,J59),"")</f>
        <v/>
      </c>
      <c r="M59" s="50"/>
      <c r="N59" s="59"/>
      <c r="O59" s="37" t="str">
        <f>IF($M59&lt;&gt;"",SUMIFS(ProductBacklog5[Planned],ProductBacklog5[Planned-Date], "&lt;="&amp;$M59)," ")</f>
        <v xml:space="preserve"> </v>
      </c>
      <c r="P59" s="37" t="str" cm="1">
        <f t="array" ref="P59">IF($M59&lt;&gt;"",SUM(SUMIFS(ProductBacklog5[Planned],ProductBacklog5[Sprint],$A$38:$A59,ProductBacklog5[Real-Date],"&lt;="&amp;$M59))," ")</f>
        <v xml:space="preserve"> </v>
      </c>
      <c r="Q59" s="37" t="str" cm="1">
        <f t="array" ref="Q59">IF($M59&lt;&gt;"",SUM(SUMIFS(PrivateSheet1[[Duration]:[Duration]],PrivateSheet1[[Task]:[Task]],_xlfn._xlws.FILTER(ProductBacklog5[CODE],(ProductBacklog5[Real-Date]&lt;=$M59)*(ProductBacklog5[CODE]&lt;&gt;"")*(ProductBacklog5[Real-Date]&lt;&gt;""))),SUMIFS(PrivateSheet2[[Duration]:[Duration]],PrivateSheet2[[Task]:[Task]],_xlfn._xlws.FILTER(ProductBacklog5[CODE],(ProductBacklog5[Real-Date]&lt;=$M59)*(ProductBacklog5[CODE]&lt;&gt;"")*(ProductBacklog5[Real-Date]&lt;&gt;""))),SUMIFS(PrivateSheet3[[Duration]:[Duration]],PrivateSheet3[[Task]:[Task]],_xlfn._xlws.FILTER(ProductBacklog5[CODE],(ProductBacklog5[Real-Date]&lt;=$M59)*(ProductBacklog5[CODE]&lt;&gt;"")*(ProductBacklog5[Real-Date]&lt;&gt;""))),SUMIFS(PrivateSheet4[[Duration]:[Duration]],PrivateSheet4[[Task]:[Task]],_xlfn._xlws.FILTER(ProductBacklog5[CODE],(ProductBacklog5[Real-Date]&lt;=$M59)*(ProductBacklog5[CODE]&lt;&gt;"")*(ProductBacklog5[Real-Date]&lt;&gt;""))),SUMIFS(PrivateSheet5[[Duration]:[Duration]],PrivateSheet5[[Task]:[Task]],_xlfn._xlws.FILTER(ProductBacklog5[CODE],(ProductBacklog5[Real-Date]&lt;=$M59)*(ProductBacklog5[CODE]&lt;&gt;"")*(ProductBacklog5[Real-Date]&lt;&gt;""))))/60," ")</f>
        <v xml:space="preserve"> </v>
      </c>
      <c r="R59" s="37" t="str">
        <f>IF($M59&lt;&gt;"",SUM($L$38:$L59)," ")</f>
        <v xml:space="preserve"> </v>
      </c>
      <c r="U59" s="37"/>
      <c r="V59" s="29"/>
      <c r="W59" s="29"/>
    </row>
    <row r="60" spans="1:23" ht="14.4" customHeight="1" x14ac:dyDescent="0.3">
      <c r="A60" s="45"/>
      <c r="B60" s="57" t="str" cm="1">
        <f t="array" aca="1" ref="B60" ca="1">IF($A60&lt;&gt;"",SUM(SUMIFS(PrivateSheet1[[Duration]:[Duration]],PrivateSheet1[[Task]:[Task]],INDIRECT(CONCATENATE(ADDRESS(ROW($AG$30),COLUMN($AG$30)+(ROW($B60)-ROW($B$38))),"#"))))/60,"")</f>
        <v/>
      </c>
      <c r="C60" s="58" t="str">
        <f>IF($A60&lt;&gt;"",IF($L60&lt;&gt;0,B60/$L60,0),"")</f>
        <v/>
      </c>
      <c r="D60" s="57" t="str" cm="1">
        <f t="array" aca="1" ref="D60" ca="1">IF($A60&lt;&gt;"",SUM(SUMIFS(PrivateSheet2[[Duration]:[Duration]],PrivateSheet2[[Task]:[Task]],INDIRECT(CONCATENATE(ADDRESS(ROW($AG$30),COLUMN($AG$30)+(ROW($B60)-ROW($B$38))),"#"))))/60,"")</f>
        <v/>
      </c>
      <c r="E60" s="58" t="str">
        <f>IF($A60&lt;&gt;"",IF($L60&lt;&gt;0,D60/$L60,0),"")</f>
        <v/>
      </c>
      <c r="F60" s="57" t="str" cm="1">
        <f t="array" aca="1" ref="F60" ca="1">IF($A60&lt;&gt;"",SUM(SUMIFS(PrivateSheet3[[Duration]:[Duration]],PrivateSheet3[[Task]:[Task]],INDIRECT(CONCATENATE(ADDRESS(ROW($AG$30),COLUMN($AG$30)+(ROW($B60)-ROW($B$38))),"#"))))/60,"")</f>
        <v/>
      </c>
      <c r="G60" s="58" t="str">
        <f>IF($A60&lt;&gt;"",IF($L60&lt;&gt;0,F60/$L60,0),"")</f>
        <v/>
      </c>
      <c r="H60" s="57" t="str" cm="1">
        <f t="array" aca="1" ref="H60" ca="1">IF($A60&lt;&gt;"",SUM(SUMIFS(PrivateSheet4[[Duration]:[Duration]],PrivateSheet4[[Task]:[Task]],INDIRECT(CONCATENATE(ADDRESS(ROW($AG$30),COLUMN($AG$30)+(ROW($B60)-ROW($B$38))),"#"))))/60,"")</f>
        <v/>
      </c>
      <c r="I60" s="58" t="str">
        <f>IF($A60&lt;&gt;"",IF($L60&lt;&gt;0,H60/$L60,0),"")</f>
        <v/>
      </c>
      <c r="J60" s="57" t="str" cm="1">
        <f t="array" aca="1" ref="J60" ca="1">IF($A60&lt;&gt;"",SUM(SUMIFS(PrivateSheet5[[Duration]:[Duration]],PrivateSheet5[[Task]:[Task]],INDIRECT(CONCATENATE(ADDRESS(ROW($AG$30),COLUMN($AG$30)+(ROW($B60)-ROW($B$38))),"#"))))/60,"")</f>
        <v/>
      </c>
      <c r="K60" s="58" t="str">
        <f>IF($A60&lt;&gt;"",IF($L60&lt;&gt;0,J60/$L60,0),"")</f>
        <v/>
      </c>
      <c r="L60" s="59" t="str">
        <f>IF($A60&lt;&gt;"",SUM(B60,D60,F60,H60,J60),"")</f>
        <v/>
      </c>
      <c r="M60" s="50"/>
      <c r="N60" s="59"/>
      <c r="O60" s="37" t="str">
        <f>IF($M60&lt;&gt;"",SUMIFS(ProductBacklog5[Planned],ProductBacklog5[Planned-Date], "&lt;="&amp;$M60)," ")</f>
        <v xml:space="preserve"> </v>
      </c>
      <c r="P60" s="37" t="str" cm="1">
        <f t="array" ref="P60">IF($M60&lt;&gt;"",SUM(SUMIFS(ProductBacklog5[Planned],ProductBacklog5[Sprint],$A$38:$A60,ProductBacklog5[Real-Date],"&lt;="&amp;$M60))," ")</f>
        <v xml:space="preserve"> </v>
      </c>
      <c r="Q60" s="37" t="str" cm="1">
        <f t="array" ref="Q60">IF($M60&lt;&gt;"",SUM(SUMIFS(PrivateSheet1[[Duration]:[Duration]],PrivateSheet1[[Task]:[Task]],_xlfn._xlws.FILTER(ProductBacklog5[CODE],(ProductBacklog5[Real-Date]&lt;=$M60)*(ProductBacklog5[CODE]&lt;&gt;"")*(ProductBacklog5[Real-Date]&lt;&gt;""))),SUMIFS(PrivateSheet2[[Duration]:[Duration]],PrivateSheet2[[Task]:[Task]],_xlfn._xlws.FILTER(ProductBacklog5[CODE],(ProductBacklog5[Real-Date]&lt;=$M60)*(ProductBacklog5[CODE]&lt;&gt;"")*(ProductBacklog5[Real-Date]&lt;&gt;""))),SUMIFS(PrivateSheet3[[Duration]:[Duration]],PrivateSheet3[[Task]:[Task]],_xlfn._xlws.FILTER(ProductBacklog5[CODE],(ProductBacklog5[Real-Date]&lt;=$M60)*(ProductBacklog5[CODE]&lt;&gt;"")*(ProductBacklog5[Real-Date]&lt;&gt;""))),SUMIFS(PrivateSheet4[[Duration]:[Duration]],PrivateSheet4[[Task]:[Task]],_xlfn._xlws.FILTER(ProductBacklog5[CODE],(ProductBacklog5[Real-Date]&lt;=$M60)*(ProductBacklog5[CODE]&lt;&gt;"")*(ProductBacklog5[Real-Date]&lt;&gt;""))),SUMIFS(PrivateSheet5[[Duration]:[Duration]],PrivateSheet5[[Task]:[Task]],_xlfn._xlws.FILTER(ProductBacklog5[CODE],(ProductBacklog5[Real-Date]&lt;=$M60)*(ProductBacklog5[CODE]&lt;&gt;"")*(ProductBacklog5[Real-Date]&lt;&gt;""))))/60," ")</f>
        <v xml:space="preserve"> </v>
      </c>
      <c r="R60" s="37" t="str">
        <f>IF($M60&lt;&gt;"",SUM($L$38:$L60)," ")</f>
        <v xml:space="preserve"> </v>
      </c>
      <c r="U60" s="37"/>
      <c r="V60" s="29"/>
      <c r="W60" s="29"/>
    </row>
    <row r="61" spans="1:23" ht="14.4" customHeight="1" x14ac:dyDescent="0.3">
      <c r="A61" s="45"/>
      <c r="B61" s="57" t="str" cm="1">
        <f t="array" aca="1" ref="B61" ca="1">IF($A61&lt;&gt;"",SUM(SUMIFS(PrivateSheet1[[Duration]:[Duration]],PrivateSheet1[[Task]:[Task]],INDIRECT(CONCATENATE(ADDRESS(ROW($AG$30),COLUMN($AG$30)+(ROW($B61)-ROW($B$38))),"#"))))/60,"")</f>
        <v/>
      </c>
      <c r="C61" s="58" t="str">
        <f>IF($A61&lt;&gt;"",IF($L61&lt;&gt;0,B61/$L61,0),"")</f>
        <v/>
      </c>
      <c r="D61" s="57" t="str" cm="1">
        <f t="array" aca="1" ref="D61" ca="1">IF($A61&lt;&gt;"",SUM(SUMIFS(PrivateSheet2[[Duration]:[Duration]],PrivateSheet2[[Task]:[Task]],INDIRECT(CONCATENATE(ADDRESS(ROW($AG$30),COLUMN($AG$30)+(ROW($B61)-ROW($B$38))),"#"))))/60,"")</f>
        <v/>
      </c>
      <c r="E61" s="58" t="str">
        <f>IF($A61&lt;&gt;"",IF($L61&lt;&gt;0,D61/$L61,0),"")</f>
        <v/>
      </c>
      <c r="F61" s="57" t="str" cm="1">
        <f t="array" aca="1" ref="F61" ca="1">IF($A61&lt;&gt;"",SUM(SUMIFS(PrivateSheet3[[Duration]:[Duration]],PrivateSheet3[[Task]:[Task]],INDIRECT(CONCATENATE(ADDRESS(ROW($AG$30),COLUMN($AG$30)+(ROW($B61)-ROW($B$38))),"#"))))/60,"")</f>
        <v/>
      </c>
      <c r="G61" s="58" t="str">
        <f>IF($A61&lt;&gt;"",IF($L61&lt;&gt;0,F61/$L61,0),"")</f>
        <v/>
      </c>
      <c r="H61" s="57" t="str" cm="1">
        <f t="array" aca="1" ref="H61" ca="1">IF($A61&lt;&gt;"",SUM(SUMIFS(PrivateSheet4[[Duration]:[Duration]],PrivateSheet4[[Task]:[Task]],INDIRECT(CONCATENATE(ADDRESS(ROW($AG$30),COLUMN($AG$30)+(ROW($B61)-ROW($B$38))),"#"))))/60,"")</f>
        <v/>
      </c>
      <c r="I61" s="58" t="str">
        <f>IF($A61&lt;&gt;"",IF($L61&lt;&gt;0,H61/$L61,0),"")</f>
        <v/>
      </c>
      <c r="J61" s="57" t="str" cm="1">
        <f t="array" aca="1" ref="J61" ca="1">IF($A61&lt;&gt;"",SUM(SUMIFS(PrivateSheet5[[Duration]:[Duration]],PrivateSheet5[[Task]:[Task]],INDIRECT(CONCATENATE(ADDRESS(ROW($AG$30),COLUMN($AG$30)+(ROW($B61)-ROW($B$38))),"#"))))/60,"")</f>
        <v/>
      </c>
      <c r="K61" s="58" t="str">
        <f>IF($A61&lt;&gt;"",IF($L61&lt;&gt;0,J61/$L61,0),"")</f>
        <v/>
      </c>
      <c r="L61" s="59" t="str">
        <f>IF($A61&lt;&gt;"",SUM(B61,D61,F61,H61,J61),"")</f>
        <v/>
      </c>
      <c r="M61" s="50"/>
      <c r="N61" s="59"/>
      <c r="O61" s="37" t="str">
        <f>IF($M61&lt;&gt;"",SUMIFS(ProductBacklog5[Planned],ProductBacklog5[Planned-Date], "&lt;="&amp;$M61)," ")</f>
        <v xml:space="preserve"> </v>
      </c>
      <c r="P61" s="37" t="str" cm="1">
        <f t="array" ref="P61">IF($M61&lt;&gt;"",SUM(SUMIFS(ProductBacklog5[Planned],ProductBacklog5[Sprint],$A$38:$A61,ProductBacklog5[Real-Date],"&lt;="&amp;$M61))," ")</f>
        <v xml:space="preserve"> </v>
      </c>
      <c r="Q61" s="37" t="str" cm="1">
        <f t="array" ref="Q61">IF($M61&lt;&gt;"",SUM(SUMIFS(PrivateSheet1[[Duration]:[Duration]],PrivateSheet1[[Task]:[Task]],_xlfn._xlws.FILTER(ProductBacklog5[CODE],(ProductBacklog5[Real-Date]&lt;=$M61)*(ProductBacklog5[CODE]&lt;&gt;"")*(ProductBacklog5[Real-Date]&lt;&gt;""))),SUMIFS(PrivateSheet2[[Duration]:[Duration]],PrivateSheet2[[Task]:[Task]],_xlfn._xlws.FILTER(ProductBacklog5[CODE],(ProductBacklog5[Real-Date]&lt;=$M61)*(ProductBacklog5[CODE]&lt;&gt;"")*(ProductBacklog5[Real-Date]&lt;&gt;""))),SUMIFS(PrivateSheet3[[Duration]:[Duration]],PrivateSheet3[[Task]:[Task]],_xlfn._xlws.FILTER(ProductBacklog5[CODE],(ProductBacklog5[Real-Date]&lt;=$M61)*(ProductBacklog5[CODE]&lt;&gt;"")*(ProductBacklog5[Real-Date]&lt;&gt;""))),SUMIFS(PrivateSheet4[[Duration]:[Duration]],PrivateSheet4[[Task]:[Task]],_xlfn._xlws.FILTER(ProductBacklog5[CODE],(ProductBacklog5[Real-Date]&lt;=$M61)*(ProductBacklog5[CODE]&lt;&gt;"")*(ProductBacklog5[Real-Date]&lt;&gt;""))),SUMIFS(PrivateSheet5[[Duration]:[Duration]],PrivateSheet5[[Task]:[Task]],_xlfn._xlws.FILTER(ProductBacklog5[CODE],(ProductBacklog5[Real-Date]&lt;=$M61)*(ProductBacklog5[CODE]&lt;&gt;"")*(ProductBacklog5[Real-Date]&lt;&gt;""))))/60," ")</f>
        <v xml:space="preserve"> </v>
      </c>
      <c r="R61" s="37" t="str">
        <f>IF($M61&lt;&gt;"",SUM($L$38:$L61)," ")</f>
        <v xml:space="preserve"> </v>
      </c>
      <c r="U61" s="37"/>
      <c r="V61" s="29"/>
      <c r="W61" s="29"/>
    </row>
    <row r="62" spans="1:23" ht="14.4" customHeight="1" x14ac:dyDescent="0.3">
      <c r="A62" s="45"/>
      <c r="B62" s="57" t="str" cm="1">
        <f t="array" aca="1" ref="B62" ca="1">IF($A62&lt;&gt;"",SUM(SUMIFS(PrivateSheet1[[Duration]:[Duration]],PrivateSheet1[[Task]:[Task]],INDIRECT(CONCATENATE(ADDRESS(ROW($AG$30),COLUMN($AG$30)+(ROW($B62)-ROW($B$38))),"#"))))/60,"")</f>
        <v/>
      </c>
      <c r="C62" s="58" t="str">
        <f>IF($A62&lt;&gt;"",IF($L62&lt;&gt;0,B62/$L62,0),"")</f>
        <v/>
      </c>
      <c r="D62" s="57" t="str" cm="1">
        <f t="array" aca="1" ref="D62" ca="1">IF($A62&lt;&gt;"",SUM(SUMIFS(PrivateSheet2[[Duration]:[Duration]],PrivateSheet2[[Task]:[Task]],INDIRECT(CONCATENATE(ADDRESS(ROW($AG$30),COLUMN($AG$30)+(ROW($B62)-ROW($B$38))),"#"))))/60,"")</f>
        <v/>
      </c>
      <c r="E62" s="58" t="str">
        <f>IF($A62&lt;&gt;"",IF($L62&lt;&gt;0,D62/$L62,0),"")</f>
        <v/>
      </c>
      <c r="F62" s="57" t="str" cm="1">
        <f t="array" aca="1" ref="F62" ca="1">IF($A62&lt;&gt;"",SUM(SUMIFS(PrivateSheet3[[Duration]:[Duration]],PrivateSheet3[[Task]:[Task]],INDIRECT(CONCATENATE(ADDRESS(ROW($AG$30),COLUMN($AG$30)+(ROW($B62)-ROW($B$38))),"#"))))/60,"")</f>
        <v/>
      </c>
      <c r="G62" s="58" t="str">
        <f>IF($A62&lt;&gt;"",IF($L62&lt;&gt;0,F62/$L62,0),"")</f>
        <v/>
      </c>
      <c r="H62" s="57" t="str" cm="1">
        <f t="array" aca="1" ref="H62" ca="1">IF($A62&lt;&gt;"",SUM(SUMIFS(PrivateSheet4[[Duration]:[Duration]],PrivateSheet4[[Task]:[Task]],INDIRECT(CONCATENATE(ADDRESS(ROW($AG$30),COLUMN($AG$30)+(ROW($B62)-ROW($B$38))),"#"))))/60,"")</f>
        <v/>
      </c>
      <c r="I62" s="58" t="str">
        <f>IF($A62&lt;&gt;"",IF($L62&lt;&gt;0,H62/$L62,0),"")</f>
        <v/>
      </c>
      <c r="J62" s="57" t="str" cm="1">
        <f t="array" aca="1" ref="J62" ca="1">IF($A62&lt;&gt;"",SUM(SUMIFS(PrivateSheet5[[Duration]:[Duration]],PrivateSheet5[[Task]:[Task]],INDIRECT(CONCATENATE(ADDRESS(ROW($AG$30),COLUMN($AG$30)+(ROW($B62)-ROW($B$38))),"#"))))/60,"")</f>
        <v/>
      </c>
      <c r="K62" s="58" t="str">
        <f>IF($A62&lt;&gt;"",IF($L62&lt;&gt;0,J62/$L62,0),"")</f>
        <v/>
      </c>
      <c r="L62" s="59" t="str">
        <f>IF($A62&lt;&gt;"",SUM(B62,D62,F62,H62,J62),"")</f>
        <v/>
      </c>
      <c r="M62" s="50"/>
      <c r="N62" s="59"/>
      <c r="O62" s="37" t="str">
        <f>IF($M62&lt;&gt;"",SUMIFS(ProductBacklog5[Planned],ProductBacklog5[Planned-Date], "&lt;="&amp;$M62)," ")</f>
        <v xml:space="preserve"> </v>
      </c>
      <c r="P62" s="37" t="str" cm="1">
        <f t="array" ref="P62">IF($M62&lt;&gt;"",SUM(SUMIFS(ProductBacklog5[Planned],ProductBacklog5[Sprint],$A$38:$A62,ProductBacklog5[Real-Date],"&lt;="&amp;$M62))," ")</f>
        <v xml:space="preserve"> </v>
      </c>
      <c r="Q62" s="37" t="str" cm="1">
        <f t="array" ref="Q62">IF($M62&lt;&gt;"",SUM(SUMIFS(PrivateSheet1[[Duration]:[Duration]],PrivateSheet1[[Task]:[Task]],_xlfn._xlws.FILTER(ProductBacklog5[CODE],(ProductBacklog5[Real-Date]&lt;=$M62)*(ProductBacklog5[CODE]&lt;&gt;"")*(ProductBacklog5[Real-Date]&lt;&gt;""))),SUMIFS(PrivateSheet2[[Duration]:[Duration]],PrivateSheet2[[Task]:[Task]],_xlfn._xlws.FILTER(ProductBacklog5[CODE],(ProductBacklog5[Real-Date]&lt;=$M62)*(ProductBacklog5[CODE]&lt;&gt;"")*(ProductBacklog5[Real-Date]&lt;&gt;""))),SUMIFS(PrivateSheet3[[Duration]:[Duration]],PrivateSheet3[[Task]:[Task]],_xlfn._xlws.FILTER(ProductBacklog5[CODE],(ProductBacklog5[Real-Date]&lt;=$M62)*(ProductBacklog5[CODE]&lt;&gt;"")*(ProductBacklog5[Real-Date]&lt;&gt;""))),SUMIFS(PrivateSheet4[[Duration]:[Duration]],PrivateSheet4[[Task]:[Task]],_xlfn._xlws.FILTER(ProductBacklog5[CODE],(ProductBacklog5[Real-Date]&lt;=$M62)*(ProductBacklog5[CODE]&lt;&gt;"")*(ProductBacklog5[Real-Date]&lt;&gt;""))),SUMIFS(PrivateSheet5[[Duration]:[Duration]],PrivateSheet5[[Task]:[Task]],_xlfn._xlws.FILTER(ProductBacklog5[CODE],(ProductBacklog5[Real-Date]&lt;=$M62)*(ProductBacklog5[CODE]&lt;&gt;"")*(ProductBacklog5[Real-Date]&lt;&gt;""))))/60," ")</f>
        <v xml:space="preserve"> </v>
      </c>
      <c r="R62" s="37" t="str">
        <f>IF($M62&lt;&gt;"",SUM($L$38:$L62)," ")</f>
        <v xml:space="preserve"> </v>
      </c>
      <c r="U62" s="37"/>
      <c r="V62" s="29"/>
      <c r="W62" s="29"/>
    </row>
    <row r="63" spans="1:23" ht="14.4" customHeight="1" x14ac:dyDescent="0.3">
      <c r="A63" s="45"/>
      <c r="B63" s="57" t="str" cm="1">
        <f t="array" aca="1" ref="B63" ca="1">IF($A63&lt;&gt;"",SUM(SUMIFS(PrivateSheet1[[Duration]:[Duration]],PrivateSheet1[[Task]:[Task]],INDIRECT(CONCATENATE(ADDRESS(ROW($AG$30),COLUMN($AG$30)+(ROW($B63)-ROW($B$38))),"#"))))/60,"")</f>
        <v/>
      </c>
      <c r="C63" s="58" t="str">
        <f>IF($A63&lt;&gt;"",IF($L63&lt;&gt;0,B63/$L63,0),"")</f>
        <v/>
      </c>
      <c r="D63" s="57" t="str" cm="1">
        <f t="array" aca="1" ref="D63" ca="1">IF($A63&lt;&gt;"",SUM(SUMIFS(PrivateSheet2[[Duration]:[Duration]],PrivateSheet2[[Task]:[Task]],INDIRECT(CONCATENATE(ADDRESS(ROW($AG$30),COLUMN($AG$30)+(ROW($B63)-ROW($B$38))),"#"))))/60,"")</f>
        <v/>
      </c>
      <c r="E63" s="58" t="str">
        <f>IF($A63&lt;&gt;"",IF($L63&lt;&gt;0,D63/$L63,0),"")</f>
        <v/>
      </c>
      <c r="F63" s="57" t="str" cm="1">
        <f t="array" aca="1" ref="F63" ca="1">IF($A63&lt;&gt;"",SUM(SUMIFS(PrivateSheet3[[Duration]:[Duration]],PrivateSheet3[[Task]:[Task]],INDIRECT(CONCATENATE(ADDRESS(ROW($AG$30),COLUMN($AG$30)+(ROW($B63)-ROW($B$38))),"#"))))/60,"")</f>
        <v/>
      </c>
      <c r="G63" s="58" t="str">
        <f>IF($A63&lt;&gt;"",IF($L63&lt;&gt;0,F63/$L63,0),"")</f>
        <v/>
      </c>
      <c r="H63" s="57" t="str" cm="1">
        <f t="array" aca="1" ref="H63" ca="1">IF($A63&lt;&gt;"",SUM(SUMIFS(PrivateSheet4[[Duration]:[Duration]],PrivateSheet4[[Task]:[Task]],INDIRECT(CONCATENATE(ADDRESS(ROW($AG$30),COLUMN($AG$30)+(ROW($B63)-ROW($B$38))),"#"))))/60,"")</f>
        <v/>
      </c>
      <c r="I63" s="58" t="str">
        <f>IF($A63&lt;&gt;"",IF($L63&lt;&gt;0,H63/$L63,0),"")</f>
        <v/>
      </c>
      <c r="J63" s="57" t="str" cm="1">
        <f t="array" aca="1" ref="J63" ca="1">IF($A63&lt;&gt;"",SUM(SUMIFS(PrivateSheet5[[Duration]:[Duration]],PrivateSheet5[[Task]:[Task]],INDIRECT(CONCATENATE(ADDRESS(ROW($AG$30),COLUMN($AG$30)+(ROW($B63)-ROW($B$38))),"#"))))/60,"")</f>
        <v/>
      </c>
      <c r="K63" s="58" t="str">
        <f>IF($A63&lt;&gt;"",IF($L63&lt;&gt;0,J63/$L63,0),"")</f>
        <v/>
      </c>
      <c r="L63" s="59" t="str">
        <f>IF($A63&lt;&gt;"",SUM(B63,D63,F63,H63,J63),"")</f>
        <v/>
      </c>
      <c r="M63" s="50"/>
      <c r="N63" s="59"/>
      <c r="O63" s="37" t="str">
        <f>IF($M63&lt;&gt;"",SUMIFS(ProductBacklog5[Planned],ProductBacklog5[Planned-Date], "&lt;="&amp;$M63)," ")</f>
        <v xml:space="preserve"> </v>
      </c>
      <c r="P63" s="37" t="str" cm="1">
        <f t="array" ref="P63">IF($M63&lt;&gt;"",SUM(SUMIFS(ProductBacklog5[Planned],ProductBacklog5[Sprint],$A$38:$A63,ProductBacklog5[Real-Date],"&lt;="&amp;$M63))," ")</f>
        <v xml:space="preserve"> </v>
      </c>
      <c r="Q63" s="37" t="str" cm="1">
        <f t="array" ref="Q63">IF($M63&lt;&gt;"",SUM(SUMIFS(PrivateSheet1[[Duration]:[Duration]],PrivateSheet1[[Task]:[Task]],_xlfn._xlws.FILTER(ProductBacklog5[CODE],(ProductBacklog5[Real-Date]&lt;=$M63)*(ProductBacklog5[CODE]&lt;&gt;"")*(ProductBacklog5[Real-Date]&lt;&gt;""))),SUMIFS(PrivateSheet2[[Duration]:[Duration]],PrivateSheet2[[Task]:[Task]],_xlfn._xlws.FILTER(ProductBacklog5[CODE],(ProductBacklog5[Real-Date]&lt;=$M63)*(ProductBacklog5[CODE]&lt;&gt;"")*(ProductBacklog5[Real-Date]&lt;&gt;""))),SUMIFS(PrivateSheet3[[Duration]:[Duration]],PrivateSheet3[[Task]:[Task]],_xlfn._xlws.FILTER(ProductBacklog5[CODE],(ProductBacklog5[Real-Date]&lt;=$M63)*(ProductBacklog5[CODE]&lt;&gt;"")*(ProductBacklog5[Real-Date]&lt;&gt;""))),SUMIFS(PrivateSheet4[[Duration]:[Duration]],PrivateSheet4[[Task]:[Task]],_xlfn._xlws.FILTER(ProductBacklog5[CODE],(ProductBacklog5[Real-Date]&lt;=$M63)*(ProductBacklog5[CODE]&lt;&gt;"")*(ProductBacklog5[Real-Date]&lt;&gt;""))),SUMIFS(PrivateSheet5[[Duration]:[Duration]],PrivateSheet5[[Task]:[Task]],_xlfn._xlws.FILTER(ProductBacklog5[CODE],(ProductBacklog5[Real-Date]&lt;=$M63)*(ProductBacklog5[CODE]&lt;&gt;"")*(ProductBacklog5[Real-Date]&lt;&gt;""))))/60," ")</f>
        <v xml:space="preserve"> </v>
      </c>
      <c r="R63" s="37" t="str">
        <f>IF($M63&lt;&gt;"",SUM($L$38:$L63)," ")</f>
        <v xml:space="preserve"> </v>
      </c>
      <c r="U63" s="37"/>
      <c r="V63" s="29"/>
      <c r="W63" s="29"/>
    </row>
    <row r="64" spans="1:23" ht="14.4" customHeight="1" x14ac:dyDescent="0.3">
      <c r="A64" s="45"/>
      <c r="B64" s="57" t="str" cm="1">
        <f t="array" aca="1" ref="B64" ca="1">IF($A64&lt;&gt;"",SUM(SUMIFS(PrivateSheet1[[Duration]:[Duration]],PrivateSheet1[[Task]:[Task]],INDIRECT(CONCATENATE(ADDRESS(ROW($AG$30),COLUMN($AG$30)+(ROW($B64)-ROW($B$38))),"#"))))/60,"")</f>
        <v/>
      </c>
      <c r="C64" s="58" t="str">
        <f>IF($A64&lt;&gt;"",IF($L64&lt;&gt;0,B64/$L64,0),"")</f>
        <v/>
      </c>
      <c r="D64" s="57" t="str" cm="1">
        <f t="array" aca="1" ref="D64" ca="1">IF($A64&lt;&gt;"",SUM(SUMIFS(PrivateSheet2[[Duration]:[Duration]],PrivateSheet2[[Task]:[Task]],INDIRECT(CONCATENATE(ADDRESS(ROW($AG$30),COLUMN($AG$30)+(ROW($B64)-ROW($B$38))),"#"))))/60,"")</f>
        <v/>
      </c>
      <c r="E64" s="58" t="str">
        <f>IF($A64&lt;&gt;"",IF($L64&lt;&gt;0,D64/$L64,0),"")</f>
        <v/>
      </c>
      <c r="F64" s="57" t="str" cm="1">
        <f t="array" aca="1" ref="F64" ca="1">IF($A64&lt;&gt;"",SUM(SUMIFS(PrivateSheet3[[Duration]:[Duration]],PrivateSheet3[[Task]:[Task]],INDIRECT(CONCATENATE(ADDRESS(ROW($AG$30),COLUMN($AG$30)+(ROW($B64)-ROW($B$38))),"#"))))/60,"")</f>
        <v/>
      </c>
      <c r="G64" s="58" t="str">
        <f>IF($A64&lt;&gt;"",IF($L64&lt;&gt;0,F64/$L64,0),"")</f>
        <v/>
      </c>
      <c r="H64" s="57" t="str" cm="1">
        <f t="array" aca="1" ref="H64" ca="1">IF($A64&lt;&gt;"",SUM(SUMIFS(PrivateSheet4[[Duration]:[Duration]],PrivateSheet4[[Task]:[Task]],INDIRECT(CONCATENATE(ADDRESS(ROW($AG$30),COLUMN($AG$30)+(ROW($B64)-ROW($B$38))),"#"))))/60,"")</f>
        <v/>
      </c>
      <c r="I64" s="58" t="str">
        <f>IF($A64&lt;&gt;"",IF($L64&lt;&gt;0,H64/$L64,0),"")</f>
        <v/>
      </c>
      <c r="J64" s="57" t="str" cm="1">
        <f t="array" aca="1" ref="J64" ca="1">IF($A64&lt;&gt;"",SUM(SUMIFS(PrivateSheet5[[Duration]:[Duration]],PrivateSheet5[[Task]:[Task]],INDIRECT(CONCATENATE(ADDRESS(ROW($AG$30),COLUMN($AG$30)+(ROW($B64)-ROW($B$38))),"#"))))/60,"")</f>
        <v/>
      </c>
      <c r="K64" s="58" t="str">
        <f>IF($A64&lt;&gt;"",IF($L64&lt;&gt;0,J64/$L64,0),"")</f>
        <v/>
      </c>
      <c r="L64" s="59" t="str">
        <f>IF($A64&lt;&gt;"",SUM(B64,D64,F64,H64,J64),"")</f>
        <v/>
      </c>
      <c r="M64" s="50"/>
      <c r="N64" s="59"/>
      <c r="O64" s="37" t="str">
        <f>IF($M64&lt;&gt;"",SUMIFS(ProductBacklog5[Planned],ProductBacklog5[Planned-Date], "&lt;="&amp;$M64)," ")</f>
        <v xml:space="preserve"> </v>
      </c>
      <c r="P64" s="37" t="str" cm="1">
        <f t="array" ref="P64">IF($M64&lt;&gt;"",SUM(SUMIFS(ProductBacklog5[Planned],ProductBacklog5[Sprint],$A$38:$A64,ProductBacklog5[Real-Date],"&lt;="&amp;$M64))," ")</f>
        <v xml:space="preserve"> </v>
      </c>
      <c r="Q64" s="37" t="str" cm="1">
        <f t="array" ref="Q64">IF($M64&lt;&gt;"",SUM(SUMIFS(PrivateSheet1[[Duration]:[Duration]],PrivateSheet1[[Task]:[Task]],_xlfn._xlws.FILTER(ProductBacklog5[CODE],(ProductBacklog5[Real-Date]&lt;=$M64)*(ProductBacklog5[CODE]&lt;&gt;"")*(ProductBacklog5[Real-Date]&lt;&gt;""))),SUMIFS(PrivateSheet2[[Duration]:[Duration]],PrivateSheet2[[Task]:[Task]],_xlfn._xlws.FILTER(ProductBacklog5[CODE],(ProductBacklog5[Real-Date]&lt;=$M64)*(ProductBacklog5[CODE]&lt;&gt;"")*(ProductBacklog5[Real-Date]&lt;&gt;""))),SUMIFS(PrivateSheet3[[Duration]:[Duration]],PrivateSheet3[[Task]:[Task]],_xlfn._xlws.FILTER(ProductBacklog5[CODE],(ProductBacklog5[Real-Date]&lt;=$M64)*(ProductBacklog5[CODE]&lt;&gt;"")*(ProductBacklog5[Real-Date]&lt;&gt;""))),SUMIFS(PrivateSheet4[[Duration]:[Duration]],PrivateSheet4[[Task]:[Task]],_xlfn._xlws.FILTER(ProductBacklog5[CODE],(ProductBacklog5[Real-Date]&lt;=$M64)*(ProductBacklog5[CODE]&lt;&gt;"")*(ProductBacklog5[Real-Date]&lt;&gt;""))),SUMIFS(PrivateSheet5[[Duration]:[Duration]],PrivateSheet5[[Task]:[Task]],_xlfn._xlws.FILTER(ProductBacklog5[CODE],(ProductBacklog5[Real-Date]&lt;=$M64)*(ProductBacklog5[CODE]&lt;&gt;"")*(ProductBacklog5[Real-Date]&lt;&gt;""))))/60," ")</f>
        <v xml:space="preserve"> </v>
      </c>
      <c r="R64" s="37" t="str">
        <f>IF($M64&lt;&gt;"",SUM($L$38:$L64)," ")</f>
        <v xml:space="preserve"> </v>
      </c>
      <c r="U64" s="37"/>
      <c r="V64" s="29"/>
      <c r="W64" s="29"/>
    </row>
    <row r="65" spans="1:23" ht="14.4" customHeight="1" x14ac:dyDescent="0.3">
      <c r="A65" s="45"/>
      <c r="B65" s="57" t="str" cm="1">
        <f t="array" aca="1" ref="B65" ca="1">IF($A65&lt;&gt;"",SUM(SUMIFS(PrivateSheet1[[Duration]:[Duration]],PrivateSheet1[[Task]:[Task]],INDIRECT(CONCATENATE(ADDRESS(ROW($AG$30),COLUMN($AG$30)+(ROW($B65)-ROW($B$38))),"#"))))/60,"")</f>
        <v/>
      </c>
      <c r="C65" s="58" t="str">
        <f>IF($A65&lt;&gt;"",IF($L65&lt;&gt;0,B65/$L65,0),"")</f>
        <v/>
      </c>
      <c r="D65" s="57" t="str" cm="1">
        <f t="array" aca="1" ref="D65" ca="1">IF($A65&lt;&gt;"",SUM(SUMIFS(PrivateSheet2[[Duration]:[Duration]],PrivateSheet2[[Task]:[Task]],INDIRECT(CONCATENATE(ADDRESS(ROW($AG$30),COLUMN($AG$30)+(ROW($B65)-ROW($B$38))),"#"))))/60,"")</f>
        <v/>
      </c>
      <c r="E65" s="58" t="str">
        <f>IF($A65&lt;&gt;"",IF($L65&lt;&gt;0,D65/$L65,0),"")</f>
        <v/>
      </c>
      <c r="F65" s="57" t="str" cm="1">
        <f t="array" aca="1" ref="F65" ca="1">IF($A65&lt;&gt;"",SUM(SUMIFS(PrivateSheet3[[Duration]:[Duration]],PrivateSheet3[[Task]:[Task]],INDIRECT(CONCATENATE(ADDRESS(ROW($AG$30),COLUMN($AG$30)+(ROW($B65)-ROW($B$38))),"#"))))/60,"")</f>
        <v/>
      </c>
      <c r="G65" s="58" t="str">
        <f>IF($A65&lt;&gt;"",IF($L65&lt;&gt;0,F65/$L65,0),"")</f>
        <v/>
      </c>
      <c r="H65" s="57" t="str" cm="1">
        <f t="array" aca="1" ref="H65" ca="1">IF($A65&lt;&gt;"",SUM(SUMIFS(PrivateSheet4[[Duration]:[Duration]],PrivateSheet4[[Task]:[Task]],INDIRECT(CONCATENATE(ADDRESS(ROW($AG$30),COLUMN($AG$30)+(ROW($B65)-ROW($B$38))),"#"))))/60,"")</f>
        <v/>
      </c>
      <c r="I65" s="58" t="str">
        <f>IF($A65&lt;&gt;"",IF($L65&lt;&gt;0,H65/$L65,0),"")</f>
        <v/>
      </c>
      <c r="J65" s="57" t="str" cm="1">
        <f t="array" aca="1" ref="J65" ca="1">IF($A65&lt;&gt;"",SUM(SUMIFS(PrivateSheet5[[Duration]:[Duration]],PrivateSheet5[[Task]:[Task]],INDIRECT(CONCATENATE(ADDRESS(ROW($AG$30),COLUMN($AG$30)+(ROW($B65)-ROW($B$38))),"#"))))/60,"")</f>
        <v/>
      </c>
      <c r="K65" s="58" t="str">
        <f>IF($A65&lt;&gt;"",IF($L65&lt;&gt;0,J65/$L65,0),"")</f>
        <v/>
      </c>
      <c r="L65" s="59" t="str">
        <f>IF($A65&lt;&gt;"",SUM(B65,D65,F65,H65,J65),"")</f>
        <v/>
      </c>
      <c r="M65" s="50"/>
      <c r="N65" s="59"/>
      <c r="O65" s="37" t="str">
        <f>IF($M65&lt;&gt;"",SUMIFS(ProductBacklog5[Planned],ProductBacklog5[Planned-Date], "&lt;="&amp;$M65)," ")</f>
        <v xml:space="preserve"> </v>
      </c>
      <c r="P65" s="37" t="str" cm="1">
        <f t="array" ref="P65">IF($M65&lt;&gt;"",SUM(SUMIFS(ProductBacklog5[Planned],ProductBacklog5[Sprint],$A$38:$A65,ProductBacklog5[Real-Date],"&lt;="&amp;$M65))," ")</f>
        <v xml:space="preserve"> </v>
      </c>
      <c r="Q65" s="37" t="str" cm="1">
        <f t="array" ref="Q65">IF($M65&lt;&gt;"",SUM(SUMIFS(PrivateSheet1[[Duration]:[Duration]],PrivateSheet1[[Task]:[Task]],_xlfn._xlws.FILTER(ProductBacklog5[CODE],(ProductBacklog5[Real-Date]&lt;=$M65)*(ProductBacklog5[CODE]&lt;&gt;"")*(ProductBacklog5[Real-Date]&lt;&gt;""))),SUMIFS(PrivateSheet2[[Duration]:[Duration]],PrivateSheet2[[Task]:[Task]],_xlfn._xlws.FILTER(ProductBacklog5[CODE],(ProductBacklog5[Real-Date]&lt;=$M65)*(ProductBacklog5[CODE]&lt;&gt;"")*(ProductBacklog5[Real-Date]&lt;&gt;""))),SUMIFS(PrivateSheet3[[Duration]:[Duration]],PrivateSheet3[[Task]:[Task]],_xlfn._xlws.FILTER(ProductBacklog5[CODE],(ProductBacklog5[Real-Date]&lt;=$M65)*(ProductBacklog5[CODE]&lt;&gt;"")*(ProductBacklog5[Real-Date]&lt;&gt;""))),SUMIFS(PrivateSheet4[[Duration]:[Duration]],PrivateSheet4[[Task]:[Task]],_xlfn._xlws.FILTER(ProductBacklog5[CODE],(ProductBacklog5[Real-Date]&lt;=$M65)*(ProductBacklog5[CODE]&lt;&gt;"")*(ProductBacklog5[Real-Date]&lt;&gt;""))),SUMIFS(PrivateSheet5[[Duration]:[Duration]],PrivateSheet5[[Task]:[Task]],_xlfn._xlws.FILTER(ProductBacklog5[CODE],(ProductBacklog5[Real-Date]&lt;=$M65)*(ProductBacklog5[CODE]&lt;&gt;"")*(ProductBacklog5[Real-Date]&lt;&gt;""))))/60," ")</f>
        <v xml:space="preserve"> </v>
      </c>
      <c r="R65" s="37" t="str">
        <f>IF($M65&lt;&gt;"",SUM($L$38:$L65)," ")</f>
        <v xml:space="preserve"> </v>
      </c>
      <c r="U65" s="37"/>
      <c r="V65" s="29"/>
      <c r="W65" s="29"/>
    </row>
    <row r="66" spans="1:23" ht="14.4" customHeight="1" x14ac:dyDescent="0.3">
      <c r="A66" s="45"/>
      <c r="B66" s="57" t="str" cm="1">
        <f t="array" aca="1" ref="B66" ca="1">IF($A66&lt;&gt;"",SUM(SUMIFS(PrivateSheet1[[Duration]:[Duration]],PrivateSheet1[[Task]:[Task]],INDIRECT(CONCATENATE(ADDRESS(ROW($AG$30),COLUMN($AG$30)+(ROW($B66)-ROW($B$38))),"#"))))/60,"")</f>
        <v/>
      </c>
      <c r="C66" s="58" t="str">
        <f>IF($A66&lt;&gt;"",IF($L66&lt;&gt;0,B66/$L66,0),"")</f>
        <v/>
      </c>
      <c r="D66" s="57" t="str" cm="1">
        <f t="array" aca="1" ref="D66" ca="1">IF($A66&lt;&gt;"",SUM(SUMIFS(PrivateSheet2[[Duration]:[Duration]],PrivateSheet2[[Task]:[Task]],INDIRECT(CONCATENATE(ADDRESS(ROW($AG$30),COLUMN($AG$30)+(ROW($B66)-ROW($B$38))),"#"))))/60,"")</f>
        <v/>
      </c>
      <c r="E66" s="58" t="str">
        <f>IF($A66&lt;&gt;"",IF($L66&lt;&gt;0,D66/$L66,0),"")</f>
        <v/>
      </c>
      <c r="F66" s="57" t="str" cm="1">
        <f t="array" aca="1" ref="F66" ca="1">IF($A66&lt;&gt;"",SUM(SUMIFS(PrivateSheet3[[Duration]:[Duration]],PrivateSheet3[[Task]:[Task]],INDIRECT(CONCATENATE(ADDRESS(ROW($AG$30),COLUMN($AG$30)+(ROW($B66)-ROW($B$38))),"#"))))/60,"")</f>
        <v/>
      </c>
      <c r="G66" s="58" t="str">
        <f>IF($A66&lt;&gt;"",IF($L66&lt;&gt;0,F66/$L66,0),"")</f>
        <v/>
      </c>
      <c r="H66" s="57" t="str" cm="1">
        <f t="array" aca="1" ref="H66" ca="1">IF($A66&lt;&gt;"",SUM(SUMIFS(PrivateSheet4[[Duration]:[Duration]],PrivateSheet4[[Task]:[Task]],INDIRECT(CONCATENATE(ADDRESS(ROW($AG$30),COLUMN($AG$30)+(ROW($B66)-ROW($B$38))),"#"))))/60,"")</f>
        <v/>
      </c>
      <c r="I66" s="58" t="str">
        <f>IF($A66&lt;&gt;"",IF($L66&lt;&gt;0,H66/$L66,0),"")</f>
        <v/>
      </c>
      <c r="J66" s="57" t="str" cm="1">
        <f t="array" aca="1" ref="J66" ca="1">IF($A66&lt;&gt;"",SUM(SUMIFS(PrivateSheet5[[Duration]:[Duration]],PrivateSheet5[[Task]:[Task]],INDIRECT(CONCATENATE(ADDRESS(ROW($AG$30),COLUMN($AG$30)+(ROW($B66)-ROW($B$38))),"#"))))/60,"")</f>
        <v/>
      </c>
      <c r="K66" s="58" t="str">
        <f>IF($A66&lt;&gt;"",IF($L66&lt;&gt;0,J66/$L66,0),"")</f>
        <v/>
      </c>
      <c r="L66" s="59" t="str">
        <f>IF($A66&lt;&gt;"",SUM(B66,D66,F66,H66,J66),"")</f>
        <v/>
      </c>
      <c r="M66" s="50"/>
      <c r="N66" s="59"/>
      <c r="O66" s="37" t="str">
        <f>IF($M66&lt;&gt;"",SUMIFS(ProductBacklog5[Planned],ProductBacklog5[Planned-Date], "&lt;="&amp;$M66)," ")</f>
        <v xml:space="preserve"> </v>
      </c>
      <c r="P66" s="37" t="str" cm="1">
        <f t="array" ref="P66">IF($M66&lt;&gt;"",SUM(SUMIFS(ProductBacklog5[Planned],ProductBacklog5[Sprint],$A$38:$A66,ProductBacklog5[Real-Date],"&lt;="&amp;$M66))," ")</f>
        <v xml:space="preserve"> </v>
      </c>
      <c r="Q66" s="37" t="str" cm="1">
        <f t="array" ref="Q66">IF($M66&lt;&gt;"",SUM(SUMIFS(PrivateSheet1[[Duration]:[Duration]],PrivateSheet1[[Task]:[Task]],_xlfn._xlws.FILTER(ProductBacklog5[CODE],(ProductBacklog5[Real-Date]&lt;=$M66)*(ProductBacklog5[CODE]&lt;&gt;"")*(ProductBacklog5[Real-Date]&lt;&gt;""))),SUMIFS(PrivateSheet2[[Duration]:[Duration]],PrivateSheet2[[Task]:[Task]],_xlfn._xlws.FILTER(ProductBacklog5[CODE],(ProductBacklog5[Real-Date]&lt;=$M66)*(ProductBacklog5[CODE]&lt;&gt;"")*(ProductBacklog5[Real-Date]&lt;&gt;""))),SUMIFS(PrivateSheet3[[Duration]:[Duration]],PrivateSheet3[[Task]:[Task]],_xlfn._xlws.FILTER(ProductBacklog5[CODE],(ProductBacklog5[Real-Date]&lt;=$M66)*(ProductBacklog5[CODE]&lt;&gt;"")*(ProductBacklog5[Real-Date]&lt;&gt;""))),SUMIFS(PrivateSheet4[[Duration]:[Duration]],PrivateSheet4[[Task]:[Task]],_xlfn._xlws.FILTER(ProductBacklog5[CODE],(ProductBacklog5[Real-Date]&lt;=$M66)*(ProductBacklog5[CODE]&lt;&gt;"")*(ProductBacklog5[Real-Date]&lt;&gt;""))),SUMIFS(PrivateSheet5[[Duration]:[Duration]],PrivateSheet5[[Task]:[Task]],_xlfn._xlws.FILTER(ProductBacklog5[CODE],(ProductBacklog5[Real-Date]&lt;=$M66)*(ProductBacklog5[CODE]&lt;&gt;"")*(ProductBacklog5[Real-Date]&lt;&gt;""))))/60," ")</f>
        <v xml:space="preserve"> </v>
      </c>
      <c r="R66" s="37" t="str">
        <f>IF($M66&lt;&gt;"",SUM($L$38:$L66)," ")</f>
        <v xml:space="preserve"> </v>
      </c>
      <c r="U66" s="37"/>
      <c r="V66" s="29"/>
      <c r="W66" s="29"/>
    </row>
    <row r="67" spans="1:23" ht="14.4" customHeight="1" x14ac:dyDescent="0.3">
      <c r="A67" s="45"/>
      <c r="B67" s="57" t="str" cm="1">
        <f t="array" aca="1" ref="B67" ca="1">IF($A67&lt;&gt;"",SUM(SUMIFS(PrivateSheet1[[Duration]:[Duration]],PrivateSheet1[[Task]:[Task]],INDIRECT(CONCATENATE(ADDRESS(ROW($AG$30),COLUMN($AG$30)+(ROW($B67)-ROW($B$38))),"#"))))/60,"")</f>
        <v/>
      </c>
      <c r="C67" s="58" t="str">
        <f>IF($A67&lt;&gt;"",IF($L67&lt;&gt;0,B67/$L67,0),"")</f>
        <v/>
      </c>
      <c r="D67" s="57" t="str" cm="1">
        <f t="array" aca="1" ref="D67" ca="1">IF($A67&lt;&gt;"",SUM(SUMIFS(PrivateSheet2[[Duration]:[Duration]],PrivateSheet2[[Task]:[Task]],INDIRECT(CONCATENATE(ADDRESS(ROW($AG$30),COLUMN($AG$30)+(ROW($B67)-ROW($B$38))),"#"))))/60,"")</f>
        <v/>
      </c>
      <c r="E67" s="58" t="str">
        <f>IF($A67&lt;&gt;"",IF($L67&lt;&gt;0,D67/$L67,0),"")</f>
        <v/>
      </c>
      <c r="F67" s="57" t="str" cm="1">
        <f t="array" aca="1" ref="F67" ca="1">IF($A67&lt;&gt;"",SUM(SUMIFS(PrivateSheet3[[Duration]:[Duration]],PrivateSheet3[[Task]:[Task]],INDIRECT(CONCATENATE(ADDRESS(ROW($AG$30),COLUMN($AG$30)+(ROW($B67)-ROW($B$38))),"#"))))/60,"")</f>
        <v/>
      </c>
      <c r="G67" s="58" t="str">
        <f>IF($A67&lt;&gt;"",IF($L67&lt;&gt;0,F67/$L67,0),"")</f>
        <v/>
      </c>
      <c r="H67" s="57" t="str" cm="1">
        <f t="array" aca="1" ref="H67" ca="1">IF($A67&lt;&gt;"",SUM(SUMIFS(PrivateSheet4[[Duration]:[Duration]],PrivateSheet4[[Task]:[Task]],INDIRECT(CONCATENATE(ADDRESS(ROW($AG$30),COLUMN($AG$30)+(ROW($B67)-ROW($B$38))),"#"))))/60,"")</f>
        <v/>
      </c>
      <c r="I67" s="58" t="str">
        <f>IF($A67&lt;&gt;"",IF($L67&lt;&gt;0,H67/$L67,0),"")</f>
        <v/>
      </c>
      <c r="J67" s="57" t="str" cm="1">
        <f t="array" aca="1" ref="J67" ca="1">IF($A67&lt;&gt;"",SUM(SUMIFS(PrivateSheet5[[Duration]:[Duration]],PrivateSheet5[[Task]:[Task]],INDIRECT(CONCATENATE(ADDRESS(ROW($AG$30),COLUMN($AG$30)+(ROW($B67)-ROW($B$38))),"#"))))/60,"")</f>
        <v/>
      </c>
      <c r="K67" s="58" t="str">
        <f>IF($A67&lt;&gt;"",IF($L67&lt;&gt;0,J67/$L67,0),"")</f>
        <v/>
      </c>
      <c r="L67" s="59" t="str">
        <f>IF($A67&lt;&gt;"",SUM(B67,D67,F67,H67,J67),"")</f>
        <v/>
      </c>
      <c r="M67" s="50"/>
      <c r="N67" s="59"/>
      <c r="O67" s="37" t="str">
        <f>IF($M67&lt;&gt;"",SUMIFS(ProductBacklog5[Planned],ProductBacklog5[Planned-Date], "&lt;="&amp;$M67)," ")</f>
        <v xml:space="preserve"> </v>
      </c>
      <c r="P67" s="37" t="str" cm="1">
        <f t="array" ref="P67">IF($M67&lt;&gt;"",SUM(SUMIFS(ProductBacklog5[Planned],ProductBacklog5[Sprint],$A$38:$A67,ProductBacklog5[Real-Date],"&lt;="&amp;$M67))," ")</f>
        <v xml:space="preserve"> </v>
      </c>
      <c r="Q67" s="37" t="str" cm="1">
        <f t="array" ref="Q67">IF($M67&lt;&gt;"",SUM(SUMIFS(PrivateSheet1[[Duration]:[Duration]],PrivateSheet1[[Task]:[Task]],_xlfn._xlws.FILTER(ProductBacklog5[CODE],(ProductBacklog5[Real-Date]&lt;=$M67)*(ProductBacklog5[CODE]&lt;&gt;"")*(ProductBacklog5[Real-Date]&lt;&gt;""))),SUMIFS(PrivateSheet2[[Duration]:[Duration]],PrivateSheet2[[Task]:[Task]],_xlfn._xlws.FILTER(ProductBacklog5[CODE],(ProductBacklog5[Real-Date]&lt;=$M67)*(ProductBacklog5[CODE]&lt;&gt;"")*(ProductBacklog5[Real-Date]&lt;&gt;""))),SUMIFS(PrivateSheet3[[Duration]:[Duration]],PrivateSheet3[[Task]:[Task]],_xlfn._xlws.FILTER(ProductBacklog5[CODE],(ProductBacklog5[Real-Date]&lt;=$M67)*(ProductBacklog5[CODE]&lt;&gt;"")*(ProductBacklog5[Real-Date]&lt;&gt;""))),SUMIFS(PrivateSheet4[[Duration]:[Duration]],PrivateSheet4[[Task]:[Task]],_xlfn._xlws.FILTER(ProductBacklog5[CODE],(ProductBacklog5[Real-Date]&lt;=$M67)*(ProductBacklog5[CODE]&lt;&gt;"")*(ProductBacklog5[Real-Date]&lt;&gt;""))),SUMIFS(PrivateSheet5[[Duration]:[Duration]],PrivateSheet5[[Task]:[Task]],_xlfn._xlws.FILTER(ProductBacklog5[CODE],(ProductBacklog5[Real-Date]&lt;=$M67)*(ProductBacklog5[CODE]&lt;&gt;"")*(ProductBacklog5[Real-Date]&lt;&gt;""))))/60," ")</f>
        <v xml:space="preserve"> </v>
      </c>
      <c r="R67" s="37" t="str">
        <f>IF($M67&lt;&gt;"",SUM($L$38:$L67)," ")</f>
        <v xml:space="preserve"> </v>
      </c>
      <c r="U67" s="37"/>
      <c r="V67" s="29"/>
      <c r="W67" s="29"/>
    </row>
    <row r="68" spans="1:23" ht="14.4" customHeight="1" x14ac:dyDescent="0.3">
      <c r="A68" s="29"/>
      <c r="B68" s="57" t="str" cm="1">
        <f t="array" aca="1" ref="B68" ca="1">IF($A68&lt;&gt;"",SUM(SUMIFS(PrivateSheet1[[Duration]:[Duration]],PrivateSheet1[[Task]:[Task]],INDIRECT(CONCATENATE(ADDRESS(ROW($AG$30),COLUMN($AG$30)+(ROW($B68)-ROW($B$38))),"#"))))/60,"")</f>
        <v/>
      </c>
      <c r="C68" s="58" t="str">
        <f>IF($A68&lt;&gt;"",IF($L68&lt;&gt;0,B68/$L68,0),"")</f>
        <v/>
      </c>
      <c r="D68" s="57" t="str" cm="1">
        <f t="array" aca="1" ref="D68" ca="1">IF($A68&lt;&gt;"",SUM(SUMIFS(PrivateSheet2[[Duration]:[Duration]],PrivateSheet2[[Task]:[Task]],INDIRECT(CONCATENATE(ADDRESS(ROW($AG$30),COLUMN($AG$30)+(ROW($B68)-ROW($B$38))),"#"))))/60,"")</f>
        <v/>
      </c>
      <c r="E68" s="58" t="str">
        <f>IF($A68&lt;&gt;"",IF($L68&lt;&gt;0,D68/$L68,0),"")</f>
        <v/>
      </c>
      <c r="F68" s="57" t="str" cm="1">
        <f t="array" aca="1" ref="F68" ca="1">IF($A68&lt;&gt;"",SUM(SUMIFS(PrivateSheet3[[Duration]:[Duration]],PrivateSheet3[[Task]:[Task]],INDIRECT(CONCATENATE(ADDRESS(ROW($AG$30),COLUMN($AG$30)+(ROW($B68)-ROW($B$38))),"#"))))/60,"")</f>
        <v/>
      </c>
      <c r="G68" s="58" t="str">
        <f>IF($A68&lt;&gt;"",IF($L68&lt;&gt;0,F68/$L68,0),"")</f>
        <v/>
      </c>
      <c r="H68" s="57" t="str" cm="1">
        <f t="array" aca="1" ref="H68" ca="1">IF($A68&lt;&gt;"",SUM(SUMIFS(PrivateSheet4[[Duration]:[Duration]],PrivateSheet4[[Task]:[Task]],INDIRECT(CONCATENATE(ADDRESS(ROW($AG$30),COLUMN($AG$30)+(ROW($B68)-ROW($B$38))),"#"))))/60,"")</f>
        <v/>
      </c>
      <c r="I68" s="58" t="str">
        <f>IF($A68&lt;&gt;"",IF($L68&lt;&gt;0,H68/$L68,0),"")</f>
        <v/>
      </c>
      <c r="J68" s="57" t="str" cm="1">
        <f t="array" aca="1" ref="J68" ca="1">IF($A68&lt;&gt;"",SUM(SUMIFS(PrivateSheet5[[Duration]:[Duration]],PrivateSheet5[[Task]:[Task]],INDIRECT(CONCATENATE(ADDRESS(ROW($AG$30),COLUMN($AG$30)+(ROW($B68)-ROW($B$38))),"#"))))/60,"")</f>
        <v/>
      </c>
      <c r="K68" s="58" t="str">
        <f>IF($A68&lt;&gt;"",IF($L68&lt;&gt;0,J68/$L68,0),"")</f>
        <v/>
      </c>
      <c r="L68" s="59" t="str">
        <f>IF($A68&lt;&gt;"",SUM(B68,D68,F68,H68,J68),"")</f>
        <v/>
      </c>
      <c r="M68" s="50"/>
      <c r="N68" s="59"/>
      <c r="O68" s="37" t="str">
        <f>IF($M68&lt;&gt;"",SUMIFS(ProductBacklog5[Planned],ProductBacklog5[Planned-Date], "&lt;="&amp;$M68)," ")</f>
        <v xml:space="preserve"> </v>
      </c>
      <c r="P68" s="37" t="str" cm="1">
        <f t="array" ref="P68">IF($M68&lt;&gt;"",SUM(SUMIFS(ProductBacklog5[Planned],ProductBacklog5[Sprint],$A$38:$A68,ProductBacklog5[Real-Date],"&lt;="&amp;$M68))," ")</f>
        <v xml:space="preserve"> </v>
      </c>
      <c r="Q68" s="37" t="str" cm="1">
        <f t="array" ref="Q68">IF($M68&lt;&gt;"",SUM(SUMIFS(PrivateSheet1[[Duration]:[Duration]],PrivateSheet1[[Task]:[Task]],_xlfn._xlws.FILTER(ProductBacklog5[CODE],(ProductBacklog5[Real-Date]&lt;=$M68)*(ProductBacklog5[CODE]&lt;&gt;"")*(ProductBacklog5[Real-Date]&lt;&gt;""))),SUMIFS(PrivateSheet2[[Duration]:[Duration]],PrivateSheet2[[Task]:[Task]],_xlfn._xlws.FILTER(ProductBacklog5[CODE],(ProductBacklog5[Real-Date]&lt;=$M68)*(ProductBacklog5[CODE]&lt;&gt;"")*(ProductBacklog5[Real-Date]&lt;&gt;""))),SUMIFS(PrivateSheet3[[Duration]:[Duration]],PrivateSheet3[[Task]:[Task]],_xlfn._xlws.FILTER(ProductBacklog5[CODE],(ProductBacklog5[Real-Date]&lt;=$M68)*(ProductBacklog5[CODE]&lt;&gt;"")*(ProductBacklog5[Real-Date]&lt;&gt;""))),SUMIFS(PrivateSheet4[[Duration]:[Duration]],PrivateSheet4[[Task]:[Task]],_xlfn._xlws.FILTER(ProductBacklog5[CODE],(ProductBacklog5[Real-Date]&lt;=$M68)*(ProductBacklog5[CODE]&lt;&gt;"")*(ProductBacklog5[Real-Date]&lt;&gt;""))),SUMIFS(PrivateSheet5[[Duration]:[Duration]],PrivateSheet5[[Task]:[Task]],_xlfn._xlws.FILTER(ProductBacklog5[CODE],(ProductBacklog5[Real-Date]&lt;=$M68)*(ProductBacklog5[CODE]&lt;&gt;"")*(ProductBacklog5[Real-Date]&lt;&gt;""))))/60," ")</f>
        <v xml:space="preserve"> </v>
      </c>
      <c r="R68" s="37" t="str">
        <f>IF($M68&lt;&gt;"",SUM($L$38:$L68)," ")</f>
        <v xml:space="preserve"> </v>
      </c>
      <c r="U68" s="37"/>
      <c r="V68" s="29"/>
      <c r="W68" s="29"/>
    </row>
    <row r="69" spans="1:23" ht="14.4" customHeight="1" x14ac:dyDescent="0.3">
      <c r="A69" s="29"/>
      <c r="B69" s="57" t="str" cm="1">
        <f t="array" aca="1" ref="B69" ca="1">IF($A69&lt;&gt;"",SUM(SUMIFS(PrivateSheet1[[Duration]:[Duration]],PrivateSheet1[[Task]:[Task]],INDIRECT(CONCATENATE(ADDRESS(ROW($AG$30),COLUMN($AG$30)+(ROW($B69)-ROW($B$38))),"#"))))/60,"")</f>
        <v/>
      </c>
      <c r="C69" s="58" t="str">
        <f>IF($A69&lt;&gt;"",IF($L69&lt;&gt;0,B69/$L69,0),"")</f>
        <v/>
      </c>
      <c r="D69" s="57" t="str" cm="1">
        <f t="array" aca="1" ref="D69" ca="1">IF($A69&lt;&gt;"",SUM(SUMIFS(PrivateSheet2[[Duration]:[Duration]],PrivateSheet2[[Task]:[Task]],INDIRECT(CONCATENATE(ADDRESS(ROW($AG$30),COLUMN($AG$30)+(ROW($B69)-ROW($B$38))),"#"))))/60,"")</f>
        <v/>
      </c>
      <c r="E69" s="58" t="str">
        <f>IF($A69&lt;&gt;"",IF($L69&lt;&gt;0,D69/$L69,0),"")</f>
        <v/>
      </c>
      <c r="F69" s="57" t="str" cm="1">
        <f t="array" aca="1" ref="F69" ca="1">IF($A69&lt;&gt;"",SUM(SUMIFS(PrivateSheet3[[Duration]:[Duration]],PrivateSheet3[[Task]:[Task]],INDIRECT(CONCATENATE(ADDRESS(ROW($AG$30),COLUMN($AG$30)+(ROW($B69)-ROW($B$38))),"#"))))/60,"")</f>
        <v/>
      </c>
      <c r="G69" s="58" t="str">
        <f>IF($A69&lt;&gt;"",IF($L69&lt;&gt;0,F69/$L69,0),"")</f>
        <v/>
      </c>
      <c r="H69" s="57" t="str" cm="1">
        <f t="array" aca="1" ref="H69" ca="1">IF($A69&lt;&gt;"",SUM(SUMIFS(PrivateSheet4[[Duration]:[Duration]],PrivateSheet4[[Task]:[Task]],INDIRECT(CONCATENATE(ADDRESS(ROW($AG$30),COLUMN($AG$30)+(ROW($B69)-ROW($B$38))),"#"))))/60,"")</f>
        <v/>
      </c>
      <c r="I69" s="58" t="str">
        <f>IF($A69&lt;&gt;"",IF($L69&lt;&gt;0,H69/$L69,0),"")</f>
        <v/>
      </c>
      <c r="J69" s="57" t="str" cm="1">
        <f t="array" aca="1" ref="J69" ca="1">IF($A69&lt;&gt;"",SUM(SUMIFS(PrivateSheet5[[Duration]:[Duration]],PrivateSheet5[[Task]:[Task]],INDIRECT(CONCATENATE(ADDRESS(ROW($AG$30),COLUMN($AG$30)+(ROW($B69)-ROW($B$38))),"#"))))/60,"")</f>
        <v/>
      </c>
      <c r="K69" s="58" t="str">
        <f>IF($A69&lt;&gt;"",IF($L69&lt;&gt;0,J69/$L69,0),"")</f>
        <v/>
      </c>
      <c r="L69" s="59" t="str">
        <f>IF($A69&lt;&gt;"",SUM(B69,D69,F69,H69,J69),"")</f>
        <v/>
      </c>
      <c r="M69" s="50"/>
      <c r="N69" s="59"/>
      <c r="O69" s="37" t="str">
        <f>IF($M69&lt;&gt;"",SUMIFS(ProductBacklog5[Planned],ProductBacklog5[Planned-Date], "&lt;="&amp;$M69)," ")</f>
        <v xml:space="preserve"> </v>
      </c>
      <c r="P69" s="37" t="str" cm="1">
        <f t="array" ref="P69">IF($M69&lt;&gt;"",SUM(SUMIFS(ProductBacklog5[Planned],ProductBacklog5[Sprint],$A$38:$A69,ProductBacklog5[Real-Date],"&lt;="&amp;$M69))," ")</f>
        <v xml:space="preserve"> </v>
      </c>
      <c r="Q69" s="37" t="str" cm="1">
        <f t="array" ref="Q69">IF($M69&lt;&gt;"",SUM(SUMIFS(PrivateSheet1[[Duration]:[Duration]],PrivateSheet1[[Task]:[Task]],_xlfn._xlws.FILTER(ProductBacklog5[CODE],(ProductBacklog5[Real-Date]&lt;=$M69)*(ProductBacklog5[CODE]&lt;&gt;"")*(ProductBacklog5[Real-Date]&lt;&gt;""))),SUMIFS(PrivateSheet2[[Duration]:[Duration]],PrivateSheet2[[Task]:[Task]],_xlfn._xlws.FILTER(ProductBacklog5[CODE],(ProductBacklog5[Real-Date]&lt;=$M69)*(ProductBacklog5[CODE]&lt;&gt;"")*(ProductBacklog5[Real-Date]&lt;&gt;""))),SUMIFS(PrivateSheet3[[Duration]:[Duration]],PrivateSheet3[[Task]:[Task]],_xlfn._xlws.FILTER(ProductBacklog5[CODE],(ProductBacklog5[Real-Date]&lt;=$M69)*(ProductBacklog5[CODE]&lt;&gt;"")*(ProductBacklog5[Real-Date]&lt;&gt;""))),SUMIFS(PrivateSheet4[[Duration]:[Duration]],PrivateSheet4[[Task]:[Task]],_xlfn._xlws.FILTER(ProductBacklog5[CODE],(ProductBacklog5[Real-Date]&lt;=$M69)*(ProductBacklog5[CODE]&lt;&gt;"")*(ProductBacklog5[Real-Date]&lt;&gt;""))),SUMIFS(PrivateSheet5[[Duration]:[Duration]],PrivateSheet5[[Task]:[Task]],_xlfn._xlws.FILTER(ProductBacklog5[CODE],(ProductBacklog5[Real-Date]&lt;=$M69)*(ProductBacklog5[CODE]&lt;&gt;"")*(ProductBacklog5[Real-Date]&lt;&gt;""))))/60," ")</f>
        <v xml:space="preserve"> </v>
      </c>
      <c r="R69" s="37" t="str">
        <f>IF($M69&lt;&gt;"",SUM($L$38:$L69)," ")</f>
        <v xml:space="preserve"> </v>
      </c>
      <c r="U69" s="37"/>
      <c r="V69" s="29"/>
      <c r="W69" s="29"/>
    </row>
    <row r="70" spans="1:23" ht="14.4" customHeight="1" x14ac:dyDescent="0.3">
      <c r="A70" s="29"/>
      <c r="B70" s="57" t="str" cm="1">
        <f t="array" aca="1" ref="B70" ca="1">IF($A70&lt;&gt;"",SUM(SUMIFS(PrivateSheet1[[Duration]:[Duration]],PrivateSheet1[[Task]:[Task]],INDIRECT(CONCATENATE(ADDRESS(ROW($AG$30),COLUMN($AG$30)+(ROW($B70)-ROW($B$38))),"#"))))/60,"")</f>
        <v/>
      </c>
      <c r="C70" s="58" t="str">
        <f>IF($A70&lt;&gt;"",IF($L70&lt;&gt;0,B70/$L70,0),"")</f>
        <v/>
      </c>
      <c r="D70" s="57" t="str" cm="1">
        <f t="array" aca="1" ref="D70" ca="1">IF($A70&lt;&gt;"",SUM(SUMIFS(PrivateSheet2[[Duration]:[Duration]],PrivateSheet2[[Task]:[Task]],INDIRECT(CONCATENATE(ADDRESS(ROW($AG$30),COLUMN($AG$30)+(ROW($B70)-ROW($B$38))),"#"))))/60,"")</f>
        <v/>
      </c>
      <c r="E70" s="58" t="str">
        <f>IF($A70&lt;&gt;"",IF($L70&lt;&gt;0,D70/$L70,0),"")</f>
        <v/>
      </c>
      <c r="F70" s="57" t="str" cm="1">
        <f t="array" aca="1" ref="F70" ca="1">IF($A70&lt;&gt;"",SUM(SUMIFS(PrivateSheet3[[Duration]:[Duration]],PrivateSheet3[[Task]:[Task]],INDIRECT(CONCATENATE(ADDRESS(ROW($AG$30),COLUMN($AG$30)+(ROW($B70)-ROW($B$38))),"#"))))/60,"")</f>
        <v/>
      </c>
      <c r="G70" s="58" t="str">
        <f>IF($A70&lt;&gt;"",IF($L70&lt;&gt;0,F70/$L70,0),"")</f>
        <v/>
      </c>
      <c r="H70" s="57" t="str" cm="1">
        <f t="array" aca="1" ref="H70" ca="1">IF($A70&lt;&gt;"",SUM(SUMIFS(PrivateSheet4[[Duration]:[Duration]],PrivateSheet4[[Task]:[Task]],INDIRECT(CONCATENATE(ADDRESS(ROW($AG$30),COLUMN($AG$30)+(ROW($B70)-ROW($B$38))),"#"))))/60,"")</f>
        <v/>
      </c>
      <c r="I70" s="58" t="str">
        <f>IF($A70&lt;&gt;"",IF($L70&lt;&gt;0,H70/$L70,0),"")</f>
        <v/>
      </c>
      <c r="J70" s="57" t="str" cm="1">
        <f t="array" aca="1" ref="J70" ca="1">IF($A70&lt;&gt;"",SUM(SUMIFS(PrivateSheet5[[Duration]:[Duration]],PrivateSheet5[[Task]:[Task]],INDIRECT(CONCATENATE(ADDRESS(ROW($AG$30),COLUMN($AG$30)+(ROW($B70)-ROW($B$38))),"#"))))/60,"")</f>
        <v/>
      </c>
      <c r="K70" s="58" t="str">
        <f>IF($A70&lt;&gt;"",IF($L70&lt;&gt;0,J70/$L70,0),"")</f>
        <v/>
      </c>
      <c r="L70" s="59" t="str">
        <f>IF($A70&lt;&gt;"",SUM(B70,D70,F70,H70,J70),"")</f>
        <v/>
      </c>
      <c r="M70" s="50"/>
      <c r="N70" s="59"/>
      <c r="O70" s="37" t="str">
        <f>IF($M70&lt;&gt;"",SUMIFS(ProductBacklog5[Planned],ProductBacklog5[Planned-Date], "&lt;="&amp;$M70)," ")</f>
        <v xml:space="preserve"> </v>
      </c>
      <c r="P70" s="37" t="str" cm="1">
        <f t="array" ref="P70">IF($M70&lt;&gt;"",SUM(SUMIFS(ProductBacklog5[Planned],ProductBacklog5[Sprint],$A$38:$A70,ProductBacklog5[Real-Date],"&lt;="&amp;$M70))," ")</f>
        <v xml:space="preserve"> </v>
      </c>
      <c r="Q70" s="37" t="str" cm="1">
        <f t="array" ref="Q70">IF($M70&lt;&gt;"",SUM(SUMIFS(PrivateSheet1[[Duration]:[Duration]],PrivateSheet1[[Task]:[Task]],_xlfn._xlws.FILTER(ProductBacklog5[CODE],(ProductBacklog5[Real-Date]&lt;=$M70)*(ProductBacklog5[CODE]&lt;&gt;"")*(ProductBacklog5[Real-Date]&lt;&gt;""))),SUMIFS(PrivateSheet2[[Duration]:[Duration]],PrivateSheet2[[Task]:[Task]],_xlfn._xlws.FILTER(ProductBacklog5[CODE],(ProductBacklog5[Real-Date]&lt;=$M70)*(ProductBacklog5[CODE]&lt;&gt;"")*(ProductBacklog5[Real-Date]&lt;&gt;""))),SUMIFS(PrivateSheet3[[Duration]:[Duration]],PrivateSheet3[[Task]:[Task]],_xlfn._xlws.FILTER(ProductBacklog5[CODE],(ProductBacklog5[Real-Date]&lt;=$M70)*(ProductBacklog5[CODE]&lt;&gt;"")*(ProductBacklog5[Real-Date]&lt;&gt;""))),SUMIFS(PrivateSheet4[[Duration]:[Duration]],PrivateSheet4[[Task]:[Task]],_xlfn._xlws.FILTER(ProductBacklog5[CODE],(ProductBacklog5[Real-Date]&lt;=$M70)*(ProductBacklog5[CODE]&lt;&gt;"")*(ProductBacklog5[Real-Date]&lt;&gt;""))),SUMIFS(PrivateSheet5[[Duration]:[Duration]],PrivateSheet5[[Task]:[Task]],_xlfn._xlws.FILTER(ProductBacklog5[CODE],(ProductBacklog5[Real-Date]&lt;=$M70)*(ProductBacklog5[CODE]&lt;&gt;"")*(ProductBacklog5[Real-Date]&lt;&gt;""))))/60," ")</f>
        <v xml:space="preserve"> </v>
      </c>
      <c r="R70" s="37" t="str">
        <f>IF($M70&lt;&gt;"",SUM($L$38:$L70)," ")</f>
        <v xml:space="preserve"> </v>
      </c>
      <c r="U70" s="37"/>
      <c r="V70" s="29"/>
      <c r="W70" s="29"/>
    </row>
    <row r="71" spans="1:23" ht="14.4" customHeight="1" x14ac:dyDescent="0.3">
      <c r="A71" s="29"/>
      <c r="B71" s="57" t="str" cm="1">
        <f t="array" aca="1" ref="B71" ca="1">IF($A71&lt;&gt;"",SUM(SUMIFS(PrivateSheet1[[Duration]:[Duration]],PrivateSheet1[[Task]:[Task]],INDIRECT(CONCATENATE(ADDRESS(ROW($AG$30),COLUMN($AG$30)+(ROW($B71)-ROW($B$38))),"#"))))/60,"")</f>
        <v/>
      </c>
      <c r="C71" s="58" t="str">
        <f>IF($A71&lt;&gt;"",IF($L71&lt;&gt;0,B71/$L71,0),"")</f>
        <v/>
      </c>
      <c r="D71" s="57" t="str" cm="1">
        <f t="array" aca="1" ref="D71" ca="1">IF($A71&lt;&gt;"",SUM(SUMIFS(PrivateSheet2[[Duration]:[Duration]],PrivateSheet2[[Task]:[Task]],INDIRECT(CONCATENATE(ADDRESS(ROW($AG$30),COLUMN($AG$30)+(ROW($B71)-ROW($B$38))),"#"))))/60,"")</f>
        <v/>
      </c>
      <c r="E71" s="58" t="str">
        <f>IF($A71&lt;&gt;"",IF($L71&lt;&gt;0,D71/$L71,0),"")</f>
        <v/>
      </c>
      <c r="F71" s="57" t="str" cm="1">
        <f t="array" aca="1" ref="F71" ca="1">IF($A71&lt;&gt;"",SUM(SUMIFS(PrivateSheet3[[Duration]:[Duration]],PrivateSheet3[[Task]:[Task]],INDIRECT(CONCATENATE(ADDRESS(ROW($AG$30),COLUMN($AG$30)+(ROW($B71)-ROW($B$38))),"#"))))/60,"")</f>
        <v/>
      </c>
      <c r="G71" s="58" t="str">
        <f>IF($A71&lt;&gt;"",IF($L71&lt;&gt;0,F71/$L71,0),"")</f>
        <v/>
      </c>
      <c r="H71" s="57" t="str" cm="1">
        <f t="array" aca="1" ref="H71" ca="1">IF($A71&lt;&gt;"",SUM(SUMIFS(PrivateSheet4[[Duration]:[Duration]],PrivateSheet4[[Task]:[Task]],INDIRECT(CONCATENATE(ADDRESS(ROW($AG$30),COLUMN($AG$30)+(ROW($B71)-ROW($B$38))),"#"))))/60,"")</f>
        <v/>
      </c>
      <c r="I71" s="58" t="str">
        <f>IF($A71&lt;&gt;"",IF($L71&lt;&gt;0,H71/$L71,0),"")</f>
        <v/>
      </c>
      <c r="J71" s="57" t="str" cm="1">
        <f t="array" aca="1" ref="J71" ca="1">IF($A71&lt;&gt;"",SUM(SUMIFS(PrivateSheet5[[Duration]:[Duration]],PrivateSheet5[[Task]:[Task]],INDIRECT(CONCATENATE(ADDRESS(ROW($AG$30),COLUMN($AG$30)+(ROW($B71)-ROW($B$38))),"#"))))/60,"")</f>
        <v/>
      </c>
      <c r="K71" s="58" t="str">
        <f>IF($A71&lt;&gt;"",IF($L71&lt;&gt;0,J71/$L71,0),"")</f>
        <v/>
      </c>
      <c r="L71" s="59" t="str">
        <f>IF($A71&lt;&gt;"",SUM(B71,D71,F71,H71,J71),"")</f>
        <v/>
      </c>
      <c r="M71" s="50"/>
      <c r="N71" s="59"/>
      <c r="O71" s="37" t="str">
        <f>IF($M71&lt;&gt;"",SUMIFS(ProductBacklog5[Planned],ProductBacklog5[Planned-Date], "&lt;="&amp;$M71)," ")</f>
        <v xml:space="preserve"> </v>
      </c>
      <c r="P71" s="37" t="str" cm="1">
        <f t="array" ref="P71">IF($M71&lt;&gt;"",SUM(SUMIFS(ProductBacklog5[Planned],ProductBacklog5[Sprint],$A$38:$A71,ProductBacklog5[Real-Date],"&lt;="&amp;$M71))," ")</f>
        <v xml:space="preserve"> </v>
      </c>
      <c r="Q71" s="37" t="str" cm="1">
        <f t="array" ref="Q71">IF($M71&lt;&gt;"",SUM(SUMIFS(PrivateSheet1[[Duration]:[Duration]],PrivateSheet1[[Task]:[Task]],_xlfn._xlws.FILTER(ProductBacklog5[CODE],(ProductBacklog5[Real-Date]&lt;=$M71)*(ProductBacklog5[CODE]&lt;&gt;"")*(ProductBacklog5[Real-Date]&lt;&gt;""))),SUMIFS(PrivateSheet2[[Duration]:[Duration]],PrivateSheet2[[Task]:[Task]],_xlfn._xlws.FILTER(ProductBacklog5[CODE],(ProductBacklog5[Real-Date]&lt;=$M71)*(ProductBacklog5[CODE]&lt;&gt;"")*(ProductBacklog5[Real-Date]&lt;&gt;""))),SUMIFS(PrivateSheet3[[Duration]:[Duration]],PrivateSheet3[[Task]:[Task]],_xlfn._xlws.FILTER(ProductBacklog5[CODE],(ProductBacklog5[Real-Date]&lt;=$M71)*(ProductBacklog5[CODE]&lt;&gt;"")*(ProductBacklog5[Real-Date]&lt;&gt;""))),SUMIFS(PrivateSheet4[[Duration]:[Duration]],PrivateSheet4[[Task]:[Task]],_xlfn._xlws.FILTER(ProductBacklog5[CODE],(ProductBacklog5[Real-Date]&lt;=$M71)*(ProductBacklog5[CODE]&lt;&gt;"")*(ProductBacklog5[Real-Date]&lt;&gt;""))),SUMIFS(PrivateSheet5[[Duration]:[Duration]],PrivateSheet5[[Task]:[Task]],_xlfn._xlws.FILTER(ProductBacklog5[CODE],(ProductBacklog5[Real-Date]&lt;=$M71)*(ProductBacklog5[CODE]&lt;&gt;"")*(ProductBacklog5[Real-Date]&lt;&gt;""))))/60," ")</f>
        <v xml:space="preserve"> </v>
      </c>
      <c r="R71" s="37" t="str">
        <f>IF($M71&lt;&gt;"",SUM($L$38:$L71)," ")</f>
        <v xml:space="preserve"> </v>
      </c>
      <c r="U71" s="37"/>
      <c r="V71" s="29"/>
      <c r="W71" s="29"/>
    </row>
    <row r="72" spans="1:23" ht="14.4" customHeight="1" x14ac:dyDescent="0.3">
      <c r="A72" s="29"/>
      <c r="B72" s="57" t="str" cm="1">
        <f t="array" aca="1" ref="B72" ca="1">IF($A72&lt;&gt;"",SUM(SUMIFS(PrivateSheet1[[Duration]:[Duration]],PrivateSheet1[[Task]:[Task]],INDIRECT(CONCATENATE(ADDRESS(ROW($AG$30),COLUMN($AG$30)+(ROW($B72)-ROW($B$38))),"#"))))/60,"")</f>
        <v/>
      </c>
      <c r="C72" s="58" t="str">
        <f>IF($A72&lt;&gt;"",IF($L72&lt;&gt;0,B72/$L72,0),"")</f>
        <v/>
      </c>
      <c r="D72" s="57" t="str" cm="1">
        <f t="array" aca="1" ref="D72" ca="1">IF($A72&lt;&gt;"",SUM(SUMIFS(PrivateSheet2[[Duration]:[Duration]],PrivateSheet2[[Task]:[Task]],INDIRECT(CONCATENATE(ADDRESS(ROW($AG$30),COLUMN($AG$30)+(ROW($B72)-ROW($B$38))),"#"))))/60,"")</f>
        <v/>
      </c>
      <c r="E72" s="58" t="str">
        <f>IF($A72&lt;&gt;"",IF($L72&lt;&gt;0,D72/$L72,0),"")</f>
        <v/>
      </c>
      <c r="F72" s="57" t="str" cm="1">
        <f t="array" aca="1" ref="F72" ca="1">IF($A72&lt;&gt;"",SUM(SUMIFS(PrivateSheet3[[Duration]:[Duration]],PrivateSheet3[[Task]:[Task]],INDIRECT(CONCATENATE(ADDRESS(ROW($AG$30),COLUMN($AG$30)+(ROW($B72)-ROW($B$38))),"#"))))/60,"")</f>
        <v/>
      </c>
      <c r="G72" s="58" t="str">
        <f>IF($A72&lt;&gt;"",IF($L72&lt;&gt;0,F72/$L72,0),"")</f>
        <v/>
      </c>
      <c r="H72" s="57" t="str" cm="1">
        <f t="array" aca="1" ref="H72" ca="1">IF($A72&lt;&gt;"",SUM(SUMIFS(PrivateSheet4[[Duration]:[Duration]],PrivateSheet4[[Task]:[Task]],INDIRECT(CONCATENATE(ADDRESS(ROW($AG$30),COLUMN($AG$30)+(ROW($B72)-ROW($B$38))),"#"))))/60,"")</f>
        <v/>
      </c>
      <c r="I72" s="58" t="str">
        <f>IF($A72&lt;&gt;"",IF($L72&lt;&gt;0,H72/$L72,0),"")</f>
        <v/>
      </c>
      <c r="J72" s="57" t="str" cm="1">
        <f t="array" aca="1" ref="J72" ca="1">IF($A72&lt;&gt;"",SUM(SUMIFS(PrivateSheet5[[Duration]:[Duration]],PrivateSheet5[[Task]:[Task]],INDIRECT(CONCATENATE(ADDRESS(ROW($AG$30),COLUMN($AG$30)+(ROW($B72)-ROW($B$38))),"#"))))/60,"")</f>
        <v/>
      </c>
      <c r="K72" s="58" t="str">
        <f>IF($A72&lt;&gt;"",IF($L72&lt;&gt;0,J72/$L72,0),"")</f>
        <v/>
      </c>
      <c r="L72" s="59" t="str">
        <f>IF($A72&lt;&gt;"",SUM(B72,D72,F72,H72,J72),"")</f>
        <v/>
      </c>
      <c r="M72" s="50"/>
      <c r="N72" s="59"/>
      <c r="O72" s="37" t="str">
        <f>IF($M72&lt;&gt;"",SUMIFS(ProductBacklog5[Planned],ProductBacklog5[Planned-Date], "&lt;="&amp;$M72)," ")</f>
        <v xml:space="preserve"> </v>
      </c>
      <c r="P72" s="37" t="str" cm="1">
        <f t="array" ref="P72">IF($M72&lt;&gt;"",SUM(SUMIFS(ProductBacklog5[Planned],ProductBacklog5[Sprint],$A$38:$A72,ProductBacklog5[Real-Date],"&lt;="&amp;$M72))," ")</f>
        <v xml:space="preserve"> </v>
      </c>
      <c r="Q72" s="37" t="str" cm="1">
        <f t="array" ref="Q72">IF($M72&lt;&gt;"",SUM(SUMIFS(PrivateSheet1[[Duration]:[Duration]],PrivateSheet1[[Task]:[Task]],_xlfn._xlws.FILTER(ProductBacklog5[CODE],(ProductBacklog5[Real-Date]&lt;=$M72)*(ProductBacklog5[CODE]&lt;&gt;"")*(ProductBacklog5[Real-Date]&lt;&gt;""))),SUMIFS(PrivateSheet2[[Duration]:[Duration]],PrivateSheet2[[Task]:[Task]],_xlfn._xlws.FILTER(ProductBacklog5[CODE],(ProductBacklog5[Real-Date]&lt;=$M72)*(ProductBacklog5[CODE]&lt;&gt;"")*(ProductBacklog5[Real-Date]&lt;&gt;""))),SUMIFS(PrivateSheet3[[Duration]:[Duration]],PrivateSheet3[[Task]:[Task]],_xlfn._xlws.FILTER(ProductBacklog5[CODE],(ProductBacklog5[Real-Date]&lt;=$M72)*(ProductBacklog5[CODE]&lt;&gt;"")*(ProductBacklog5[Real-Date]&lt;&gt;""))),SUMIFS(PrivateSheet4[[Duration]:[Duration]],PrivateSheet4[[Task]:[Task]],_xlfn._xlws.FILTER(ProductBacklog5[CODE],(ProductBacklog5[Real-Date]&lt;=$M72)*(ProductBacklog5[CODE]&lt;&gt;"")*(ProductBacklog5[Real-Date]&lt;&gt;""))),SUMIFS(PrivateSheet5[[Duration]:[Duration]],PrivateSheet5[[Task]:[Task]],_xlfn._xlws.FILTER(ProductBacklog5[CODE],(ProductBacklog5[Real-Date]&lt;=$M72)*(ProductBacklog5[CODE]&lt;&gt;"")*(ProductBacklog5[Real-Date]&lt;&gt;""))))/60," ")</f>
        <v xml:space="preserve"> </v>
      </c>
      <c r="R72" s="37" t="str">
        <f>IF($M72&lt;&gt;"",SUM($L$38:$L72)," ")</f>
        <v xml:space="preserve"> </v>
      </c>
      <c r="U72" s="37"/>
      <c r="V72" s="29"/>
      <c r="W72" s="29"/>
    </row>
    <row r="73" spans="1:23" ht="14.4" customHeight="1" x14ac:dyDescent="0.3">
      <c r="A73" s="29"/>
      <c r="B73" s="57" t="str" cm="1">
        <f t="array" aca="1" ref="B73" ca="1">IF($A73&lt;&gt;"",SUM(SUMIFS(PrivateSheet1[[Duration]:[Duration]],PrivateSheet1[[Task]:[Task]],INDIRECT(CONCATENATE(ADDRESS(ROW($AG$30),COLUMN($AG$30)+(ROW($B73)-ROW($B$38))),"#"))))/60,"")</f>
        <v/>
      </c>
      <c r="C73" s="58" t="str">
        <f>IF($A73&lt;&gt;"",IF($L73&lt;&gt;0,B73/$L73,0),"")</f>
        <v/>
      </c>
      <c r="D73" s="57" t="str" cm="1">
        <f t="array" aca="1" ref="D73" ca="1">IF($A73&lt;&gt;"",SUM(SUMIFS(PrivateSheet2[[Duration]:[Duration]],PrivateSheet2[[Task]:[Task]],INDIRECT(CONCATENATE(ADDRESS(ROW($AG$30),COLUMN($AG$30)+(ROW($B73)-ROW($B$38))),"#"))))/60,"")</f>
        <v/>
      </c>
      <c r="E73" s="58" t="str">
        <f>IF($A73&lt;&gt;"",IF($L73&lt;&gt;0,D73/$L73,0),"")</f>
        <v/>
      </c>
      <c r="F73" s="57" t="str" cm="1">
        <f t="array" aca="1" ref="F73" ca="1">IF($A73&lt;&gt;"",SUM(SUMIFS(PrivateSheet3[[Duration]:[Duration]],PrivateSheet3[[Task]:[Task]],INDIRECT(CONCATENATE(ADDRESS(ROW($AG$30),COLUMN($AG$30)+(ROW($B73)-ROW($B$38))),"#"))))/60,"")</f>
        <v/>
      </c>
      <c r="G73" s="58" t="str">
        <f>IF($A73&lt;&gt;"",IF($L73&lt;&gt;0,F73/$L73,0),"")</f>
        <v/>
      </c>
      <c r="H73" s="57" t="str" cm="1">
        <f t="array" aca="1" ref="H73" ca="1">IF($A73&lt;&gt;"",SUM(SUMIFS(PrivateSheet4[[Duration]:[Duration]],PrivateSheet4[[Task]:[Task]],INDIRECT(CONCATENATE(ADDRESS(ROW($AG$30),COLUMN($AG$30)+(ROW($B73)-ROW($B$38))),"#"))))/60,"")</f>
        <v/>
      </c>
      <c r="I73" s="58" t="str">
        <f>IF($A73&lt;&gt;"",IF($L73&lt;&gt;0,H73/$L73,0),"")</f>
        <v/>
      </c>
      <c r="J73" s="57" t="str" cm="1">
        <f t="array" aca="1" ref="J73" ca="1">IF($A73&lt;&gt;"",SUM(SUMIFS(PrivateSheet5[[Duration]:[Duration]],PrivateSheet5[[Task]:[Task]],INDIRECT(CONCATENATE(ADDRESS(ROW($AG$30),COLUMN($AG$30)+(ROW($B73)-ROW($B$38))),"#"))))/60,"")</f>
        <v/>
      </c>
      <c r="K73" s="58" t="str">
        <f>IF($A73&lt;&gt;"",IF($L73&lt;&gt;0,J73/$L73,0),"")</f>
        <v/>
      </c>
      <c r="L73" s="59" t="str">
        <f>IF($A73&lt;&gt;"",SUM(B73,D73,F73,H73,J73),"")</f>
        <v/>
      </c>
      <c r="M73" s="50"/>
      <c r="N73" s="59"/>
      <c r="O73" s="37" t="str">
        <f>IF($M73&lt;&gt;"",SUMIFS(ProductBacklog5[Planned],ProductBacklog5[Planned-Date], "&lt;="&amp;$M73)," ")</f>
        <v xml:space="preserve"> </v>
      </c>
      <c r="P73" s="37" t="str" cm="1">
        <f t="array" ref="P73">IF($M73&lt;&gt;"",SUM(SUMIFS(ProductBacklog5[Planned],ProductBacklog5[Sprint],$A$38:$A73,ProductBacklog5[Real-Date],"&lt;="&amp;$M73))," ")</f>
        <v xml:space="preserve"> </v>
      </c>
      <c r="Q73" s="37" t="str" cm="1">
        <f t="array" ref="Q73">IF($M73&lt;&gt;"",SUM(SUMIFS(PrivateSheet1[[Duration]:[Duration]],PrivateSheet1[[Task]:[Task]],_xlfn._xlws.FILTER(ProductBacklog5[CODE],(ProductBacklog5[Real-Date]&lt;=$M73)*(ProductBacklog5[CODE]&lt;&gt;"")*(ProductBacklog5[Real-Date]&lt;&gt;""))),SUMIFS(PrivateSheet2[[Duration]:[Duration]],PrivateSheet2[[Task]:[Task]],_xlfn._xlws.FILTER(ProductBacklog5[CODE],(ProductBacklog5[Real-Date]&lt;=$M73)*(ProductBacklog5[CODE]&lt;&gt;"")*(ProductBacklog5[Real-Date]&lt;&gt;""))),SUMIFS(PrivateSheet3[[Duration]:[Duration]],PrivateSheet3[[Task]:[Task]],_xlfn._xlws.FILTER(ProductBacklog5[CODE],(ProductBacklog5[Real-Date]&lt;=$M73)*(ProductBacklog5[CODE]&lt;&gt;"")*(ProductBacklog5[Real-Date]&lt;&gt;""))),SUMIFS(PrivateSheet4[[Duration]:[Duration]],PrivateSheet4[[Task]:[Task]],_xlfn._xlws.FILTER(ProductBacklog5[CODE],(ProductBacklog5[Real-Date]&lt;=$M73)*(ProductBacklog5[CODE]&lt;&gt;"")*(ProductBacklog5[Real-Date]&lt;&gt;""))),SUMIFS(PrivateSheet5[[Duration]:[Duration]],PrivateSheet5[[Task]:[Task]],_xlfn._xlws.FILTER(ProductBacklog5[CODE],(ProductBacklog5[Real-Date]&lt;=$M73)*(ProductBacklog5[CODE]&lt;&gt;"")*(ProductBacklog5[Real-Date]&lt;&gt;""))))/60," ")</f>
        <v xml:space="preserve"> </v>
      </c>
      <c r="R73" s="37" t="str">
        <f>IF($M73&lt;&gt;"",SUM($L$38:$L73)," ")</f>
        <v xml:space="preserve"> </v>
      </c>
      <c r="U73" s="37"/>
      <c r="V73" s="29"/>
      <c r="W73" s="29"/>
    </row>
    <row r="74" spans="1:23" ht="14.4" customHeight="1" x14ac:dyDescent="0.3">
      <c r="A74" s="29"/>
      <c r="B74" s="57" t="str" cm="1">
        <f t="array" aca="1" ref="B74" ca="1">IF($A74&lt;&gt;"",SUM(SUMIFS(PrivateSheet1[[Duration]:[Duration]],PrivateSheet1[[Task]:[Task]],INDIRECT(CONCATENATE(ADDRESS(ROW($AG$30),COLUMN($AG$30)+(ROW($B74)-ROW($B$38))),"#"))))/60,"")</f>
        <v/>
      </c>
      <c r="C74" s="58" t="str">
        <f>IF($A74&lt;&gt;"",IF($L74&lt;&gt;0,B74/$L74,0),"")</f>
        <v/>
      </c>
      <c r="D74" s="57" t="str" cm="1">
        <f t="array" aca="1" ref="D74" ca="1">IF($A74&lt;&gt;"",SUM(SUMIFS(PrivateSheet2[[Duration]:[Duration]],PrivateSheet2[[Task]:[Task]],INDIRECT(CONCATENATE(ADDRESS(ROW($AG$30),COLUMN($AG$30)+(ROW($B74)-ROW($B$38))),"#"))))/60,"")</f>
        <v/>
      </c>
      <c r="E74" s="58" t="str">
        <f>IF($A74&lt;&gt;"",IF($L74&lt;&gt;0,D74/$L74,0),"")</f>
        <v/>
      </c>
      <c r="F74" s="57" t="str" cm="1">
        <f t="array" aca="1" ref="F74" ca="1">IF($A74&lt;&gt;"",SUM(SUMIFS(PrivateSheet3[[Duration]:[Duration]],PrivateSheet3[[Task]:[Task]],INDIRECT(CONCATENATE(ADDRESS(ROW($AG$30),COLUMN($AG$30)+(ROW($B74)-ROW($B$38))),"#"))))/60,"")</f>
        <v/>
      </c>
      <c r="G74" s="58" t="str">
        <f>IF($A74&lt;&gt;"",IF($L74&lt;&gt;0,F74/$L74,0),"")</f>
        <v/>
      </c>
      <c r="H74" s="57" t="str" cm="1">
        <f t="array" aca="1" ref="H74" ca="1">IF($A74&lt;&gt;"",SUM(SUMIFS(PrivateSheet4[[Duration]:[Duration]],PrivateSheet4[[Task]:[Task]],INDIRECT(CONCATENATE(ADDRESS(ROW($AG$30),COLUMN($AG$30)+(ROW($B74)-ROW($B$38))),"#"))))/60,"")</f>
        <v/>
      </c>
      <c r="I74" s="58" t="str">
        <f>IF($A74&lt;&gt;"",IF($L74&lt;&gt;0,H74/$L74,0),"")</f>
        <v/>
      </c>
      <c r="J74" s="57" t="str" cm="1">
        <f t="array" aca="1" ref="J74" ca="1">IF($A74&lt;&gt;"",SUM(SUMIFS(PrivateSheet5[[Duration]:[Duration]],PrivateSheet5[[Task]:[Task]],INDIRECT(CONCATENATE(ADDRESS(ROW($AG$30),COLUMN($AG$30)+(ROW($B74)-ROW($B$38))),"#"))))/60,"")</f>
        <v/>
      </c>
      <c r="K74" s="58" t="str">
        <f>IF($A74&lt;&gt;"",IF($L74&lt;&gt;0,J74/$L74,0),"")</f>
        <v/>
      </c>
      <c r="L74" s="59" t="str">
        <f>IF($A74&lt;&gt;"",SUM(B74,D74,F74,H74,J74),"")</f>
        <v/>
      </c>
      <c r="M74" s="50"/>
      <c r="N74" s="59"/>
      <c r="O74" s="37" t="str">
        <f>IF($M74&lt;&gt;"",SUMIFS(ProductBacklog5[Planned],ProductBacklog5[Planned-Date], "&lt;="&amp;$M74)," ")</f>
        <v xml:space="preserve"> </v>
      </c>
      <c r="P74" s="37" t="str" cm="1">
        <f t="array" ref="P74">IF($M74&lt;&gt;"",SUM(SUMIFS(ProductBacklog5[Planned],ProductBacklog5[Sprint],$A$38:$A74,ProductBacklog5[Real-Date],"&lt;="&amp;$M74))," ")</f>
        <v xml:space="preserve"> </v>
      </c>
      <c r="Q74" s="37" t="str" cm="1">
        <f t="array" ref="Q74">IF($M74&lt;&gt;"",SUM(SUMIFS(PrivateSheet1[[Duration]:[Duration]],PrivateSheet1[[Task]:[Task]],_xlfn._xlws.FILTER(ProductBacklog5[CODE],(ProductBacklog5[Real-Date]&lt;=$M74)*(ProductBacklog5[CODE]&lt;&gt;"")*(ProductBacklog5[Real-Date]&lt;&gt;""))),SUMIFS(PrivateSheet2[[Duration]:[Duration]],PrivateSheet2[[Task]:[Task]],_xlfn._xlws.FILTER(ProductBacklog5[CODE],(ProductBacklog5[Real-Date]&lt;=$M74)*(ProductBacklog5[CODE]&lt;&gt;"")*(ProductBacklog5[Real-Date]&lt;&gt;""))),SUMIFS(PrivateSheet3[[Duration]:[Duration]],PrivateSheet3[[Task]:[Task]],_xlfn._xlws.FILTER(ProductBacklog5[CODE],(ProductBacklog5[Real-Date]&lt;=$M74)*(ProductBacklog5[CODE]&lt;&gt;"")*(ProductBacklog5[Real-Date]&lt;&gt;""))),SUMIFS(PrivateSheet4[[Duration]:[Duration]],PrivateSheet4[[Task]:[Task]],_xlfn._xlws.FILTER(ProductBacklog5[CODE],(ProductBacklog5[Real-Date]&lt;=$M74)*(ProductBacklog5[CODE]&lt;&gt;"")*(ProductBacklog5[Real-Date]&lt;&gt;""))),SUMIFS(PrivateSheet5[[Duration]:[Duration]],PrivateSheet5[[Task]:[Task]],_xlfn._xlws.FILTER(ProductBacklog5[CODE],(ProductBacklog5[Real-Date]&lt;=$M74)*(ProductBacklog5[CODE]&lt;&gt;"")*(ProductBacklog5[Real-Date]&lt;&gt;""))))/60," ")</f>
        <v xml:space="preserve"> </v>
      </c>
      <c r="R74" s="37" t="str">
        <f>IF($M74&lt;&gt;"",SUM($L$38:$L74)," ")</f>
        <v xml:space="preserve"> </v>
      </c>
      <c r="U74" s="37"/>
      <c r="V74" s="29"/>
      <c r="W74" s="29"/>
    </row>
    <row r="75" spans="1:23" ht="14.4" customHeight="1" x14ac:dyDescent="0.3">
      <c r="A75" s="29"/>
      <c r="B75" s="57" t="str" cm="1">
        <f t="array" aca="1" ref="B75" ca="1">IF($A75&lt;&gt;"",SUM(SUMIFS(PrivateSheet1[[Duration]:[Duration]],PrivateSheet1[[Task]:[Task]],INDIRECT(CONCATENATE(ADDRESS(ROW($AG$30),COLUMN($AG$30)+(ROW($B75)-ROW($B$38))),"#"))))/60,"")</f>
        <v/>
      </c>
      <c r="C75" s="58" t="str">
        <f>IF($A75&lt;&gt;"",IF($L75&lt;&gt;0,B75/$L75,0),"")</f>
        <v/>
      </c>
      <c r="D75" s="57" t="str" cm="1">
        <f t="array" aca="1" ref="D75" ca="1">IF($A75&lt;&gt;"",SUM(SUMIFS(PrivateSheet2[[Duration]:[Duration]],PrivateSheet2[[Task]:[Task]],INDIRECT(CONCATENATE(ADDRESS(ROW($AG$30),COLUMN($AG$30)+(ROW($B75)-ROW($B$38))),"#"))))/60,"")</f>
        <v/>
      </c>
      <c r="E75" s="58" t="str">
        <f>IF($A75&lt;&gt;"",IF($L75&lt;&gt;0,D75/$L75,0),"")</f>
        <v/>
      </c>
      <c r="F75" s="57" t="str" cm="1">
        <f t="array" aca="1" ref="F75" ca="1">IF($A75&lt;&gt;"",SUM(SUMIFS(PrivateSheet3[[Duration]:[Duration]],PrivateSheet3[[Task]:[Task]],INDIRECT(CONCATENATE(ADDRESS(ROW($AG$30),COLUMN($AG$30)+(ROW($B75)-ROW($B$38))),"#"))))/60,"")</f>
        <v/>
      </c>
      <c r="G75" s="58" t="str">
        <f>IF($A75&lt;&gt;"",IF($L75&lt;&gt;0,F75/$L75,0),"")</f>
        <v/>
      </c>
      <c r="H75" s="57" t="str" cm="1">
        <f t="array" aca="1" ref="H75" ca="1">IF($A75&lt;&gt;"",SUM(SUMIFS(PrivateSheet4[[Duration]:[Duration]],PrivateSheet4[[Task]:[Task]],INDIRECT(CONCATENATE(ADDRESS(ROW($AG$30),COLUMN($AG$30)+(ROW($B75)-ROW($B$38))),"#"))))/60,"")</f>
        <v/>
      </c>
      <c r="I75" s="58" t="str">
        <f>IF($A75&lt;&gt;"",IF($L75&lt;&gt;0,H75/$L75,0),"")</f>
        <v/>
      </c>
      <c r="J75" s="57" t="str" cm="1">
        <f t="array" aca="1" ref="J75" ca="1">IF($A75&lt;&gt;"",SUM(SUMIFS(PrivateSheet5[[Duration]:[Duration]],PrivateSheet5[[Task]:[Task]],INDIRECT(CONCATENATE(ADDRESS(ROW($AG$30),COLUMN($AG$30)+(ROW($B75)-ROW($B$38))),"#"))))/60,"")</f>
        <v/>
      </c>
      <c r="K75" s="58" t="str">
        <f>IF($A75&lt;&gt;"",IF($L75&lt;&gt;0,J75/$L75,0),"")</f>
        <v/>
      </c>
      <c r="L75" s="59" t="str">
        <f>IF($A75&lt;&gt;"",SUM(B75,D75,F75,H75,J75),"")</f>
        <v/>
      </c>
      <c r="M75" s="50"/>
      <c r="N75" s="59"/>
      <c r="O75" s="37" t="str">
        <f>IF($M75&lt;&gt;"",SUMIFS(ProductBacklog5[Planned],ProductBacklog5[Planned-Date], "&lt;="&amp;$M75)," ")</f>
        <v xml:space="preserve"> </v>
      </c>
      <c r="P75" s="37" t="str" cm="1">
        <f t="array" ref="P75">IF($M75&lt;&gt;"",SUM(SUMIFS(ProductBacklog5[Planned],ProductBacklog5[Sprint],$A$38:$A75,ProductBacklog5[Real-Date],"&lt;="&amp;$M75))," ")</f>
        <v xml:space="preserve"> </v>
      </c>
      <c r="Q75" s="37" t="str" cm="1">
        <f t="array" ref="Q75">IF($M75&lt;&gt;"",SUM(SUMIFS(PrivateSheet1[[Duration]:[Duration]],PrivateSheet1[[Task]:[Task]],_xlfn._xlws.FILTER(ProductBacklog5[CODE],(ProductBacklog5[Real-Date]&lt;=$M75)*(ProductBacklog5[CODE]&lt;&gt;"")*(ProductBacklog5[Real-Date]&lt;&gt;""))),SUMIFS(PrivateSheet2[[Duration]:[Duration]],PrivateSheet2[[Task]:[Task]],_xlfn._xlws.FILTER(ProductBacklog5[CODE],(ProductBacklog5[Real-Date]&lt;=$M75)*(ProductBacklog5[CODE]&lt;&gt;"")*(ProductBacklog5[Real-Date]&lt;&gt;""))),SUMIFS(PrivateSheet3[[Duration]:[Duration]],PrivateSheet3[[Task]:[Task]],_xlfn._xlws.FILTER(ProductBacklog5[CODE],(ProductBacklog5[Real-Date]&lt;=$M75)*(ProductBacklog5[CODE]&lt;&gt;"")*(ProductBacklog5[Real-Date]&lt;&gt;""))),SUMIFS(PrivateSheet4[[Duration]:[Duration]],PrivateSheet4[[Task]:[Task]],_xlfn._xlws.FILTER(ProductBacklog5[CODE],(ProductBacklog5[Real-Date]&lt;=$M75)*(ProductBacklog5[CODE]&lt;&gt;"")*(ProductBacklog5[Real-Date]&lt;&gt;""))),SUMIFS(PrivateSheet5[[Duration]:[Duration]],PrivateSheet5[[Task]:[Task]],_xlfn._xlws.FILTER(ProductBacklog5[CODE],(ProductBacklog5[Real-Date]&lt;=$M75)*(ProductBacklog5[CODE]&lt;&gt;"")*(ProductBacklog5[Real-Date]&lt;&gt;""))))/60," ")</f>
        <v xml:space="preserve"> </v>
      </c>
      <c r="R75" s="37" t="str">
        <f>IF($M75&lt;&gt;"",SUM($L$38:$L75)," ")</f>
        <v xml:space="preserve"> </v>
      </c>
      <c r="U75" s="37"/>
      <c r="V75" s="29"/>
      <c r="W75" s="29"/>
    </row>
    <row r="76" spans="1:23" ht="14.4" customHeight="1" x14ac:dyDescent="0.3">
      <c r="A76" s="29"/>
      <c r="B76" s="57" t="str" cm="1">
        <f t="array" aca="1" ref="B76" ca="1">IF($A76&lt;&gt;"",SUM(SUMIFS(PrivateSheet1[[Duration]:[Duration]],PrivateSheet1[[Task]:[Task]],INDIRECT(CONCATENATE(ADDRESS(ROW($AG$30),COLUMN($AG$30)+(ROW($B76)-ROW($B$38))),"#"))))/60,"")</f>
        <v/>
      </c>
      <c r="C76" s="58" t="str">
        <f>IF($A76&lt;&gt;"",IF($L76&lt;&gt;0,B76/$L76,0),"")</f>
        <v/>
      </c>
      <c r="D76" s="57" t="str" cm="1">
        <f t="array" aca="1" ref="D76" ca="1">IF($A76&lt;&gt;"",SUM(SUMIFS(PrivateSheet2[[Duration]:[Duration]],PrivateSheet2[[Task]:[Task]],INDIRECT(CONCATENATE(ADDRESS(ROW($AG$30),COLUMN($AG$30)+(ROW($B76)-ROW($B$38))),"#"))))/60,"")</f>
        <v/>
      </c>
      <c r="E76" s="58" t="str">
        <f>IF($A76&lt;&gt;"",IF($L76&lt;&gt;0,D76/$L76,0),"")</f>
        <v/>
      </c>
      <c r="F76" s="57" t="str" cm="1">
        <f t="array" aca="1" ref="F76" ca="1">IF($A76&lt;&gt;"",SUM(SUMIFS(PrivateSheet3[[Duration]:[Duration]],PrivateSheet3[[Task]:[Task]],INDIRECT(CONCATENATE(ADDRESS(ROW($AG$30),COLUMN($AG$30)+(ROW($B76)-ROW($B$38))),"#"))))/60,"")</f>
        <v/>
      </c>
      <c r="G76" s="58" t="str">
        <f>IF($A76&lt;&gt;"",IF($L76&lt;&gt;0,F76/$L76,0),"")</f>
        <v/>
      </c>
      <c r="H76" s="57" t="str" cm="1">
        <f t="array" aca="1" ref="H76" ca="1">IF($A76&lt;&gt;"",SUM(SUMIFS(PrivateSheet4[[Duration]:[Duration]],PrivateSheet4[[Task]:[Task]],INDIRECT(CONCATENATE(ADDRESS(ROW($AG$30),COLUMN($AG$30)+(ROW($B76)-ROW($B$38))),"#"))))/60,"")</f>
        <v/>
      </c>
      <c r="I76" s="58" t="str">
        <f>IF($A76&lt;&gt;"",IF($L76&lt;&gt;0,H76/$L76,0),"")</f>
        <v/>
      </c>
      <c r="J76" s="57" t="str" cm="1">
        <f t="array" aca="1" ref="J76" ca="1">IF($A76&lt;&gt;"",SUM(SUMIFS(PrivateSheet5[[Duration]:[Duration]],PrivateSheet5[[Task]:[Task]],INDIRECT(CONCATENATE(ADDRESS(ROW($AG$30),COLUMN($AG$30)+(ROW($B76)-ROW($B$38))),"#"))))/60,"")</f>
        <v/>
      </c>
      <c r="K76" s="58" t="str">
        <f>IF($A76&lt;&gt;"",IF($L76&lt;&gt;0,J76/$L76,0),"")</f>
        <v/>
      </c>
      <c r="L76" s="59" t="str">
        <f>IF($A76&lt;&gt;"",SUM(B76,D76,F76,H76,J76),"")</f>
        <v/>
      </c>
      <c r="M76" s="50"/>
      <c r="N76" s="59"/>
      <c r="O76" s="37" t="str">
        <f>IF($M76&lt;&gt;"",SUMIFS(ProductBacklog5[Planned],ProductBacklog5[Planned-Date], "&lt;="&amp;$M76)," ")</f>
        <v xml:space="preserve"> </v>
      </c>
      <c r="P76" s="37" t="str" cm="1">
        <f t="array" ref="P76">IF($M76&lt;&gt;"",SUM(SUMIFS(ProductBacklog5[Planned],ProductBacklog5[Sprint],$A$38:$A76,ProductBacklog5[Real-Date],"&lt;="&amp;$M76))," ")</f>
        <v xml:space="preserve"> </v>
      </c>
      <c r="Q76" s="37" t="str" cm="1">
        <f t="array" ref="Q76">IF($M76&lt;&gt;"",SUM(SUMIFS(PrivateSheet1[[Duration]:[Duration]],PrivateSheet1[[Task]:[Task]],_xlfn._xlws.FILTER(ProductBacklog5[CODE],(ProductBacklog5[Real-Date]&lt;=$M76)*(ProductBacklog5[CODE]&lt;&gt;"")*(ProductBacklog5[Real-Date]&lt;&gt;""))),SUMIFS(PrivateSheet2[[Duration]:[Duration]],PrivateSheet2[[Task]:[Task]],_xlfn._xlws.FILTER(ProductBacklog5[CODE],(ProductBacklog5[Real-Date]&lt;=$M76)*(ProductBacklog5[CODE]&lt;&gt;"")*(ProductBacklog5[Real-Date]&lt;&gt;""))),SUMIFS(PrivateSheet3[[Duration]:[Duration]],PrivateSheet3[[Task]:[Task]],_xlfn._xlws.FILTER(ProductBacklog5[CODE],(ProductBacklog5[Real-Date]&lt;=$M76)*(ProductBacklog5[CODE]&lt;&gt;"")*(ProductBacklog5[Real-Date]&lt;&gt;""))),SUMIFS(PrivateSheet4[[Duration]:[Duration]],PrivateSheet4[[Task]:[Task]],_xlfn._xlws.FILTER(ProductBacklog5[CODE],(ProductBacklog5[Real-Date]&lt;=$M76)*(ProductBacklog5[CODE]&lt;&gt;"")*(ProductBacklog5[Real-Date]&lt;&gt;""))),SUMIFS(PrivateSheet5[[Duration]:[Duration]],PrivateSheet5[[Task]:[Task]],_xlfn._xlws.FILTER(ProductBacklog5[CODE],(ProductBacklog5[Real-Date]&lt;=$M76)*(ProductBacklog5[CODE]&lt;&gt;"")*(ProductBacklog5[Real-Date]&lt;&gt;""))))/60," ")</f>
        <v xml:space="preserve"> </v>
      </c>
      <c r="R76" s="37" t="str">
        <f>IF($M76&lt;&gt;"",SUM($L$38:$L76)," ")</f>
        <v xml:space="preserve"> </v>
      </c>
      <c r="U76" s="37"/>
      <c r="V76" s="29"/>
      <c r="W76" s="29"/>
    </row>
    <row r="77" spans="1:23" ht="14.4" customHeight="1" x14ac:dyDescent="0.3">
      <c r="A77" s="29"/>
      <c r="B77" s="57" t="str" cm="1">
        <f t="array" aca="1" ref="B77" ca="1">IF($A77&lt;&gt;"",SUM(SUMIFS(PrivateSheet1[[Duration]:[Duration]],PrivateSheet1[[Task]:[Task]],INDIRECT(CONCATENATE(ADDRESS(ROW($AG$30),COLUMN($AG$30)+(ROW($B77)-ROW($B$38))),"#"))))/60,"")</f>
        <v/>
      </c>
      <c r="C77" s="58" t="str">
        <f>IF($A77&lt;&gt;"",IF($L77&lt;&gt;0,B77/$L77,0),"")</f>
        <v/>
      </c>
      <c r="D77" s="57" t="str" cm="1">
        <f t="array" aca="1" ref="D77" ca="1">IF($A77&lt;&gt;"",SUM(SUMIFS(PrivateSheet2[[Duration]:[Duration]],PrivateSheet2[[Task]:[Task]],INDIRECT(CONCATENATE(ADDRESS(ROW($AG$30),COLUMN($AG$30)+(ROW($B77)-ROW($B$38))),"#"))))/60,"")</f>
        <v/>
      </c>
      <c r="E77" s="58" t="str">
        <f>IF($A77&lt;&gt;"",IF($L77&lt;&gt;0,D77/$L77,0),"")</f>
        <v/>
      </c>
      <c r="F77" s="57" t="str" cm="1">
        <f t="array" aca="1" ref="F77" ca="1">IF($A77&lt;&gt;"",SUM(SUMIFS(PrivateSheet3[[Duration]:[Duration]],PrivateSheet3[[Task]:[Task]],INDIRECT(CONCATENATE(ADDRESS(ROW($AG$30),COLUMN($AG$30)+(ROW($B77)-ROW($B$38))),"#"))))/60,"")</f>
        <v/>
      </c>
      <c r="G77" s="58" t="str">
        <f>IF($A77&lt;&gt;"",IF($L77&lt;&gt;0,F77/$L77,0),"")</f>
        <v/>
      </c>
      <c r="H77" s="57" t="str" cm="1">
        <f t="array" aca="1" ref="H77" ca="1">IF($A77&lt;&gt;"",SUM(SUMIFS(PrivateSheet4[[Duration]:[Duration]],PrivateSheet4[[Task]:[Task]],INDIRECT(CONCATENATE(ADDRESS(ROW($AG$30),COLUMN($AG$30)+(ROW($B77)-ROW($B$38))),"#"))))/60,"")</f>
        <v/>
      </c>
      <c r="I77" s="58" t="str">
        <f>IF($A77&lt;&gt;"",IF($L77&lt;&gt;0,H77/$L77,0),"")</f>
        <v/>
      </c>
      <c r="J77" s="57" t="str" cm="1">
        <f t="array" aca="1" ref="J77" ca="1">IF($A77&lt;&gt;"",SUM(SUMIFS(PrivateSheet5[[Duration]:[Duration]],PrivateSheet5[[Task]:[Task]],INDIRECT(CONCATENATE(ADDRESS(ROW($AG$30),COLUMN($AG$30)+(ROW($B77)-ROW($B$38))),"#"))))/60,"")</f>
        <v/>
      </c>
      <c r="K77" s="58" t="str">
        <f>IF($A77&lt;&gt;"",IF($L77&lt;&gt;0,J77/$L77,0),"")</f>
        <v/>
      </c>
      <c r="L77" s="59" t="str">
        <f>IF($A77&lt;&gt;"",SUM(B77,D77,F77,H77,J77),"")</f>
        <v/>
      </c>
      <c r="M77" s="50"/>
      <c r="N77" s="59"/>
      <c r="O77" s="37" t="str">
        <f>IF($M77&lt;&gt;"",SUMIFS(ProductBacklog5[Planned],ProductBacklog5[Planned-Date], "&lt;="&amp;$M77)," ")</f>
        <v xml:space="preserve"> </v>
      </c>
      <c r="P77" s="37" t="str" cm="1">
        <f t="array" ref="P77">IF($M77&lt;&gt;"",SUM(SUMIFS(ProductBacklog5[Planned],ProductBacklog5[Sprint],$A$38:$A77,ProductBacklog5[Real-Date],"&lt;="&amp;$M77))," ")</f>
        <v xml:space="preserve"> </v>
      </c>
      <c r="Q77" s="37" t="str" cm="1">
        <f t="array" ref="Q77">IF($M77&lt;&gt;"",SUM(SUMIFS(PrivateSheet1[[Duration]:[Duration]],PrivateSheet1[[Task]:[Task]],_xlfn._xlws.FILTER(ProductBacklog5[CODE],(ProductBacklog5[Real-Date]&lt;=$M77)*(ProductBacklog5[CODE]&lt;&gt;"")*(ProductBacklog5[Real-Date]&lt;&gt;""))),SUMIFS(PrivateSheet2[[Duration]:[Duration]],PrivateSheet2[[Task]:[Task]],_xlfn._xlws.FILTER(ProductBacklog5[CODE],(ProductBacklog5[Real-Date]&lt;=$M77)*(ProductBacklog5[CODE]&lt;&gt;"")*(ProductBacklog5[Real-Date]&lt;&gt;""))),SUMIFS(PrivateSheet3[[Duration]:[Duration]],PrivateSheet3[[Task]:[Task]],_xlfn._xlws.FILTER(ProductBacklog5[CODE],(ProductBacklog5[Real-Date]&lt;=$M77)*(ProductBacklog5[CODE]&lt;&gt;"")*(ProductBacklog5[Real-Date]&lt;&gt;""))),SUMIFS(PrivateSheet4[[Duration]:[Duration]],PrivateSheet4[[Task]:[Task]],_xlfn._xlws.FILTER(ProductBacklog5[CODE],(ProductBacklog5[Real-Date]&lt;=$M77)*(ProductBacklog5[CODE]&lt;&gt;"")*(ProductBacklog5[Real-Date]&lt;&gt;""))),SUMIFS(PrivateSheet5[[Duration]:[Duration]],PrivateSheet5[[Task]:[Task]],_xlfn._xlws.FILTER(ProductBacklog5[CODE],(ProductBacklog5[Real-Date]&lt;=$M77)*(ProductBacklog5[CODE]&lt;&gt;"")*(ProductBacklog5[Real-Date]&lt;&gt;""))))/60," ")</f>
        <v xml:space="preserve"> </v>
      </c>
      <c r="R77" s="37" t="str">
        <f>IF($M77&lt;&gt;"",SUM($L$38:$L77)," ")</f>
        <v xml:space="preserve"> </v>
      </c>
      <c r="U77" s="37"/>
      <c r="V77" s="29"/>
      <c r="W77" s="29"/>
    </row>
    <row r="78" spans="1:23" ht="14.4" customHeight="1" x14ac:dyDescent="0.3">
      <c r="A78" s="29"/>
      <c r="B78" s="57" t="str" cm="1">
        <f t="array" aca="1" ref="B78" ca="1">IF($A78&lt;&gt;"",SUM(SUMIFS(PrivateSheet1[[Duration]:[Duration]],PrivateSheet1[[Task]:[Task]],INDIRECT(CONCATENATE(ADDRESS(ROW($AG$30),COLUMN($AG$30)+(ROW($B78)-ROW($B$38))),"#"))))/60,"")</f>
        <v/>
      </c>
      <c r="C78" s="58" t="str">
        <f>IF($A78&lt;&gt;"",IF($L78&lt;&gt;0,B78/$L78,0),"")</f>
        <v/>
      </c>
      <c r="D78" s="57" t="str" cm="1">
        <f t="array" aca="1" ref="D78" ca="1">IF($A78&lt;&gt;"",SUM(SUMIFS(PrivateSheet2[[Duration]:[Duration]],PrivateSheet2[[Task]:[Task]],INDIRECT(CONCATENATE(ADDRESS(ROW($AG$30),COLUMN($AG$30)+(ROW($B78)-ROW($B$38))),"#"))))/60,"")</f>
        <v/>
      </c>
      <c r="E78" s="58" t="str">
        <f>IF($A78&lt;&gt;"",IF($L78&lt;&gt;0,D78/$L78,0),"")</f>
        <v/>
      </c>
      <c r="F78" s="57" t="str" cm="1">
        <f t="array" aca="1" ref="F78" ca="1">IF($A78&lt;&gt;"",SUM(SUMIFS(PrivateSheet3[[Duration]:[Duration]],PrivateSheet3[[Task]:[Task]],INDIRECT(CONCATENATE(ADDRESS(ROW($AG$30),COLUMN($AG$30)+(ROW($B78)-ROW($B$38))),"#"))))/60,"")</f>
        <v/>
      </c>
      <c r="G78" s="58" t="str">
        <f>IF($A78&lt;&gt;"",IF($L78&lt;&gt;0,F78/$L78,0),"")</f>
        <v/>
      </c>
      <c r="H78" s="57" t="str" cm="1">
        <f t="array" aca="1" ref="H78" ca="1">IF($A78&lt;&gt;"",SUM(SUMIFS(PrivateSheet4[[Duration]:[Duration]],PrivateSheet4[[Task]:[Task]],INDIRECT(CONCATENATE(ADDRESS(ROW($AG$30),COLUMN($AG$30)+(ROW($B78)-ROW($B$38))),"#"))))/60,"")</f>
        <v/>
      </c>
      <c r="I78" s="58" t="str">
        <f>IF($A78&lt;&gt;"",IF($L78&lt;&gt;0,H78/$L78,0),"")</f>
        <v/>
      </c>
      <c r="J78" s="57" t="str" cm="1">
        <f t="array" aca="1" ref="J78" ca="1">IF($A78&lt;&gt;"",SUM(SUMIFS(PrivateSheet5[[Duration]:[Duration]],PrivateSheet5[[Task]:[Task]],INDIRECT(CONCATENATE(ADDRESS(ROW($AG$30),COLUMN($AG$30)+(ROW($B78)-ROW($B$38))),"#"))))/60,"")</f>
        <v/>
      </c>
      <c r="K78" s="58" t="str">
        <f>IF($A78&lt;&gt;"",IF($L78&lt;&gt;0,J78/$L78,0),"")</f>
        <v/>
      </c>
      <c r="L78" s="59" t="str">
        <f>IF($A78&lt;&gt;"",SUM(B78,D78,F78,H78,J78),"")</f>
        <v/>
      </c>
      <c r="M78" s="50"/>
      <c r="N78" s="59"/>
      <c r="O78" s="37" t="str">
        <f>IF($M78&lt;&gt;"",SUMIFS(ProductBacklog5[Planned],ProductBacklog5[Planned-Date], "&lt;="&amp;$M78)," ")</f>
        <v xml:space="preserve"> </v>
      </c>
      <c r="P78" s="37" t="str" cm="1">
        <f t="array" ref="P78">IF($M78&lt;&gt;"",SUM(SUMIFS(ProductBacklog5[Planned],ProductBacklog5[Sprint],$A$38:$A78,ProductBacklog5[Real-Date],"&lt;="&amp;$M78))," ")</f>
        <v xml:space="preserve"> </v>
      </c>
      <c r="Q78" s="37" t="str" cm="1">
        <f t="array" ref="Q78">IF($M78&lt;&gt;"",SUM(SUMIFS(PrivateSheet1[[Duration]:[Duration]],PrivateSheet1[[Task]:[Task]],_xlfn._xlws.FILTER(ProductBacklog5[CODE],(ProductBacklog5[Real-Date]&lt;=$M78)*(ProductBacklog5[CODE]&lt;&gt;"")*(ProductBacklog5[Real-Date]&lt;&gt;""))),SUMIFS(PrivateSheet2[[Duration]:[Duration]],PrivateSheet2[[Task]:[Task]],_xlfn._xlws.FILTER(ProductBacklog5[CODE],(ProductBacklog5[Real-Date]&lt;=$M78)*(ProductBacklog5[CODE]&lt;&gt;"")*(ProductBacklog5[Real-Date]&lt;&gt;""))),SUMIFS(PrivateSheet3[[Duration]:[Duration]],PrivateSheet3[[Task]:[Task]],_xlfn._xlws.FILTER(ProductBacklog5[CODE],(ProductBacklog5[Real-Date]&lt;=$M78)*(ProductBacklog5[CODE]&lt;&gt;"")*(ProductBacklog5[Real-Date]&lt;&gt;""))),SUMIFS(PrivateSheet4[[Duration]:[Duration]],PrivateSheet4[[Task]:[Task]],_xlfn._xlws.FILTER(ProductBacklog5[CODE],(ProductBacklog5[Real-Date]&lt;=$M78)*(ProductBacklog5[CODE]&lt;&gt;"")*(ProductBacklog5[Real-Date]&lt;&gt;""))),SUMIFS(PrivateSheet5[[Duration]:[Duration]],PrivateSheet5[[Task]:[Task]],_xlfn._xlws.FILTER(ProductBacklog5[CODE],(ProductBacklog5[Real-Date]&lt;=$M78)*(ProductBacklog5[CODE]&lt;&gt;"")*(ProductBacklog5[Real-Date]&lt;&gt;""))))/60," ")</f>
        <v xml:space="preserve"> </v>
      </c>
      <c r="R78" s="37" t="str">
        <f>IF($M78&lt;&gt;"",SUM($L$38:$L78)," ")</f>
        <v xml:space="preserve"> </v>
      </c>
      <c r="U78" s="37"/>
      <c r="V78" s="29"/>
      <c r="W78" s="29"/>
    </row>
    <row r="79" spans="1:23" ht="14.4" customHeight="1" x14ac:dyDescent="0.3">
      <c r="A79" s="29"/>
      <c r="B79" s="57" t="str" cm="1">
        <f t="array" aca="1" ref="B79" ca="1">IF($A79&lt;&gt;"",SUM(SUMIFS(PrivateSheet1[[Duration]:[Duration]],PrivateSheet1[[Task]:[Task]],INDIRECT(CONCATENATE(ADDRESS(ROW($AG$30),COLUMN($AG$30)+(ROW($B79)-ROW($B$38))),"#"))))/60,"")</f>
        <v/>
      </c>
      <c r="C79" s="58" t="str">
        <f>IF($A79&lt;&gt;"",IF($L79&lt;&gt;0,B79/$L79,0),"")</f>
        <v/>
      </c>
      <c r="D79" s="57" t="str" cm="1">
        <f t="array" aca="1" ref="D79" ca="1">IF($A79&lt;&gt;"",SUM(SUMIFS(PrivateSheet2[[Duration]:[Duration]],PrivateSheet2[[Task]:[Task]],INDIRECT(CONCATENATE(ADDRESS(ROW($AG$30),COLUMN($AG$30)+(ROW($B79)-ROW($B$38))),"#"))))/60,"")</f>
        <v/>
      </c>
      <c r="E79" s="58" t="str">
        <f>IF($A79&lt;&gt;"",IF($L79&lt;&gt;0,D79/$L79,0),"")</f>
        <v/>
      </c>
      <c r="F79" s="57" t="str" cm="1">
        <f t="array" aca="1" ref="F79" ca="1">IF($A79&lt;&gt;"",SUM(SUMIFS(PrivateSheet3[[Duration]:[Duration]],PrivateSheet3[[Task]:[Task]],INDIRECT(CONCATENATE(ADDRESS(ROW($AG$30),COLUMN($AG$30)+(ROW($B79)-ROW($B$38))),"#"))))/60,"")</f>
        <v/>
      </c>
      <c r="G79" s="58" t="str">
        <f>IF($A79&lt;&gt;"",IF($L79&lt;&gt;0,F79/$L79,0),"")</f>
        <v/>
      </c>
      <c r="H79" s="57" t="str" cm="1">
        <f t="array" aca="1" ref="H79" ca="1">IF($A79&lt;&gt;"",SUM(SUMIFS(PrivateSheet4[[Duration]:[Duration]],PrivateSheet4[[Task]:[Task]],INDIRECT(CONCATENATE(ADDRESS(ROW($AG$30),COLUMN($AG$30)+(ROW($B79)-ROW($B$38))),"#"))))/60,"")</f>
        <v/>
      </c>
      <c r="I79" s="58" t="str">
        <f>IF($A79&lt;&gt;"",IF($L79&lt;&gt;0,H79/$L79,0),"")</f>
        <v/>
      </c>
      <c r="J79" s="57" t="str" cm="1">
        <f t="array" aca="1" ref="J79" ca="1">IF($A79&lt;&gt;"",SUM(SUMIFS(PrivateSheet5[[Duration]:[Duration]],PrivateSheet5[[Task]:[Task]],INDIRECT(CONCATENATE(ADDRESS(ROW($AG$30),COLUMN($AG$30)+(ROW($B79)-ROW($B$38))),"#"))))/60,"")</f>
        <v/>
      </c>
      <c r="K79" s="58" t="str">
        <f>IF($A79&lt;&gt;"",IF($L79&lt;&gt;0,J79/$L79,0),"")</f>
        <v/>
      </c>
      <c r="L79" s="59" t="str">
        <f>IF($A79&lt;&gt;"",SUM(B79,D79,F79,H79,J79),"")</f>
        <v/>
      </c>
      <c r="M79" s="50"/>
      <c r="N79" s="59"/>
      <c r="O79" s="37" t="str">
        <f>IF($M79&lt;&gt;"",SUMIFS(ProductBacklog5[Planned],ProductBacklog5[Planned-Date], "&lt;="&amp;$M79)," ")</f>
        <v xml:space="preserve"> </v>
      </c>
      <c r="P79" s="37" t="str" cm="1">
        <f t="array" ref="P79">IF($M79&lt;&gt;"",SUM(SUMIFS(ProductBacklog5[Planned],ProductBacklog5[Sprint],$A$38:$A79,ProductBacklog5[Real-Date],"&lt;="&amp;$M79))," ")</f>
        <v xml:space="preserve"> </v>
      </c>
      <c r="Q79" s="37" t="str" cm="1">
        <f t="array" ref="Q79">IF($M79&lt;&gt;"",SUM(SUMIFS(PrivateSheet1[[Duration]:[Duration]],PrivateSheet1[[Task]:[Task]],_xlfn._xlws.FILTER(ProductBacklog5[CODE],(ProductBacklog5[Real-Date]&lt;=$M79)*(ProductBacklog5[CODE]&lt;&gt;"")*(ProductBacklog5[Real-Date]&lt;&gt;""))),SUMIFS(PrivateSheet2[[Duration]:[Duration]],PrivateSheet2[[Task]:[Task]],_xlfn._xlws.FILTER(ProductBacklog5[CODE],(ProductBacklog5[Real-Date]&lt;=$M79)*(ProductBacklog5[CODE]&lt;&gt;"")*(ProductBacklog5[Real-Date]&lt;&gt;""))),SUMIFS(PrivateSheet3[[Duration]:[Duration]],PrivateSheet3[[Task]:[Task]],_xlfn._xlws.FILTER(ProductBacklog5[CODE],(ProductBacklog5[Real-Date]&lt;=$M79)*(ProductBacklog5[CODE]&lt;&gt;"")*(ProductBacklog5[Real-Date]&lt;&gt;""))),SUMIFS(PrivateSheet4[[Duration]:[Duration]],PrivateSheet4[[Task]:[Task]],_xlfn._xlws.FILTER(ProductBacklog5[CODE],(ProductBacklog5[Real-Date]&lt;=$M79)*(ProductBacklog5[CODE]&lt;&gt;"")*(ProductBacklog5[Real-Date]&lt;&gt;""))),SUMIFS(PrivateSheet5[[Duration]:[Duration]],PrivateSheet5[[Task]:[Task]],_xlfn._xlws.FILTER(ProductBacklog5[CODE],(ProductBacklog5[Real-Date]&lt;=$M79)*(ProductBacklog5[CODE]&lt;&gt;"")*(ProductBacklog5[Real-Date]&lt;&gt;""))))/60," ")</f>
        <v xml:space="preserve"> </v>
      </c>
      <c r="R79" s="37" t="str">
        <f>IF($M79&lt;&gt;"",SUM($L$38:$L79)," ")</f>
        <v xml:space="preserve"> </v>
      </c>
      <c r="U79" s="37"/>
      <c r="V79" s="29"/>
      <c r="W79" s="29"/>
    </row>
    <row r="80" spans="1:23" ht="14.4" customHeight="1" x14ac:dyDescent="0.3">
      <c r="A80" s="29"/>
      <c r="B80" s="57" t="str" cm="1">
        <f t="array" aca="1" ref="B80" ca="1">IF($A80&lt;&gt;"",SUM(SUMIFS(PrivateSheet1[[Duration]:[Duration]],PrivateSheet1[[Task]:[Task]],INDIRECT(CONCATENATE(ADDRESS(ROW($AG$30),COLUMN($AG$30)+(ROW($B80)-ROW($B$38))),"#"))))/60,"")</f>
        <v/>
      </c>
      <c r="C80" s="58" t="str">
        <f>IF($A80&lt;&gt;"",IF($L80&lt;&gt;0,B80/$L80,0),"")</f>
        <v/>
      </c>
      <c r="D80" s="57" t="str" cm="1">
        <f t="array" aca="1" ref="D80" ca="1">IF($A80&lt;&gt;"",SUM(SUMIFS(PrivateSheet2[[Duration]:[Duration]],PrivateSheet2[[Task]:[Task]],INDIRECT(CONCATENATE(ADDRESS(ROW($AG$30),COLUMN($AG$30)+(ROW($B80)-ROW($B$38))),"#"))))/60,"")</f>
        <v/>
      </c>
      <c r="E80" s="58" t="str">
        <f>IF($A80&lt;&gt;"",IF($L80&lt;&gt;0,D80/$L80,0),"")</f>
        <v/>
      </c>
      <c r="F80" s="57" t="str" cm="1">
        <f t="array" aca="1" ref="F80" ca="1">IF($A80&lt;&gt;"",SUM(SUMIFS(PrivateSheet3[[Duration]:[Duration]],PrivateSheet3[[Task]:[Task]],INDIRECT(CONCATENATE(ADDRESS(ROW($AG$30),COLUMN($AG$30)+(ROW($B80)-ROW($B$38))),"#"))))/60,"")</f>
        <v/>
      </c>
      <c r="G80" s="58" t="str">
        <f>IF($A80&lt;&gt;"",IF($L80&lt;&gt;0,F80/$L80,0),"")</f>
        <v/>
      </c>
      <c r="H80" s="57" t="str" cm="1">
        <f t="array" aca="1" ref="H80" ca="1">IF($A80&lt;&gt;"",SUM(SUMIFS(PrivateSheet4[[Duration]:[Duration]],PrivateSheet4[[Task]:[Task]],INDIRECT(CONCATENATE(ADDRESS(ROW($AG$30),COLUMN($AG$30)+(ROW($B80)-ROW($B$38))),"#"))))/60,"")</f>
        <v/>
      </c>
      <c r="I80" s="58" t="str">
        <f>IF($A80&lt;&gt;"",IF($L80&lt;&gt;0,H80/$L80,0),"")</f>
        <v/>
      </c>
      <c r="J80" s="57" t="str" cm="1">
        <f t="array" aca="1" ref="J80" ca="1">IF($A80&lt;&gt;"",SUM(SUMIFS(PrivateSheet5[[Duration]:[Duration]],PrivateSheet5[[Task]:[Task]],INDIRECT(CONCATENATE(ADDRESS(ROW($AG$30),COLUMN($AG$30)+(ROW($B80)-ROW($B$38))),"#"))))/60,"")</f>
        <v/>
      </c>
      <c r="K80" s="58" t="str">
        <f>IF($A80&lt;&gt;"",IF($L80&lt;&gt;0,J80/$L80,0),"")</f>
        <v/>
      </c>
      <c r="L80" s="59" t="str">
        <f>IF($A80&lt;&gt;"",SUM(B80,D80,F80,H80,J80),"")</f>
        <v/>
      </c>
      <c r="M80" s="50"/>
      <c r="N80" s="59"/>
      <c r="O80" s="37" t="str">
        <f>IF($M80&lt;&gt;"",SUMIFS(ProductBacklog5[Planned],ProductBacklog5[Planned-Date], "&lt;="&amp;$M80)," ")</f>
        <v xml:space="preserve"> </v>
      </c>
      <c r="P80" s="37" t="str" cm="1">
        <f t="array" ref="P80">IF($M80&lt;&gt;"",SUM(SUMIFS(ProductBacklog5[Planned],ProductBacklog5[Sprint],$A$38:$A80,ProductBacklog5[Real-Date],"&lt;="&amp;$M80))," ")</f>
        <v xml:space="preserve"> </v>
      </c>
      <c r="Q80" s="37" t="str" cm="1">
        <f t="array" ref="Q80">IF($M80&lt;&gt;"",SUM(SUMIFS(PrivateSheet1[[Duration]:[Duration]],PrivateSheet1[[Task]:[Task]],_xlfn._xlws.FILTER(ProductBacklog5[CODE],(ProductBacklog5[Real-Date]&lt;=$M80)*(ProductBacklog5[CODE]&lt;&gt;"")*(ProductBacklog5[Real-Date]&lt;&gt;""))),SUMIFS(PrivateSheet2[[Duration]:[Duration]],PrivateSheet2[[Task]:[Task]],_xlfn._xlws.FILTER(ProductBacklog5[CODE],(ProductBacklog5[Real-Date]&lt;=$M80)*(ProductBacklog5[CODE]&lt;&gt;"")*(ProductBacklog5[Real-Date]&lt;&gt;""))),SUMIFS(PrivateSheet3[[Duration]:[Duration]],PrivateSheet3[[Task]:[Task]],_xlfn._xlws.FILTER(ProductBacklog5[CODE],(ProductBacklog5[Real-Date]&lt;=$M80)*(ProductBacklog5[CODE]&lt;&gt;"")*(ProductBacklog5[Real-Date]&lt;&gt;""))),SUMIFS(PrivateSheet4[[Duration]:[Duration]],PrivateSheet4[[Task]:[Task]],_xlfn._xlws.FILTER(ProductBacklog5[CODE],(ProductBacklog5[Real-Date]&lt;=$M80)*(ProductBacklog5[CODE]&lt;&gt;"")*(ProductBacklog5[Real-Date]&lt;&gt;""))),SUMIFS(PrivateSheet5[[Duration]:[Duration]],PrivateSheet5[[Task]:[Task]],_xlfn._xlws.FILTER(ProductBacklog5[CODE],(ProductBacklog5[Real-Date]&lt;=$M80)*(ProductBacklog5[CODE]&lt;&gt;"")*(ProductBacklog5[Real-Date]&lt;&gt;""))))/60," ")</f>
        <v xml:space="preserve"> </v>
      </c>
      <c r="R80" s="37" t="str">
        <f>IF($M80&lt;&gt;"",SUM($L$38:$L80)," ")</f>
        <v xml:space="preserve"> </v>
      </c>
      <c r="U80" s="37"/>
      <c r="V80" s="29"/>
      <c r="W80" s="29"/>
    </row>
    <row r="81" spans="1:23" ht="14.4" customHeight="1" x14ac:dyDescent="0.3">
      <c r="A81" s="29"/>
      <c r="B81" s="57" t="str" cm="1">
        <f t="array" aca="1" ref="B81" ca="1">IF($A81&lt;&gt;"",SUM(SUMIFS(PrivateSheet1[[Duration]:[Duration]],PrivateSheet1[[Task]:[Task]],INDIRECT(CONCATENATE(ADDRESS(ROW($AG$30),COLUMN($AG$30)+(ROW($B81)-ROW($B$38))),"#"))))/60,"")</f>
        <v/>
      </c>
      <c r="C81" s="58" t="str">
        <f>IF($A81&lt;&gt;"",IF($L81&lt;&gt;0,B81/$L81,0),"")</f>
        <v/>
      </c>
      <c r="D81" s="57" t="str" cm="1">
        <f t="array" aca="1" ref="D81" ca="1">IF($A81&lt;&gt;"",SUM(SUMIFS(PrivateSheet2[[Duration]:[Duration]],PrivateSheet2[[Task]:[Task]],INDIRECT(CONCATENATE(ADDRESS(ROW($AG$30),COLUMN($AG$30)+(ROW($B81)-ROW($B$38))),"#"))))/60,"")</f>
        <v/>
      </c>
      <c r="E81" s="58" t="str">
        <f>IF($A81&lt;&gt;"",IF($L81&lt;&gt;0,D81/$L81,0),"")</f>
        <v/>
      </c>
      <c r="F81" s="57" t="str" cm="1">
        <f t="array" aca="1" ref="F81" ca="1">IF($A81&lt;&gt;"",SUM(SUMIFS(PrivateSheet3[[Duration]:[Duration]],PrivateSheet3[[Task]:[Task]],INDIRECT(CONCATENATE(ADDRESS(ROW($AG$30),COLUMN($AG$30)+(ROW($B81)-ROW($B$38))),"#"))))/60,"")</f>
        <v/>
      </c>
      <c r="G81" s="58" t="str">
        <f>IF($A81&lt;&gt;"",IF($L81&lt;&gt;0,F81/$L81,0),"")</f>
        <v/>
      </c>
      <c r="H81" s="57" t="str" cm="1">
        <f t="array" aca="1" ref="H81" ca="1">IF($A81&lt;&gt;"",SUM(SUMIFS(PrivateSheet4[[Duration]:[Duration]],PrivateSheet4[[Task]:[Task]],INDIRECT(CONCATENATE(ADDRESS(ROW($AG$30),COLUMN($AG$30)+(ROW($B81)-ROW($B$38))),"#"))))/60,"")</f>
        <v/>
      </c>
      <c r="I81" s="58" t="str">
        <f>IF($A81&lt;&gt;"",IF($L81&lt;&gt;0,H81/$L81,0),"")</f>
        <v/>
      </c>
      <c r="J81" s="57" t="str" cm="1">
        <f t="array" aca="1" ref="J81" ca="1">IF($A81&lt;&gt;"",SUM(SUMIFS(PrivateSheet5[[Duration]:[Duration]],PrivateSheet5[[Task]:[Task]],INDIRECT(CONCATENATE(ADDRESS(ROW($AG$30),COLUMN($AG$30)+(ROW($B81)-ROW($B$38))),"#"))))/60,"")</f>
        <v/>
      </c>
      <c r="K81" s="58" t="str">
        <f>IF($A81&lt;&gt;"",IF($L81&lt;&gt;0,J81/$L81,0),"")</f>
        <v/>
      </c>
      <c r="L81" s="59" t="str">
        <f>IF($A81&lt;&gt;"",SUM(B81,D81,F81,H81,J81),"")</f>
        <v/>
      </c>
      <c r="M81" s="50"/>
      <c r="N81" s="59"/>
      <c r="O81" s="37" t="str">
        <f>IF($M81&lt;&gt;"",SUMIFS(ProductBacklog5[Planned],ProductBacklog5[Planned-Date], "&lt;="&amp;$M81)," ")</f>
        <v xml:space="preserve"> </v>
      </c>
      <c r="P81" s="37" t="str" cm="1">
        <f t="array" ref="P81">IF($M81&lt;&gt;"",SUM(SUMIFS(ProductBacklog5[Planned],ProductBacklog5[Sprint],$A$38:$A81,ProductBacklog5[Real-Date],"&lt;="&amp;$M81))," ")</f>
        <v xml:space="preserve"> </v>
      </c>
      <c r="Q81" s="37" t="str" cm="1">
        <f t="array" ref="Q81">IF($M81&lt;&gt;"",SUM(SUMIFS(PrivateSheet1[[Duration]:[Duration]],PrivateSheet1[[Task]:[Task]],_xlfn._xlws.FILTER(ProductBacklog5[CODE],(ProductBacklog5[Real-Date]&lt;=$M81)*(ProductBacklog5[CODE]&lt;&gt;"")*(ProductBacklog5[Real-Date]&lt;&gt;""))),SUMIFS(PrivateSheet2[[Duration]:[Duration]],PrivateSheet2[[Task]:[Task]],_xlfn._xlws.FILTER(ProductBacklog5[CODE],(ProductBacklog5[Real-Date]&lt;=$M81)*(ProductBacklog5[CODE]&lt;&gt;"")*(ProductBacklog5[Real-Date]&lt;&gt;""))),SUMIFS(PrivateSheet3[[Duration]:[Duration]],PrivateSheet3[[Task]:[Task]],_xlfn._xlws.FILTER(ProductBacklog5[CODE],(ProductBacklog5[Real-Date]&lt;=$M81)*(ProductBacklog5[CODE]&lt;&gt;"")*(ProductBacklog5[Real-Date]&lt;&gt;""))),SUMIFS(PrivateSheet4[[Duration]:[Duration]],PrivateSheet4[[Task]:[Task]],_xlfn._xlws.FILTER(ProductBacklog5[CODE],(ProductBacklog5[Real-Date]&lt;=$M81)*(ProductBacklog5[CODE]&lt;&gt;"")*(ProductBacklog5[Real-Date]&lt;&gt;""))),SUMIFS(PrivateSheet5[[Duration]:[Duration]],PrivateSheet5[[Task]:[Task]],_xlfn._xlws.FILTER(ProductBacklog5[CODE],(ProductBacklog5[Real-Date]&lt;=$M81)*(ProductBacklog5[CODE]&lt;&gt;"")*(ProductBacklog5[Real-Date]&lt;&gt;""))))/60," ")</f>
        <v xml:space="preserve"> </v>
      </c>
      <c r="R81" s="37" t="str">
        <f>IF($M81&lt;&gt;"",SUM($L$38:$L81)," ")</f>
        <v xml:space="preserve"> </v>
      </c>
      <c r="U81" s="37"/>
      <c r="V81" s="29"/>
      <c r="W81" s="29"/>
    </row>
    <row r="82" spans="1:23" ht="14.4" customHeight="1" x14ac:dyDescent="0.3">
      <c r="A82" s="29"/>
      <c r="B82" s="57" t="str" cm="1">
        <f t="array" aca="1" ref="B82" ca="1">IF($A82&lt;&gt;"",SUM(SUMIFS(PrivateSheet1[[Duration]:[Duration]],PrivateSheet1[[Task]:[Task]],INDIRECT(CONCATENATE(ADDRESS(ROW($AG$30),COLUMN($AG$30)+(ROW($B82)-ROW($B$38))),"#"))))/60,"")</f>
        <v/>
      </c>
      <c r="C82" s="58" t="str">
        <f>IF($A82&lt;&gt;"",IF($L82&lt;&gt;0,B82/$L82,0),"")</f>
        <v/>
      </c>
      <c r="D82" s="57" t="str" cm="1">
        <f t="array" aca="1" ref="D82" ca="1">IF($A82&lt;&gt;"",SUM(SUMIFS(PrivateSheet2[[Duration]:[Duration]],PrivateSheet2[[Task]:[Task]],INDIRECT(CONCATENATE(ADDRESS(ROW($AG$30),COLUMN($AG$30)+(ROW($B82)-ROW($B$38))),"#"))))/60,"")</f>
        <v/>
      </c>
      <c r="E82" s="58" t="str">
        <f>IF($A82&lt;&gt;"",IF($L82&lt;&gt;0,D82/$L82,0),"")</f>
        <v/>
      </c>
      <c r="F82" s="57" t="str" cm="1">
        <f t="array" aca="1" ref="F82" ca="1">IF($A82&lt;&gt;"",SUM(SUMIFS(PrivateSheet3[[Duration]:[Duration]],PrivateSheet3[[Task]:[Task]],INDIRECT(CONCATENATE(ADDRESS(ROW($AG$30),COLUMN($AG$30)+(ROW($B82)-ROW($B$38))),"#"))))/60,"")</f>
        <v/>
      </c>
      <c r="G82" s="58" t="str">
        <f>IF($A82&lt;&gt;"",IF($L82&lt;&gt;0,F82/$L82,0),"")</f>
        <v/>
      </c>
      <c r="H82" s="57" t="str" cm="1">
        <f t="array" aca="1" ref="H82" ca="1">IF($A82&lt;&gt;"",SUM(SUMIFS(PrivateSheet4[[Duration]:[Duration]],PrivateSheet4[[Task]:[Task]],INDIRECT(CONCATENATE(ADDRESS(ROW($AG$30),COLUMN($AG$30)+(ROW($B82)-ROW($B$38))),"#"))))/60,"")</f>
        <v/>
      </c>
      <c r="I82" s="58" t="str">
        <f>IF($A82&lt;&gt;"",IF($L82&lt;&gt;0,H82/$L82,0),"")</f>
        <v/>
      </c>
      <c r="J82" s="57" t="str" cm="1">
        <f t="array" aca="1" ref="J82" ca="1">IF($A82&lt;&gt;"",SUM(SUMIFS(PrivateSheet5[[Duration]:[Duration]],PrivateSheet5[[Task]:[Task]],INDIRECT(CONCATENATE(ADDRESS(ROW($AG$30),COLUMN($AG$30)+(ROW($B82)-ROW($B$38))),"#"))))/60,"")</f>
        <v/>
      </c>
      <c r="K82" s="58" t="str">
        <f>IF($A82&lt;&gt;"",IF($L82&lt;&gt;0,J82/$L82,0),"")</f>
        <v/>
      </c>
      <c r="L82" s="59" t="str">
        <f>IF($A82&lt;&gt;"",SUM(B82,D82,F82,H82,J82),"")</f>
        <v/>
      </c>
      <c r="M82" s="50"/>
      <c r="N82" s="59"/>
      <c r="O82" s="37" t="str">
        <f>IF($M82&lt;&gt;"",SUMIFS(ProductBacklog5[Planned],ProductBacklog5[Planned-Date], "&lt;="&amp;$M82)," ")</f>
        <v xml:space="preserve"> </v>
      </c>
      <c r="P82" s="37" t="str" cm="1">
        <f t="array" ref="P82">IF($M82&lt;&gt;"",SUM(SUMIFS(ProductBacklog5[Planned],ProductBacklog5[Sprint],$A$38:$A82,ProductBacklog5[Real-Date],"&lt;="&amp;$M82))," ")</f>
        <v xml:space="preserve"> </v>
      </c>
      <c r="Q82" s="37" t="str" cm="1">
        <f t="array" ref="Q82">IF($M82&lt;&gt;"",SUM(SUMIFS(PrivateSheet1[[Duration]:[Duration]],PrivateSheet1[[Task]:[Task]],_xlfn._xlws.FILTER(ProductBacklog5[CODE],(ProductBacklog5[Real-Date]&lt;=$M82)*(ProductBacklog5[CODE]&lt;&gt;"")*(ProductBacklog5[Real-Date]&lt;&gt;""))),SUMIFS(PrivateSheet2[[Duration]:[Duration]],PrivateSheet2[[Task]:[Task]],_xlfn._xlws.FILTER(ProductBacklog5[CODE],(ProductBacklog5[Real-Date]&lt;=$M82)*(ProductBacklog5[CODE]&lt;&gt;"")*(ProductBacklog5[Real-Date]&lt;&gt;""))),SUMIFS(PrivateSheet3[[Duration]:[Duration]],PrivateSheet3[[Task]:[Task]],_xlfn._xlws.FILTER(ProductBacklog5[CODE],(ProductBacklog5[Real-Date]&lt;=$M82)*(ProductBacklog5[CODE]&lt;&gt;"")*(ProductBacklog5[Real-Date]&lt;&gt;""))),SUMIFS(PrivateSheet4[[Duration]:[Duration]],PrivateSheet4[[Task]:[Task]],_xlfn._xlws.FILTER(ProductBacklog5[CODE],(ProductBacklog5[Real-Date]&lt;=$M82)*(ProductBacklog5[CODE]&lt;&gt;"")*(ProductBacklog5[Real-Date]&lt;&gt;""))),SUMIFS(PrivateSheet5[[Duration]:[Duration]],PrivateSheet5[[Task]:[Task]],_xlfn._xlws.FILTER(ProductBacklog5[CODE],(ProductBacklog5[Real-Date]&lt;=$M82)*(ProductBacklog5[CODE]&lt;&gt;"")*(ProductBacklog5[Real-Date]&lt;&gt;""))))/60," ")</f>
        <v xml:space="preserve"> </v>
      </c>
      <c r="R82" s="37" t="str">
        <f>IF($M82&lt;&gt;"",SUM($L$38:$L82)," ")</f>
        <v xml:space="preserve"> </v>
      </c>
      <c r="U82" s="37"/>
      <c r="V82" s="29"/>
      <c r="W82" s="29"/>
    </row>
    <row r="83" spans="1:23" ht="14.4" customHeight="1" x14ac:dyDescent="0.3">
      <c r="A83" s="29"/>
      <c r="B83" s="57" t="str" cm="1">
        <f t="array" aca="1" ref="B83" ca="1">IF($A83&lt;&gt;"",SUM(SUMIFS(PrivateSheet1[[Duration]:[Duration]],PrivateSheet1[[Task]:[Task]],INDIRECT(CONCATENATE(ADDRESS(ROW($AG$30),COLUMN($AG$30)+(ROW($B83)-ROW($B$38))),"#"))))/60,"")</f>
        <v/>
      </c>
      <c r="C83" s="58" t="str">
        <f>IF($A83&lt;&gt;"",IF($L83&lt;&gt;0,B83/$L83,0),"")</f>
        <v/>
      </c>
      <c r="D83" s="57" t="str" cm="1">
        <f t="array" aca="1" ref="D83" ca="1">IF($A83&lt;&gt;"",SUM(SUMIFS(PrivateSheet2[[Duration]:[Duration]],PrivateSheet2[[Task]:[Task]],INDIRECT(CONCATENATE(ADDRESS(ROW($AG$30),COLUMN($AG$30)+(ROW($B83)-ROW($B$38))),"#"))))/60,"")</f>
        <v/>
      </c>
      <c r="E83" s="58" t="str">
        <f>IF($A83&lt;&gt;"",IF($L83&lt;&gt;0,D83/$L83,0),"")</f>
        <v/>
      </c>
      <c r="F83" s="57" t="str" cm="1">
        <f t="array" aca="1" ref="F83" ca="1">IF($A83&lt;&gt;"",SUM(SUMIFS(PrivateSheet3[[Duration]:[Duration]],PrivateSheet3[[Task]:[Task]],INDIRECT(CONCATENATE(ADDRESS(ROW($AG$30),COLUMN($AG$30)+(ROW($B83)-ROW($B$38))),"#"))))/60,"")</f>
        <v/>
      </c>
      <c r="G83" s="58" t="str">
        <f>IF($A83&lt;&gt;"",IF($L83&lt;&gt;0,F83/$L83,0),"")</f>
        <v/>
      </c>
      <c r="H83" s="57" t="str" cm="1">
        <f t="array" aca="1" ref="H83" ca="1">IF($A83&lt;&gt;"",SUM(SUMIFS(PrivateSheet4[[Duration]:[Duration]],PrivateSheet4[[Task]:[Task]],INDIRECT(CONCATENATE(ADDRESS(ROW($AG$30),COLUMN($AG$30)+(ROW($B83)-ROW($B$38))),"#"))))/60,"")</f>
        <v/>
      </c>
      <c r="I83" s="58" t="str">
        <f>IF($A83&lt;&gt;"",IF($L83&lt;&gt;0,H83/$L83,0),"")</f>
        <v/>
      </c>
      <c r="J83" s="57" t="str" cm="1">
        <f t="array" aca="1" ref="J83" ca="1">IF($A83&lt;&gt;"",SUM(SUMIFS(PrivateSheet5[[Duration]:[Duration]],PrivateSheet5[[Task]:[Task]],INDIRECT(CONCATENATE(ADDRESS(ROW($AG$30),COLUMN($AG$30)+(ROW($B83)-ROW($B$38))),"#"))))/60,"")</f>
        <v/>
      </c>
      <c r="K83" s="58" t="str">
        <f>IF($A83&lt;&gt;"",IF($L83&lt;&gt;0,J83/$L83,0),"")</f>
        <v/>
      </c>
      <c r="L83" s="59" t="str">
        <f>IF($A83&lt;&gt;"",SUM(B83,D83,F83,H83,J83),"")</f>
        <v/>
      </c>
      <c r="M83" s="50"/>
      <c r="N83" s="59"/>
      <c r="O83" s="37" t="str">
        <f>IF($M83&lt;&gt;"",SUMIFS(ProductBacklog5[Planned],ProductBacklog5[Planned-Date], "&lt;="&amp;$M83)," ")</f>
        <v xml:space="preserve"> </v>
      </c>
      <c r="P83" s="37" t="str" cm="1">
        <f t="array" ref="P83">IF($M83&lt;&gt;"",SUM(SUMIFS(ProductBacklog5[Planned],ProductBacklog5[Sprint],$A$38:$A83,ProductBacklog5[Real-Date],"&lt;="&amp;$M83))," ")</f>
        <v xml:space="preserve"> </v>
      </c>
      <c r="Q83" s="37" t="str" cm="1">
        <f t="array" ref="Q83">IF($M83&lt;&gt;"",SUM(SUMIFS(PrivateSheet1[[Duration]:[Duration]],PrivateSheet1[[Task]:[Task]],_xlfn._xlws.FILTER(ProductBacklog5[CODE],(ProductBacklog5[Real-Date]&lt;=$M83)*(ProductBacklog5[CODE]&lt;&gt;"")*(ProductBacklog5[Real-Date]&lt;&gt;""))),SUMIFS(PrivateSheet2[[Duration]:[Duration]],PrivateSheet2[[Task]:[Task]],_xlfn._xlws.FILTER(ProductBacklog5[CODE],(ProductBacklog5[Real-Date]&lt;=$M83)*(ProductBacklog5[CODE]&lt;&gt;"")*(ProductBacklog5[Real-Date]&lt;&gt;""))),SUMIFS(PrivateSheet3[[Duration]:[Duration]],PrivateSheet3[[Task]:[Task]],_xlfn._xlws.FILTER(ProductBacklog5[CODE],(ProductBacklog5[Real-Date]&lt;=$M83)*(ProductBacklog5[CODE]&lt;&gt;"")*(ProductBacklog5[Real-Date]&lt;&gt;""))),SUMIFS(PrivateSheet4[[Duration]:[Duration]],PrivateSheet4[[Task]:[Task]],_xlfn._xlws.FILTER(ProductBacklog5[CODE],(ProductBacklog5[Real-Date]&lt;=$M83)*(ProductBacklog5[CODE]&lt;&gt;"")*(ProductBacklog5[Real-Date]&lt;&gt;""))),SUMIFS(PrivateSheet5[[Duration]:[Duration]],PrivateSheet5[[Task]:[Task]],_xlfn._xlws.FILTER(ProductBacklog5[CODE],(ProductBacklog5[Real-Date]&lt;=$M83)*(ProductBacklog5[CODE]&lt;&gt;"")*(ProductBacklog5[Real-Date]&lt;&gt;""))))/60," ")</f>
        <v xml:space="preserve"> </v>
      </c>
      <c r="R83" s="37" t="str">
        <f>IF($M83&lt;&gt;"",SUM($L$38:$L83)," ")</f>
        <v xml:space="preserve"> </v>
      </c>
      <c r="U83" s="37"/>
      <c r="V83" s="29"/>
      <c r="W83" s="29"/>
    </row>
    <row r="84" spans="1:23" ht="14.4" customHeight="1" x14ac:dyDescent="0.3">
      <c r="A84" s="29"/>
      <c r="B84" s="57" t="str" cm="1">
        <f t="array" aca="1" ref="B84" ca="1">IF($A84&lt;&gt;"",SUM(SUMIFS(PrivateSheet1[[Duration]:[Duration]],PrivateSheet1[[Task]:[Task]],INDIRECT(CONCATENATE(ADDRESS(ROW($AG$30),COLUMN($AG$30)+(ROW($B84)-ROW($B$38))),"#"))))/60,"")</f>
        <v/>
      </c>
      <c r="C84" s="58" t="str">
        <f>IF($A84&lt;&gt;"",IF($L84&lt;&gt;0,B84/$L84,0),"")</f>
        <v/>
      </c>
      <c r="D84" s="57" t="str" cm="1">
        <f t="array" aca="1" ref="D84" ca="1">IF($A84&lt;&gt;"",SUM(SUMIFS(PrivateSheet2[[Duration]:[Duration]],PrivateSheet2[[Task]:[Task]],INDIRECT(CONCATENATE(ADDRESS(ROW($AG$30),COLUMN($AG$30)+(ROW($B84)-ROW($B$38))),"#"))))/60,"")</f>
        <v/>
      </c>
      <c r="E84" s="58" t="str">
        <f>IF($A84&lt;&gt;"",IF($L84&lt;&gt;0,D84/$L84,0),"")</f>
        <v/>
      </c>
      <c r="F84" s="57" t="str" cm="1">
        <f t="array" aca="1" ref="F84" ca="1">IF($A84&lt;&gt;"",SUM(SUMIFS(PrivateSheet3[[Duration]:[Duration]],PrivateSheet3[[Task]:[Task]],INDIRECT(CONCATENATE(ADDRESS(ROW($AG$30),COLUMN($AG$30)+(ROW($B84)-ROW($B$38))),"#"))))/60,"")</f>
        <v/>
      </c>
      <c r="G84" s="58" t="str">
        <f>IF($A84&lt;&gt;"",IF($L84&lt;&gt;0,F84/$L84,0),"")</f>
        <v/>
      </c>
      <c r="H84" s="57" t="str" cm="1">
        <f t="array" aca="1" ref="H84" ca="1">IF($A84&lt;&gt;"",SUM(SUMIFS(PrivateSheet4[[Duration]:[Duration]],PrivateSheet4[[Task]:[Task]],INDIRECT(CONCATENATE(ADDRESS(ROW($AG$30),COLUMN($AG$30)+(ROW($B84)-ROW($B$38))),"#"))))/60,"")</f>
        <v/>
      </c>
      <c r="I84" s="58" t="str">
        <f>IF($A84&lt;&gt;"",IF($L84&lt;&gt;0,H84/$L84,0),"")</f>
        <v/>
      </c>
      <c r="J84" s="57" t="str" cm="1">
        <f t="array" aca="1" ref="J84" ca="1">IF($A84&lt;&gt;"",SUM(SUMIFS(PrivateSheet5[[Duration]:[Duration]],PrivateSheet5[[Task]:[Task]],INDIRECT(CONCATENATE(ADDRESS(ROW($AG$30),COLUMN($AG$30)+(ROW($B84)-ROW($B$38))),"#"))))/60,"")</f>
        <v/>
      </c>
      <c r="K84" s="58" t="str">
        <f>IF($A84&lt;&gt;"",IF($L84&lt;&gt;0,J84/$L84,0),"")</f>
        <v/>
      </c>
      <c r="L84" s="59" t="str">
        <f>IF($A84&lt;&gt;"",SUM(B84,D84,F84,H84,J84),"")</f>
        <v/>
      </c>
      <c r="M84" s="50"/>
      <c r="N84" s="59"/>
      <c r="O84" s="37" t="str">
        <f>IF($M84&lt;&gt;"",SUMIFS(ProductBacklog5[Planned],ProductBacklog5[Planned-Date], "&lt;="&amp;$M84)," ")</f>
        <v xml:space="preserve"> </v>
      </c>
      <c r="P84" s="37" t="str" cm="1">
        <f t="array" ref="P84">IF($M84&lt;&gt;"",SUM(SUMIFS(ProductBacklog5[Planned],ProductBacklog5[Sprint],$A$38:$A84,ProductBacklog5[Real-Date],"&lt;="&amp;$M84))," ")</f>
        <v xml:space="preserve"> </v>
      </c>
      <c r="Q84" s="37" t="str" cm="1">
        <f t="array" ref="Q84">IF($M84&lt;&gt;"",SUM(SUMIFS(PrivateSheet1[[Duration]:[Duration]],PrivateSheet1[[Task]:[Task]],_xlfn._xlws.FILTER(ProductBacklog5[CODE],(ProductBacklog5[Real-Date]&lt;=$M84)*(ProductBacklog5[CODE]&lt;&gt;"")*(ProductBacklog5[Real-Date]&lt;&gt;""))),SUMIFS(PrivateSheet2[[Duration]:[Duration]],PrivateSheet2[[Task]:[Task]],_xlfn._xlws.FILTER(ProductBacklog5[CODE],(ProductBacklog5[Real-Date]&lt;=$M84)*(ProductBacklog5[CODE]&lt;&gt;"")*(ProductBacklog5[Real-Date]&lt;&gt;""))),SUMIFS(PrivateSheet3[[Duration]:[Duration]],PrivateSheet3[[Task]:[Task]],_xlfn._xlws.FILTER(ProductBacklog5[CODE],(ProductBacklog5[Real-Date]&lt;=$M84)*(ProductBacklog5[CODE]&lt;&gt;"")*(ProductBacklog5[Real-Date]&lt;&gt;""))),SUMIFS(PrivateSheet4[[Duration]:[Duration]],PrivateSheet4[[Task]:[Task]],_xlfn._xlws.FILTER(ProductBacklog5[CODE],(ProductBacklog5[Real-Date]&lt;=$M84)*(ProductBacklog5[CODE]&lt;&gt;"")*(ProductBacklog5[Real-Date]&lt;&gt;""))),SUMIFS(PrivateSheet5[[Duration]:[Duration]],PrivateSheet5[[Task]:[Task]],_xlfn._xlws.FILTER(ProductBacklog5[CODE],(ProductBacklog5[Real-Date]&lt;=$M84)*(ProductBacklog5[CODE]&lt;&gt;"")*(ProductBacklog5[Real-Date]&lt;&gt;""))))/60," ")</f>
        <v xml:space="preserve"> </v>
      </c>
      <c r="R84" s="37" t="str">
        <f>IF($M84&lt;&gt;"",SUM($L$38:$L84)," ")</f>
        <v xml:space="preserve"> </v>
      </c>
      <c r="U84" s="37"/>
      <c r="V84" s="29"/>
      <c r="W84" s="29"/>
    </row>
    <row r="85" spans="1:23" ht="14.4" customHeight="1" x14ac:dyDescent="0.3">
      <c r="A85" s="29"/>
      <c r="B85" s="57" t="str" cm="1">
        <f t="array" aca="1" ref="B85" ca="1">IF($A85&lt;&gt;"",SUM(SUMIFS(PrivateSheet1[[Duration]:[Duration]],PrivateSheet1[[Task]:[Task]],INDIRECT(CONCATENATE(ADDRESS(ROW($AG$30),COLUMN($AG$30)+(ROW($B85)-ROW($B$38))),"#"))))/60,"")</f>
        <v/>
      </c>
      <c r="C85" s="58" t="str">
        <f>IF($A85&lt;&gt;"",IF($L85&lt;&gt;0,B85/$L85,0),"")</f>
        <v/>
      </c>
      <c r="D85" s="57" t="str" cm="1">
        <f t="array" aca="1" ref="D85" ca="1">IF($A85&lt;&gt;"",SUM(SUMIFS(PrivateSheet2[[Duration]:[Duration]],PrivateSheet2[[Task]:[Task]],INDIRECT(CONCATENATE(ADDRESS(ROW($AG$30),COLUMN($AG$30)+(ROW($B85)-ROW($B$38))),"#"))))/60,"")</f>
        <v/>
      </c>
      <c r="E85" s="58" t="str">
        <f>IF($A85&lt;&gt;"",IF($L85&lt;&gt;0,D85/$L85,0),"")</f>
        <v/>
      </c>
      <c r="F85" s="57" t="str" cm="1">
        <f t="array" aca="1" ref="F85" ca="1">IF($A85&lt;&gt;"",SUM(SUMIFS(PrivateSheet3[[Duration]:[Duration]],PrivateSheet3[[Task]:[Task]],INDIRECT(CONCATENATE(ADDRESS(ROW($AG$30),COLUMN($AG$30)+(ROW($B85)-ROW($B$38))),"#"))))/60,"")</f>
        <v/>
      </c>
      <c r="G85" s="58" t="str">
        <f>IF($A85&lt;&gt;"",IF($L85&lt;&gt;0,F85/$L85,0),"")</f>
        <v/>
      </c>
      <c r="H85" s="57" t="str" cm="1">
        <f t="array" aca="1" ref="H85" ca="1">IF($A85&lt;&gt;"",SUM(SUMIFS(PrivateSheet4[[Duration]:[Duration]],PrivateSheet4[[Task]:[Task]],INDIRECT(CONCATENATE(ADDRESS(ROW($AG$30),COLUMN($AG$30)+(ROW($B85)-ROW($B$38))),"#"))))/60,"")</f>
        <v/>
      </c>
      <c r="I85" s="58" t="str">
        <f>IF($A85&lt;&gt;"",IF($L85&lt;&gt;0,H85/$L85,0),"")</f>
        <v/>
      </c>
      <c r="J85" s="57" t="str" cm="1">
        <f t="array" aca="1" ref="J85" ca="1">IF($A85&lt;&gt;"",SUM(SUMIFS(PrivateSheet5[[Duration]:[Duration]],PrivateSheet5[[Task]:[Task]],INDIRECT(CONCATENATE(ADDRESS(ROW($AG$30),COLUMN($AG$30)+(ROW($B85)-ROW($B$38))),"#"))))/60,"")</f>
        <v/>
      </c>
      <c r="K85" s="58" t="str">
        <f>IF($A85&lt;&gt;"",IF($L85&lt;&gt;0,J85/$L85,0),"")</f>
        <v/>
      </c>
      <c r="L85" s="59" t="str">
        <f>IF($A85&lt;&gt;"",SUM(B85,D85,F85,H85,J85),"")</f>
        <v/>
      </c>
      <c r="M85" s="50"/>
      <c r="N85" s="59"/>
      <c r="O85" s="37" t="str">
        <f>IF($M85&lt;&gt;"",SUMIFS(ProductBacklog5[Planned],ProductBacklog5[Planned-Date], "&lt;="&amp;$M85)," ")</f>
        <v xml:space="preserve"> </v>
      </c>
      <c r="P85" s="37" t="str" cm="1">
        <f t="array" ref="P85">IF($M85&lt;&gt;"",SUM(SUMIFS(ProductBacklog5[Planned],ProductBacklog5[Sprint],$A$38:$A85,ProductBacklog5[Real-Date],"&lt;="&amp;$M85))," ")</f>
        <v xml:space="preserve"> </v>
      </c>
      <c r="Q85" s="37" t="str" cm="1">
        <f t="array" ref="Q85">IF($M85&lt;&gt;"",SUM(SUMIFS(PrivateSheet1[[Duration]:[Duration]],PrivateSheet1[[Task]:[Task]],_xlfn._xlws.FILTER(ProductBacklog5[CODE],(ProductBacklog5[Real-Date]&lt;=$M85)*(ProductBacklog5[CODE]&lt;&gt;"")*(ProductBacklog5[Real-Date]&lt;&gt;""))),SUMIFS(PrivateSheet2[[Duration]:[Duration]],PrivateSheet2[[Task]:[Task]],_xlfn._xlws.FILTER(ProductBacklog5[CODE],(ProductBacklog5[Real-Date]&lt;=$M85)*(ProductBacklog5[CODE]&lt;&gt;"")*(ProductBacklog5[Real-Date]&lt;&gt;""))),SUMIFS(PrivateSheet3[[Duration]:[Duration]],PrivateSheet3[[Task]:[Task]],_xlfn._xlws.FILTER(ProductBacklog5[CODE],(ProductBacklog5[Real-Date]&lt;=$M85)*(ProductBacklog5[CODE]&lt;&gt;"")*(ProductBacklog5[Real-Date]&lt;&gt;""))),SUMIFS(PrivateSheet4[[Duration]:[Duration]],PrivateSheet4[[Task]:[Task]],_xlfn._xlws.FILTER(ProductBacklog5[CODE],(ProductBacklog5[Real-Date]&lt;=$M85)*(ProductBacklog5[CODE]&lt;&gt;"")*(ProductBacklog5[Real-Date]&lt;&gt;""))),SUMIFS(PrivateSheet5[[Duration]:[Duration]],PrivateSheet5[[Task]:[Task]],_xlfn._xlws.FILTER(ProductBacklog5[CODE],(ProductBacklog5[Real-Date]&lt;=$M85)*(ProductBacklog5[CODE]&lt;&gt;"")*(ProductBacklog5[Real-Date]&lt;&gt;""))))/60," ")</f>
        <v xml:space="preserve"> </v>
      </c>
      <c r="R85" s="37" t="str">
        <f>IF($M85&lt;&gt;"",SUM($L$38:$L85)," ")</f>
        <v xml:space="preserve"> </v>
      </c>
      <c r="U85" s="37"/>
      <c r="V85" s="29"/>
      <c r="W85" s="29"/>
    </row>
    <row r="86" spans="1:23" ht="14.4" customHeight="1" x14ac:dyDescent="0.3">
      <c r="A86" s="29"/>
      <c r="B86" s="57" t="str" cm="1">
        <f t="array" aca="1" ref="B86" ca="1">IF($A86&lt;&gt;"",SUM(SUMIFS(PrivateSheet1[[Duration]:[Duration]],PrivateSheet1[[Task]:[Task]],INDIRECT(CONCATENATE(ADDRESS(ROW($AG$30),COLUMN($AG$30)+(ROW($B86)-ROW($B$38))),"#"))))/60,"")</f>
        <v/>
      </c>
      <c r="C86" s="58" t="str">
        <f>IF($A86&lt;&gt;"",IF($L86&lt;&gt;0,B86/$L86,0),"")</f>
        <v/>
      </c>
      <c r="D86" s="57" t="str" cm="1">
        <f t="array" aca="1" ref="D86" ca="1">IF($A86&lt;&gt;"",SUM(SUMIFS(PrivateSheet2[[Duration]:[Duration]],PrivateSheet2[[Task]:[Task]],INDIRECT(CONCATENATE(ADDRESS(ROW($AG$30),COLUMN($AG$30)+(ROW($B86)-ROW($B$38))),"#"))))/60,"")</f>
        <v/>
      </c>
      <c r="E86" s="58" t="str">
        <f>IF($A86&lt;&gt;"",IF($L86&lt;&gt;0,D86/$L86,0),"")</f>
        <v/>
      </c>
      <c r="F86" s="57" t="str" cm="1">
        <f t="array" aca="1" ref="F86" ca="1">IF($A86&lt;&gt;"",SUM(SUMIFS(PrivateSheet3[[Duration]:[Duration]],PrivateSheet3[[Task]:[Task]],INDIRECT(CONCATENATE(ADDRESS(ROW($AG$30),COLUMN($AG$30)+(ROW($B86)-ROW($B$38))),"#"))))/60,"")</f>
        <v/>
      </c>
      <c r="G86" s="58" t="str">
        <f>IF($A86&lt;&gt;"",IF($L86&lt;&gt;0,F86/$L86,0),"")</f>
        <v/>
      </c>
      <c r="H86" s="57" t="str" cm="1">
        <f t="array" aca="1" ref="H86" ca="1">IF($A86&lt;&gt;"",SUM(SUMIFS(PrivateSheet4[[Duration]:[Duration]],PrivateSheet4[[Task]:[Task]],INDIRECT(CONCATENATE(ADDRESS(ROW($AG$30),COLUMN($AG$30)+(ROW($B86)-ROW($B$38))),"#"))))/60,"")</f>
        <v/>
      </c>
      <c r="I86" s="58" t="str">
        <f>IF($A86&lt;&gt;"",IF($L86&lt;&gt;0,H86/$L86,0),"")</f>
        <v/>
      </c>
      <c r="J86" s="57" t="str" cm="1">
        <f t="array" aca="1" ref="J86" ca="1">IF($A86&lt;&gt;"",SUM(SUMIFS(PrivateSheet5[[Duration]:[Duration]],PrivateSheet5[[Task]:[Task]],INDIRECT(CONCATENATE(ADDRESS(ROW($AG$30),COLUMN($AG$30)+(ROW($B86)-ROW($B$38))),"#"))))/60,"")</f>
        <v/>
      </c>
      <c r="K86" s="58" t="str">
        <f>IF($A86&lt;&gt;"",IF($L86&lt;&gt;0,J86/$L86,0),"")</f>
        <v/>
      </c>
      <c r="L86" s="59" t="str">
        <f>IF($A86&lt;&gt;"",SUM(B86,D86,F86,H86,J86),"")</f>
        <v/>
      </c>
      <c r="M86" s="50"/>
      <c r="N86" s="59"/>
      <c r="O86" s="37" t="str">
        <f>IF($M86&lt;&gt;"",SUMIFS(ProductBacklog5[Planned],ProductBacklog5[Planned-Date], "&lt;="&amp;$M86)," ")</f>
        <v xml:space="preserve"> </v>
      </c>
      <c r="P86" s="37" t="str" cm="1">
        <f t="array" ref="P86">IF($M86&lt;&gt;"",SUM(SUMIFS(ProductBacklog5[Planned],ProductBacklog5[Sprint],$A$38:$A86,ProductBacklog5[Real-Date],"&lt;="&amp;$M86))," ")</f>
        <v xml:space="preserve"> </v>
      </c>
      <c r="Q86" s="37" t="str" cm="1">
        <f t="array" ref="Q86">IF($M86&lt;&gt;"",SUM(SUMIFS(PrivateSheet1[[Duration]:[Duration]],PrivateSheet1[[Task]:[Task]],_xlfn._xlws.FILTER(ProductBacklog5[CODE],(ProductBacklog5[Real-Date]&lt;=$M86)*(ProductBacklog5[CODE]&lt;&gt;"")*(ProductBacklog5[Real-Date]&lt;&gt;""))),SUMIFS(PrivateSheet2[[Duration]:[Duration]],PrivateSheet2[[Task]:[Task]],_xlfn._xlws.FILTER(ProductBacklog5[CODE],(ProductBacklog5[Real-Date]&lt;=$M86)*(ProductBacklog5[CODE]&lt;&gt;"")*(ProductBacklog5[Real-Date]&lt;&gt;""))),SUMIFS(PrivateSheet3[[Duration]:[Duration]],PrivateSheet3[[Task]:[Task]],_xlfn._xlws.FILTER(ProductBacklog5[CODE],(ProductBacklog5[Real-Date]&lt;=$M86)*(ProductBacklog5[CODE]&lt;&gt;"")*(ProductBacklog5[Real-Date]&lt;&gt;""))),SUMIFS(PrivateSheet4[[Duration]:[Duration]],PrivateSheet4[[Task]:[Task]],_xlfn._xlws.FILTER(ProductBacklog5[CODE],(ProductBacklog5[Real-Date]&lt;=$M86)*(ProductBacklog5[CODE]&lt;&gt;"")*(ProductBacklog5[Real-Date]&lt;&gt;""))),SUMIFS(PrivateSheet5[[Duration]:[Duration]],PrivateSheet5[[Task]:[Task]],_xlfn._xlws.FILTER(ProductBacklog5[CODE],(ProductBacklog5[Real-Date]&lt;=$M86)*(ProductBacklog5[CODE]&lt;&gt;"")*(ProductBacklog5[Real-Date]&lt;&gt;""))))/60," ")</f>
        <v xml:space="preserve"> </v>
      </c>
      <c r="R86" s="37" t="str">
        <f>IF($M86&lt;&gt;"",SUM($L$38:$L86)," ")</f>
        <v xml:space="preserve"> </v>
      </c>
      <c r="U86" s="37"/>
      <c r="V86" s="29"/>
      <c r="W86" s="29"/>
    </row>
    <row r="87" spans="1:23" ht="14.4" customHeight="1" x14ac:dyDescent="0.3">
      <c r="A87" s="29"/>
      <c r="B87" s="57" t="str" cm="1">
        <f t="array" aca="1" ref="B87" ca="1">IF($A87&lt;&gt;"",SUM(SUMIFS(PrivateSheet1[[Duration]:[Duration]],PrivateSheet1[[Task]:[Task]],INDIRECT(CONCATENATE(ADDRESS(ROW($AG$30),COLUMN($AG$30)+(ROW($B87)-ROW($B$38))),"#"))))/60,"")</f>
        <v/>
      </c>
      <c r="C87" s="58" t="str">
        <f>IF($A87&lt;&gt;"",IF($L87&lt;&gt;0,B87/$L87,0),"")</f>
        <v/>
      </c>
      <c r="D87" s="57" t="str" cm="1">
        <f t="array" aca="1" ref="D87" ca="1">IF($A87&lt;&gt;"",SUM(SUMIFS(PrivateSheet2[[Duration]:[Duration]],PrivateSheet2[[Task]:[Task]],INDIRECT(CONCATENATE(ADDRESS(ROW($AG$30),COLUMN($AG$30)+(ROW($B87)-ROW($B$38))),"#"))))/60,"")</f>
        <v/>
      </c>
      <c r="E87" s="58" t="str">
        <f>IF($A87&lt;&gt;"",IF($L87&lt;&gt;0,D87/$L87,0),"")</f>
        <v/>
      </c>
      <c r="F87" s="57" t="str" cm="1">
        <f t="array" aca="1" ref="F87" ca="1">IF($A87&lt;&gt;"",SUM(SUMIFS(PrivateSheet3[[Duration]:[Duration]],PrivateSheet3[[Task]:[Task]],INDIRECT(CONCATENATE(ADDRESS(ROW($AG$30),COLUMN($AG$30)+(ROW($B87)-ROW($B$38))),"#"))))/60,"")</f>
        <v/>
      </c>
      <c r="G87" s="58" t="str">
        <f>IF($A87&lt;&gt;"",IF($L87&lt;&gt;0,F87/$L87,0),"")</f>
        <v/>
      </c>
      <c r="H87" s="57" t="str" cm="1">
        <f t="array" aca="1" ref="H87" ca="1">IF($A87&lt;&gt;"",SUM(SUMIFS(PrivateSheet4[[Duration]:[Duration]],PrivateSheet4[[Task]:[Task]],INDIRECT(CONCATENATE(ADDRESS(ROW($AG$30),COLUMN($AG$30)+(ROW($B87)-ROW($B$38))),"#"))))/60,"")</f>
        <v/>
      </c>
      <c r="I87" s="58" t="str">
        <f>IF($A87&lt;&gt;"",IF($L87&lt;&gt;0,H87/$L87,0),"")</f>
        <v/>
      </c>
      <c r="J87" s="57" t="str" cm="1">
        <f t="array" aca="1" ref="J87" ca="1">IF($A87&lt;&gt;"",SUM(SUMIFS(PrivateSheet5[[Duration]:[Duration]],PrivateSheet5[[Task]:[Task]],INDIRECT(CONCATENATE(ADDRESS(ROW($AG$30),COLUMN($AG$30)+(ROW($B87)-ROW($B$38))),"#"))))/60,"")</f>
        <v/>
      </c>
      <c r="K87" s="58" t="str">
        <f>IF($A87&lt;&gt;"",IF($L87&lt;&gt;0,J87/$L87,0),"")</f>
        <v/>
      </c>
      <c r="L87" s="59" t="str">
        <f>IF($A87&lt;&gt;"",SUM(B87,D87,F87,H87,J87),"")</f>
        <v/>
      </c>
      <c r="M87" s="50"/>
      <c r="N87" s="59"/>
      <c r="O87" s="37" t="str">
        <f>IF($M87&lt;&gt;"",SUMIFS(ProductBacklog5[Planned],ProductBacklog5[Planned-Date], "&lt;="&amp;$M87)," ")</f>
        <v xml:space="preserve"> </v>
      </c>
      <c r="P87" s="37" t="str" cm="1">
        <f t="array" ref="P87">IF($M87&lt;&gt;"",SUM(SUMIFS(ProductBacklog5[Planned],ProductBacklog5[Sprint],$A$38:$A87,ProductBacklog5[Real-Date],"&lt;="&amp;$M87))," ")</f>
        <v xml:space="preserve"> </v>
      </c>
      <c r="Q87" s="37" t="str" cm="1">
        <f t="array" ref="Q87">IF($M87&lt;&gt;"",SUM(SUMIFS(PrivateSheet1[[Duration]:[Duration]],PrivateSheet1[[Task]:[Task]],_xlfn._xlws.FILTER(ProductBacklog5[CODE],(ProductBacklog5[Real-Date]&lt;=$M87)*(ProductBacklog5[CODE]&lt;&gt;"")*(ProductBacklog5[Real-Date]&lt;&gt;""))),SUMIFS(PrivateSheet2[[Duration]:[Duration]],PrivateSheet2[[Task]:[Task]],_xlfn._xlws.FILTER(ProductBacklog5[CODE],(ProductBacklog5[Real-Date]&lt;=$M87)*(ProductBacklog5[CODE]&lt;&gt;"")*(ProductBacklog5[Real-Date]&lt;&gt;""))),SUMIFS(PrivateSheet3[[Duration]:[Duration]],PrivateSheet3[[Task]:[Task]],_xlfn._xlws.FILTER(ProductBacklog5[CODE],(ProductBacklog5[Real-Date]&lt;=$M87)*(ProductBacklog5[CODE]&lt;&gt;"")*(ProductBacklog5[Real-Date]&lt;&gt;""))),SUMIFS(PrivateSheet4[[Duration]:[Duration]],PrivateSheet4[[Task]:[Task]],_xlfn._xlws.FILTER(ProductBacklog5[CODE],(ProductBacklog5[Real-Date]&lt;=$M87)*(ProductBacklog5[CODE]&lt;&gt;"")*(ProductBacklog5[Real-Date]&lt;&gt;""))),SUMIFS(PrivateSheet5[[Duration]:[Duration]],PrivateSheet5[[Task]:[Task]],_xlfn._xlws.FILTER(ProductBacklog5[CODE],(ProductBacklog5[Real-Date]&lt;=$M87)*(ProductBacklog5[CODE]&lt;&gt;"")*(ProductBacklog5[Real-Date]&lt;&gt;""))))/60," ")</f>
        <v xml:space="preserve"> </v>
      </c>
      <c r="R87" s="37" t="str">
        <f>IF($M87&lt;&gt;"",SUM($L$38:$L87)," ")</f>
        <v xml:space="preserve"> </v>
      </c>
      <c r="U87" s="37"/>
      <c r="V87" s="29"/>
      <c r="W87" s="29"/>
    </row>
    <row r="88" spans="1:23" ht="14.4" customHeight="1" x14ac:dyDescent="0.3">
      <c r="A88" s="29"/>
      <c r="B88" s="57" t="str" cm="1">
        <f t="array" aca="1" ref="B88" ca="1">IF($A88&lt;&gt;"",SUM(SUMIFS(PrivateSheet1[[Duration]:[Duration]],PrivateSheet1[[Task]:[Task]],INDIRECT(CONCATENATE(ADDRESS(ROW($AG$30),COLUMN($AG$30)+(ROW($B88)-ROW($B$38))),"#"))))/60,"")</f>
        <v/>
      </c>
      <c r="C88" s="58" t="str">
        <f>IF($A88&lt;&gt;"",IF($L88&lt;&gt;0,B88/$L88,0),"")</f>
        <v/>
      </c>
      <c r="D88" s="57" t="str" cm="1">
        <f t="array" aca="1" ref="D88" ca="1">IF($A88&lt;&gt;"",SUM(SUMIFS(PrivateSheet2[[Duration]:[Duration]],PrivateSheet2[[Task]:[Task]],INDIRECT(CONCATENATE(ADDRESS(ROW($AG$30),COLUMN($AG$30)+(ROW($B88)-ROW($B$38))),"#"))))/60,"")</f>
        <v/>
      </c>
      <c r="E88" s="58" t="str">
        <f>IF($A88&lt;&gt;"",IF($L88&lt;&gt;0,D88/$L88,0),"")</f>
        <v/>
      </c>
      <c r="F88" s="57" t="str" cm="1">
        <f t="array" aca="1" ref="F88" ca="1">IF($A88&lt;&gt;"",SUM(SUMIFS(PrivateSheet3[[Duration]:[Duration]],PrivateSheet3[[Task]:[Task]],INDIRECT(CONCATENATE(ADDRESS(ROW($AG$30),COLUMN($AG$30)+(ROW($B88)-ROW($B$38))),"#"))))/60,"")</f>
        <v/>
      </c>
      <c r="G88" s="58" t="str">
        <f>IF($A88&lt;&gt;"",IF($L88&lt;&gt;0,F88/$L88,0),"")</f>
        <v/>
      </c>
      <c r="H88" s="57" t="str" cm="1">
        <f t="array" aca="1" ref="H88" ca="1">IF($A88&lt;&gt;"",SUM(SUMIFS(PrivateSheet4[[Duration]:[Duration]],PrivateSheet4[[Task]:[Task]],INDIRECT(CONCATENATE(ADDRESS(ROW($AG$30),COLUMN($AG$30)+(ROW($B88)-ROW($B$38))),"#"))))/60,"")</f>
        <v/>
      </c>
      <c r="I88" s="58" t="str">
        <f>IF($A88&lt;&gt;"",IF($L88&lt;&gt;0,H88/$L88,0),"")</f>
        <v/>
      </c>
      <c r="J88" s="57" t="str" cm="1">
        <f t="array" aca="1" ref="J88" ca="1">IF($A88&lt;&gt;"",SUM(SUMIFS(PrivateSheet5[[Duration]:[Duration]],PrivateSheet5[[Task]:[Task]],INDIRECT(CONCATENATE(ADDRESS(ROW($AG$30),COLUMN($AG$30)+(ROW($B88)-ROW($B$38))),"#"))))/60,"")</f>
        <v/>
      </c>
      <c r="K88" s="58" t="str">
        <f>IF($A88&lt;&gt;"",IF($L88&lt;&gt;0,J88/$L88,0),"")</f>
        <v/>
      </c>
      <c r="L88" s="59" t="str">
        <f>IF($A88&lt;&gt;"",SUM(B88,D88,F88,H88,J88),"")</f>
        <v/>
      </c>
      <c r="M88" s="50"/>
      <c r="N88" s="59"/>
      <c r="O88" s="37" t="str">
        <f>IF($M88&lt;&gt;"",SUMIFS(ProductBacklog5[Planned],ProductBacklog5[Planned-Date], "&lt;="&amp;$M88)," ")</f>
        <v xml:space="preserve"> </v>
      </c>
      <c r="P88" s="37" t="str" cm="1">
        <f t="array" ref="P88">IF($M88&lt;&gt;"",SUM(SUMIFS(ProductBacklog5[Planned],ProductBacklog5[Sprint],$A$38:$A88,ProductBacklog5[Real-Date],"&lt;="&amp;$M88))," ")</f>
        <v xml:space="preserve"> </v>
      </c>
      <c r="Q88" s="37" t="str" cm="1">
        <f t="array" ref="Q88">IF($M88&lt;&gt;"",SUM(SUMIFS(PrivateSheet1[[Duration]:[Duration]],PrivateSheet1[[Task]:[Task]],_xlfn._xlws.FILTER(ProductBacklog5[CODE],(ProductBacklog5[Real-Date]&lt;=$M88)*(ProductBacklog5[CODE]&lt;&gt;"")*(ProductBacklog5[Real-Date]&lt;&gt;""))),SUMIFS(PrivateSheet2[[Duration]:[Duration]],PrivateSheet2[[Task]:[Task]],_xlfn._xlws.FILTER(ProductBacklog5[CODE],(ProductBacklog5[Real-Date]&lt;=$M88)*(ProductBacklog5[CODE]&lt;&gt;"")*(ProductBacklog5[Real-Date]&lt;&gt;""))),SUMIFS(PrivateSheet3[[Duration]:[Duration]],PrivateSheet3[[Task]:[Task]],_xlfn._xlws.FILTER(ProductBacklog5[CODE],(ProductBacklog5[Real-Date]&lt;=$M88)*(ProductBacklog5[CODE]&lt;&gt;"")*(ProductBacklog5[Real-Date]&lt;&gt;""))),SUMIFS(PrivateSheet4[[Duration]:[Duration]],PrivateSheet4[[Task]:[Task]],_xlfn._xlws.FILTER(ProductBacklog5[CODE],(ProductBacklog5[Real-Date]&lt;=$M88)*(ProductBacklog5[CODE]&lt;&gt;"")*(ProductBacklog5[Real-Date]&lt;&gt;""))),SUMIFS(PrivateSheet5[[Duration]:[Duration]],PrivateSheet5[[Task]:[Task]],_xlfn._xlws.FILTER(ProductBacklog5[CODE],(ProductBacklog5[Real-Date]&lt;=$M88)*(ProductBacklog5[CODE]&lt;&gt;"")*(ProductBacklog5[Real-Date]&lt;&gt;""))))/60," ")</f>
        <v xml:space="preserve"> </v>
      </c>
      <c r="R88" s="37" t="str">
        <f>IF($M88&lt;&gt;"",SUM($L$38:$L88)," ")</f>
        <v xml:space="preserve"> </v>
      </c>
      <c r="U88" s="37"/>
      <c r="V88" s="29"/>
      <c r="W88" s="29"/>
    </row>
    <row r="89" spans="1:23" ht="14.4" customHeight="1" x14ac:dyDescent="0.3">
      <c r="A89" s="29"/>
      <c r="B89" s="57" t="str" cm="1">
        <f t="array" aca="1" ref="B89" ca="1">IF($A89&lt;&gt;"",SUM(SUMIFS(PrivateSheet1[[Duration]:[Duration]],PrivateSheet1[[Task]:[Task]],INDIRECT(CONCATENATE(ADDRESS(ROW($AG$30),COLUMN($AG$30)+(ROW($B89)-ROW($B$38))),"#"))))/60,"")</f>
        <v/>
      </c>
      <c r="C89" s="58" t="str">
        <f>IF($A89&lt;&gt;"",IF($L89&lt;&gt;0,B89/$L89,0),"")</f>
        <v/>
      </c>
      <c r="D89" s="57" t="str" cm="1">
        <f t="array" aca="1" ref="D89" ca="1">IF($A89&lt;&gt;"",SUM(SUMIFS(PrivateSheet2[[Duration]:[Duration]],PrivateSheet2[[Task]:[Task]],INDIRECT(CONCATENATE(ADDRESS(ROW($AG$30),COLUMN($AG$30)+(ROW($B89)-ROW($B$38))),"#"))))/60,"")</f>
        <v/>
      </c>
      <c r="E89" s="58" t="str">
        <f>IF($A89&lt;&gt;"",IF($L89&lt;&gt;0,D89/$L89,0),"")</f>
        <v/>
      </c>
      <c r="F89" s="57" t="str" cm="1">
        <f t="array" aca="1" ref="F89" ca="1">IF($A89&lt;&gt;"",SUM(SUMIFS(PrivateSheet3[[Duration]:[Duration]],PrivateSheet3[[Task]:[Task]],INDIRECT(CONCATENATE(ADDRESS(ROW($AG$30),COLUMN($AG$30)+(ROW($B89)-ROW($B$38))),"#"))))/60,"")</f>
        <v/>
      </c>
      <c r="G89" s="58" t="str">
        <f>IF($A89&lt;&gt;"",IF($L89&lt;&gt;0,F89/$L89,0),"")</f>
        <v/>
      </c>
      <c r="H89" s="57" t="str" cm="1">
        <f t="array" aca="1" ref="H89" ca="1">IF($A89&lt;&gt;"",SUM(SUMIFS(PrivateSheet4[[Duration]:[Duration]],PrivateSheet4[[Task]:[Task]],INDIRECT(CONCATENATE(ADDRESS(ROW($AG$30),COLUMN($AG$30)+(ROW($B89)-ROW($B$38))),"#"))))/60,"")</f>
        <v/>
      </c>
      <c r="I89" s="58" t="str">
        <f>IF($A89&lt;&gt;"",IF($L89&lt;&gt;0,H89/$L89,0),"")</f>
        <v/>
      </c>
      <c r="J89" s="57" t="str" cm="1">
        <f t="array" aca="1" ref="J89" ca="1">IF($A89&lt;&gt;"",SUM(SUMIFS(PrivateSheet5[[Duration]:[Duration]],PrivateSheet5[[Task]:[Task]],INDIRECT(CONCATENATE(ADDRESS(ROW($AG$30),COLUMN($AG$30)+(ROW($B89)-ROW($B$38))),"#"))))/60,"")</f>
        <v/>
      </c>
      <c r="K89" s="58" t="str">
        <f>IF($A89&lt;&gt;"",IF($L89&lt;&gt;0,J89/$L89,0),"")</f>
        <v/>
      </c>
      <c r="L89" s="59" t="str">
        <f>IF($A89&lt;&gt;"",SUM(B89,D89,F89,H89,J89),"")</f>
        <v/>
      </c>
      <c r="M89" s="50"/>
      <c r="N89" s="59"/>
      <c r="O89" s="37" t="str">
        <f>IF($M89&lt;&gt;"",SUMIFS(ProductBacklog5[Planned],ProductBacklog5[Planned-Date], "&lt;="&amp;$M89)," ")</f>
        <v xml:space="preserve"> </v>
      </c>
      <c r="P89" s="37" t="str" cm="1">
        <f t="array" ref="P89">IF($M89&lt;&gt;"",SUM(SUMIFS(ProductBacklog5[Planned],ProductBacklog5[Sprint],$A$38:$A89,ProductBacklog5[Real-Date],"&lt;="&amp;$M89))," ")</f>
        <v xml:space="preserve"> </v>
      </c>
      <c r="Q89" s="37" t="str" cm="1">
        <f t="array" ref="Q89">IF($M89&lt;&gt;"",SUM(SUMIFS(PrivateSheet1[[Duration]:[Duration]],PrivateSheet1[[Task]:[Task]],_xlfn._xlws.FILTER(ProductBacklog5[CODE],(ProductBacklog5[Real-Date]&lt;=$M89)*(ProductBacklog5[CODE]&lt;&gt;"")*(ProductBacklog5[Real-Date]&lt;&gt;""))),SUMIFS(PrivateSheet2[[Duration]:[Duration]],PrivateSheet2[[Task]:[Task]],_xlfn._xlws.FILTER(ProductBacklog5[CODE],(ProductBacklog5[Real-Date]&lt;=$M89)*(ProductBacklog5[CODE]&lt;&gt;"")*(ProductBacklog5[Real-Date]&lt;&gt;""))),SUMIFS(PrivateSheet3[[Duration]:[Duration]],PrivateSheet3[[Task]:[Task]],_xlfn._xlws.FILTER(ProductBacklog5[CODE],(ProductBacklog5[Real-Date]&lt;=$M89)*(ProductBacklog5[CODE]&lt;&gt;"")*(ProductBacklog5[Real-Date]&lt;&gt;""))),SUMIFS(PrivateSheet4[[Duration]:[Duration]],PrivateSheet4[[Task]:[Task]],_xlfn._xlws.FILTER(ProductBacklog5[CODE],(ProductBacklog5[Real-Date]&lt;=$M89)*(ProductBacklog5[CODE]&lt;&gt;"")*(ProductBacklog5[Real-Date]&lt;&gt;""))),SUMIFS(PrivateSheet5[[Duration]:[Duration]],PrivateSheet5[[Task]:[Task]],_xlfn._xlws.FILTER(ProductBacklog5[CODE],(ProductBacklog5[Real-Date]&lt;=$M89)*(ProductBacklog5[CODE]&lt;&gt;"")*(ProductBacklog5[Real-Date]&lt;&gt;""))))/60," ")</f>
        <v xml:space="preserve"> </v>
      </c>
      <c r="R89" s="37" t="str">
        <f>IF($M89&lt;&gt;"",SUM($L$38:$L89)," ")</f>
        <v xml:space="preserve"> </v>
      </c>
      <c r="U89" s="37"/>
      <c r="V89" s="29"/>
      <c r="W89" s="29"/>
    </row>
    <row r="90" spans="1:23" ht="14.4" customHeight="1" x14ac:dyDescent="0.3">
      <c r="A90" s="29"/>
      <c r="B90" s="57" t="str" cm="1">
        <f t="array" aca="1" ref="B90" ca="1">IF($A90&lt;&gt;"",SUM(SUMIFS(PrivateSheet1[[Duration]:[Duration]],PrivateSheet1[[Task]:[Task]],INDIRECT(CONCATENATE(ADDRESS(ROW($AG$30),COLUMN($AG$30)+(ROW($B90)-ROW($B$38))),"#"))))/60,"")</f>
        <v/>
      </c>
      <c r="C90" s="58" t="str">
        <f>IF($A90&lt;&gt;"",IF($L90&lt;&gt;0,B90/$L90,0),"")</f>
        <v/>
      </c>
      <c r="D90" s="57" t="str" cm="1">
        <f t="array" aca="1" ref="D90" ca="1">IF($A90&lt;&gt;"",SUM(SUMIFS(PrivateSheet2[[Duration]:[Duration]],PrivateSheet2[[Task]:[Task]],INDIRECT(CONCATENATE(ADDRESS(ROW($AG$30),COLUMN($AG$30)+(ROW($B90)-ROW($B$38))),"#"))))/60,"")</f>
        <v/>
      </c>
      <c r="E90" s="58" t="str">
        <f>IF($A90&lt;&gt;"",IF($L90&lt;&gt;0,D90/$L90,0),"")</f>
        <v/>
      </c>
      <c r="F90" s="57" t="str" cm="1">
        <f t="array" aca="1" ref="F90" ca="1">IF($A90&lt;&gt;"",SUM(SUMIFS(PrivateSheet3[[Duration]:[Duration]],PrivateSheet3[[Task]:[Task]],INDIRECT(CONCATENATE(ADDRESS(ROW($AG$30),COLUMN($AG$30)+(ROW($B90)-ROW($B$38))),"#"))))/60,"")</f>
        <v/>
      </c>
      <c r="G90" s="58" t="str">
        <f>IF($A90&lt;&gt;"",IF($L90&lt;&gt;0,F90/$L90,0),"")</f>
        <v/>
      </c>
      <c r="H90" s="57" t="str" cm="1">
        <f t="array" aca="1" ref="H90" ca="1">IF($A90&lt;&gt;"",SUM(SUMIFS(PrivateSheet4[[Duration]:[Duration]],PrivateSheet4[[Task]:[Task]],INDIRECT(CONCATENATE(ADDRESS(ROW($AG$30),COLUMN($AG$30)+(ROW($B90)-ROW($B$38))),"#"))))/60,"")</f>
        <v/>
      </c>
      <c r="I90" s="58" t="str">
        <f>IF($A90&lt;&gt;"",IF($L90&lt;&gt;0,H90/$L90,0),"")</f>
        <v/>
      </c>
      <c r="J90" s="57" t="str" cm="1">
        <f t="array" aca="1" ref="J90" ca="1">IF($A90&lt;&gt;"",SUM(SUMIFS(PrivateSheet5[[Duration]:[Duration]],PrivateSheet5[[Task]:[Task]],INDIRECT(CONCATENATE(ADDRESS(ROW($AG$30),COLUMN($AG$30)+(ROW($B90)-ROW($B$38))),"#"))))/60,"")</f>
        <v/>
      </c>
      <c r="K90" s="58" t="str">
        <f>IF($A90&lt;&gt;"",IF($L90&lt;&gt;0,J90/$L90,0),"")</f>
        <v/>
      </c>
      <c r="L90" s="59" t="str">
        <f>IF($A90&lt;&gt;"",SUM(B90,D90,F90,H90,J90),"")</f>
        <v/>
      </c>
      <c r="M90" s="50"/>
      <c r="N90" s="59"/>
      <c r="O90" s="37" t="str">
        <f>IF($M90&lt;&gt;"",SUMIFS(ProductBacklog5[Planned],ProductBacklog5[Planned-Date], "&lt;="&amp;$M90)," ")</f>
        <v xml:space="preserve"> </v>
      </c>
      <c r="P90" s="37" t="str" cm="1">
        <f t="array" ref="P90">IF($M90&lt;&gt;"",SUM(SUMIFS(ProductBacklog5[Planned],ProductBacklog5[Sprint],$A$38:$A90,ProductBacklog5[Real-Date],"&lt;="&amp;$M90))," ")</f>
        <v xml:space="preserve"> </v>
      </c>
      <c r="Q90" s="37" t="str" cm="1">
        <f t="array" ref="Q90">IF($M90&lt;&gt;"",SUM(SUMIFS(PrivateSheet1[[Duration]:[Duration]],PrivateSheet1[[Task]:[Task]],_xlfn._xlws.FILTER(ProductBacklog5[CODE],(ProductBacklog5[Real-Date]&lt;=$M90)*(ProductBacklog5[CODE]&lt;&gt;"")*(ProductBacklog5[Real-Date]&lt;&gt;""))),SUMIFS(PrivateSheet2[[Duration]:[Duration]],PrivateSheet2[[Task]:[Task]],_xlfn._xlws.FILTER(ProductBacklog5[CODE],(ProductBacklog5[Real-Date]&lt;=$M90)*(ProductBacklog5[CODE]&lt;&gt;"")*(ProductBacklog5[Real-Date]&lt;&gt;""))),SUMIFS(PrivateSheet3[[Duration]:[Duration]],PrivateSheet3[[Task]:[Task]],_xlfn._xlws.FILTER(ProductBacklog5[CODE],(ProductBacklog5[Real-Date]&lt;=$M90)*(ProductBacklog5[CODE]&lt;&gt;"")*(ProductBacklog5[Real-Date]&lt;&gt;""))),SUMIFS(PrivateSheet4[[Duration]:[Duration]],PrivateSheet4[[Task]:[Task]],_xlfn._xlws.FILTER(ProductBacklog5[CODE],(ProductBacklog5[Real-Date]&lt;=$M90)*(ProductBacklog5[CODE]&lt;&gt;"")*(ProductBacklog5[Real-Date]&lt;&gt;""))),SUMIFS(PrivateSheet5[[Duration]:[Duration]],PrivateSheet5[[Task]:[Task]],_xlfn._xlws.FILTER(ProductBacklog5[CODE],(ProductBacklog5[Real-Date]&lt;=$M90)*(ProductBacklog5[CODE]&lt;&gt;"")*(ProductBacklog5[Real-Date]&lt;&gt;""))))/60," ")</f>
        <v xml:space="preserve"> </v>
      </c>
      <c r="R90" s="37" t="str">
        <f>IF($M90&lt;&gt;"",SUM($L$38:$L90)," ")</f>
        <v xml:space="preserve"> </v>
      </c>
      <c r="U90" s="37"/>
      <c r="V90" s="29"/>
      <c r="W90" s="29"/>
    </row>
    <row r="91" spans="1:23" ht="14.4" customHeight="1" x14ac:dyDescent="0.3">
      <c r="A91" s="29"/>
      <c r="B91" s="57" t="str" cm="1">
        <f t="array" aca="1" ref="B91" ca="1">IF($A91&lt;&gt;"",SUM(SUMIFS(PrivateSheet1[[Duration]:[Duration]],PrivateSheet1[[Task]:[Task]],INDIRECT(CONCATENATE(ADDRESS(ROW($AG$30),COLUMN($AG$30)+(ROW($B91)-ROW($B$38))),"#"))))/60,"")</f>
        <v/>
      </c>
      <c r="C91" s="58" t="str">
        <f>IF($A91&lt;&gt;"",IF($L91&lt;&gt;0,B91/$L91,0),"")</f>
        <v/>
      </c>
      <c r="D91" s="57" t="str" cm="1">
        <f t="array" aca="1" ref="D91" ca="1">IF($A91&lt;&gt;"",SUM(SUMIFS(PrivateSheet2[[Duration]:[Duration]],PrivateSheet2[[Task]:[Task]],INDIRECT(CONCATENATE(ADDRESS(ROW($AG$30),COLUMN($AG$30)+(ROW($B91)-ROW($B$38))),"#"))))/60,"")</f>
        <v/>
      </c>
      <c r="E91" s="58" t="str">
        <f>IF($A91&lt;&gt;"",IF($L91&lt;&gt;0,D91/$L91,0),"")</f>
        <v/>
      </c>
      <c r="F91" s="57" t="str" cm="1">
        <f t="array" aca="1" ref="F91" ca="1">IF($A91&lt;&gt;"",SUM(SUMIFS(PrivateSheet3[[Duration]:[Duration]],PrivateSheet3[[Task]:[Task]],INDIRECT(CONCATENATE(ADDRESS(ROW($AG$30),COLUMN($AG$30)+(ROW($B91)-ROW($B$38))),"#"))))/60,"")</f>
        <v/>
      </c>
      <c r="G91" s="58" t="str">
        <f>IF($A91&lt;&gt;"",IF($L91&lt;&gt;0,F91/$L91,0),"")</f>
        <v/>
      </c>
      <c r="H91" s="57" t="str" cm="1">
        <f t="array" aca="1" ref="H91" ca="1">IF($A91&lt;&gt;"",SUM(SUMIFS(PrivateSheet4[[Duration]:[Duration]],PrivateSheet4[[Task]:[Task]],INDIRECT(CONCATENATE(ADDRESS(ROW($AG$30),COLUMN($AG$30)+(ROW($B91)-ROW($B$38))),"#"))))/60,"")</f>
        <v/>
      </c>
      <c r="I91" s="58" t="str">
        <f>IF($A91&lt;&gt;"",IF($L91&lt;&gt;0,H91/$L91,0),"")</f>
        <v/>
      </c>
      <c r="J91" s="57" t="str" cm="1">
        <f t="array" aca="1" ref="J91" ca="1">IF($A91&lt;&gt;"",SUM(SUMIFS(PrivateSheet5[[Duration]:[Duration]],PrivateSheet5[[Task]:[Task]],INDIRECT(CONCATENATE(ADDRESS(ROW($AG$30),COLUMN($AG$30)+(ROW($B91)-ROW($B$38))),"#"))))/60,"")</f>
        <v/>
      </c>
      <c r="K91" s="58" t="str">
        <f>IF($A91&lt;&gt;"",IF($L91&lt;&gt;0,J91/$L91,0),"")</f>
        <v/>
      </c>
      <c r="L91" s="59" t="str">
        <f>IF($A91&lt;&gt;"",SUM(B91,D91,F91,H91,J91),"")</f>
        <v/>
      </c>
      <c r="M91" s="50"/>
      <c r="N91" s="59"/>
      <c r="O91" s="37" t="str">
        <f>IF($M91&lt;&gt;"",SUMIFS(ProductBacklog5[Planned],ProductBacklog5[Planned-Date], "&lt;="&amp;$M91)," ")</f>
        <v xml:space="preserve"> </v>
      </c>
      <c r="P91" s="37" t="str" cm="1">
        <f t="array" ref="P91">IF($M91&lt;&gt;"",SUM(SUMIFS(ProductBacklog5[Planned],ProductBacklog5[Sprint],$A$38:$A91,ProductBacklog5[Real-Date],"&lt;="&amp;$M91))," ")</f>
        <v xml:space="preserve"> </v>
      </c>
      <c r="Q91" s="37" t="str" cm="1">
        <f t="array" ref="Q91">IF($M91&lt;&gt;"",SUM(SUMIFS(PrivateSheet1[[Duration]:[Duration]],PrivateSheet1[[Task]:[Task]],_xlfn._xlws.FILTER(ProductBacklog5[CODE],(ProductBacklog5[Real-Date]&lt;=$M91)*(ProductBacklog5[CODE]&lt;&gt;"")*(ProductBacklog5[Real-Date]&lt;&gt;""))),SUMIFS(PrivateSheet2[[Duration]:[Duration]],PrivateSheet2[[Task]:[Task]],_xlfn._xlws.FILTER(ProductBacklog5[CODE],(ProductBacklog5[Real-Date]&lt;=$M91)*(ProductBacklog5[CODE]&lt;&gt;"")*(ProductBacklog5[Real-Date]&lt;&gt;""))),SUMIFS(PrivateSheet3[[Duration]:[Duration]],PrivateSheet3[[Task]:[Task]],_xlfn._xlws.FILTER(ProductBacklog5[CODE],(ProductBacklog5[Real-Date]&lt;=$M91)*(ProductBacklog5[CODE]&lt;&gt;"")*(ProductBacklog5[Real-Date]&lt;&gt;""))),SUMIFS(PrivateSheet4[[Duration]:[Duration]],PrivateSheet4[[Task]:[Task]],_xlfn._xlws.FILTER(ProductBacklog5[CODE],(ProductBacklog5[Real-Date]&lt;=$M91)*(ProductBacklog5[CODE]&lt;&gt;"")*(ProductBacklog5[Real-Date]&lt;&gt;""))),SUMIFS(PrivateSheet5[[Duration]:[Duration]],PrivateSheet5[[Task]:[Task]],_xlfn._xlws.FILTER(ProductBacklog5[CODE],(ProductBacklog5[Real-Date]&lt;=$M91)*(ProductBacklog5[CODE]&lt;&gt;"")*(ProductBacklog5[Real-Date]&lt;&gt;""))))/60," ")</f>
        <v xml:space="preserve"> </v>
      </c>
      <c r="R91" s="37" t="str">
        <f>IF($M91&lt;&gt;"",SUM($L$38:$L91)," ")</f>
        <v xml:space="preserve"> </v>
      </c>
      <c r="U91" s="37"/>
      <c r="V91" s="29"/>
      <c r="W91" s="29"/>
    </row>
    <row r="92" spans="1:23" ht="14.4" customHeight="1" x14ac:dyDescent="0.3">
      <c r="A92" s="29"/>
      <c r="B92" s="57" t="str" cm="1">
        <f t="array" aca="1" ref="B92" ca="1">IF($A92&lt;&gt;"",SUM(SUMIFS(PrivateSheet1[[Duration]:[Duration]],PrivateSheet1[[Task]:[Task]],INDIRECT(CONCATENATE(ADDRESS(ROW($AG$30),COLUMN($AG$30)+(ROW($B92)-ROW($B$38))),"#"))))/60,"")</f>
        <v/>
      </c>
      <c r="C92" s="58" t="str">
        <f>IF($A92&lt;&gt;"",IF($L92&lt;&gt;0,B92/$L92,0),"")</f>
        <v/>
      </c>
      <c r="D92" s="57" t="str" cm="1">
        <f t="array" aca="1" ref="D92" ca="1">IF($A92&lt;&gt;"",SUM(SUMIFS(PrivateSheet2[[Duration]:[Duration]],PrivateSheet2[[Task]:[Task]],INDIRECT(CONCATENATE(ADDRESS(ROW($AG$30),COLUMN($AG$30)+(ROW($B92)-ROW($B$38))),"#"))))/60,"")</f>
        <v/>
      </c>
      <c r="E92" s="58" t="str">
        <f>IF($A92&lt;&gt;"",IF($L92&lt;&gt;0,D92/$L92,0),"")</f>
        <v/>
      </c>
      <c r="F92" s="57" t="str" cm="1">
        <f t="array" aca="1" ref="F92" ca="1">IF($A92&lt;&gt;"",SUM(SUMIFS(PrivateSheet3[[Duration]:[Duration]],PrivateSheet3[[Task]:[Task]],INDIRECT(CONCATENATE(ADDRESS(ROW($AG$30),COLUMN($AG$30)+(ROW($B92)-ROW($B$38))),"#"))))/60,"")</f>
        <v/>
      </c>
      <c r="G92" s="58" t="str">
        <f>IF($A92&lt;&gt;"",IF($L92&lt;&gt;0,F92/$L92,0),"")</f>
        <v/>
      </c>
      <c r="H92" s="57" t="str" cm="1">
        <f t="array" aca="1" ref="H92" ca="1">IF($A92&lt;&gt;"",SUM(SUMIFS(PrivateSheet4[[Duration]:[Duration]],PrivateSheet4[[Task]:[Task]],INDIRECT(CONCATENATE(ADDRESS(ROW($AG$30),COLUMN($AG$30)+(ROW($B92)-ROW($B$38))),"#"))))/60,"")</f>
        <v/>
      </c>
      <c r="I92" s="58" t="str">
        <f>IF($A92&lt;&gt;"",IF($L92&lt;&gt;0,H92/$L92,0),"")</f>
        <v/>
      </c>
      <c r="J92" s="57" t="str" cm="1">
        <f t="array" aca="1" ref="J92" ca="1">IF($A92&lt;&gt;"",SUM(SUMIFS(PrivateSheet5[[Duration]:[Duration]],PrivateSheet5[[Task]:[Task]],INDIRECT(CONCATENATE(ADDRESS(ROW($AG$30),COLUMN($AG$30)+(ROW($B92)-ROW($B$38))),"#"))))/60,"")</f>
        <v/>
      </c>
      <c r="K92" s="58" t="str">
        <f>IF($A92&lt;&gt;"",IF($L92&lt;&gt;0,J92/$L92,0),"")</f>
        <v/>
      </c>
      <c r="L92" s="59" t="str">
        <f>IF($A92&lt;&gt;"",SUM(B92,D92,F92,H92,J92),"")</f>
        <v/>
      </c>
      <c r="M92" s="50"/>
      <c r="N92" s="59"/>
      <c r="O92" s="37" t="str">
        <f>IF($M92&lt;&gt;"",SUMIFS(ProductBacklog5[Planned],ProductBacklog5[Planned-Date], "&lt;="&amp;$M92)," ")</f>
        <v xml:space="preserve"> </v>
      </c>
      <c r="P92" s="37" t="str" cm="1">
        <f t="array" ref="P92">IF($M92&lt;&gt;"",SUM(SUMIFS(ProductBacklog5[Planned],ProductBacklog5[Sprint],$A$38:$A92,ProductBacklog5[Real-Date],"&lt;="&amp;$M92))," ")</f>
        <v xml:space="preserve"> </v>
      </c>
      <c r="Q92" s="37" t="str" cm="1">
        <f t="array" ref="Q92">IF($M92&lt;&gt;"",SUM(SUMIFS(PrivateSheet1[[Duration]:[Duration]],PrivateSheet1[[Task]:[Task]],_xlfn._xlws.FILTER(ProductBacklog5[CODE],(ProductBacklog5[Real-Date]&lt;=$M92)*(ProductBacklog5[CODE]&lt;&gt;"")*(ProductBacklog5[Real-Date]&lt;&gt;""))),SUMIFS(PrivateSheet2[[Duration]:[Duration]],PrivateSheet2[[Task]:[Task]],_xlfn._xlws.FILTER(ProductBacklog5[CODE],(ProductBacklog5[Real-Date]&lt;=$M92)*(ProductBacklog5[CODE]&lt;&gt;"")*(ProductBacklog5[Real-Date]&lt;&gt;""))),SUMIFS(PrivateSheet3[[Duration]:[Duration]],PrivateSheet3[[Task]:[Task]],_xlfn._xlws.FILTER(ProductBacklog5[CODE],(ProductBacklog5[Real-Date]&lt;=$M92)*(ProductBacklog5[CODE]&lt;&gt;"")*(ProductBacklog5[Real-Date]&lt;&gt;""))),SUMIFS(PrivateSheet4[[Duration]:[Duration]],PrivateSheet4[[Task]:[Task]],_xlfn._xlws.FILTER(ProductBacklog5[CODE],(ProductBacklog5[Real-Date]&lt;=$M92)*(ProductBacklog5[CODE]&lt;&gt;"")*(ProductBacklog5[Real-Date]&lt;&gt;""))),SUMIFS(PrivateSheet5[[Duration]:[Duration]],PrivateSheet5[[Task]:[Task]],_xlfn._xlws.FILTER(ProductBacklog5[CODE],(ProductBacklog5[Real-Date]&lt;=$M92)*(ProductBacklog5[CODE]&lt;&gt;"")*(ProductBacklog5[Real-Date]&lt;&gt;""))))/60," ")</f>
        <v xml:space="preserve"> </v>
      </c>
      <c r="R92" s="37" t="str">
        <f>IF($M92&lt;&gt;"",SUM($L$38:$L92)," ")</f>
        <v xml:space="preserve"> </v>
      </c>
      <c r="U92" s="37"/>
      <c r="V92" s="29"/>
      <c r="W92" s="29"/>
    </row>
    <row r="93" spans="1:23" ht="14.4" customHeight="1" x14ac:dyDescent="0.3">
      <c r="A93" s="29"/>
      <c r="B93" s="57" t="str" cm="1">
        <f t="array" aca="1" ref="B93" ca="1">IF($A93&lt;&gt;"",SUM(SUMIFS(PrivateSheet1[[Duration]:[Duration]],PrivateSheet1[[Task]:[Task]],INDIRECT(CONCATENATE(ADDRESS(ROW($AG$30),COLUMN($AG$30)+(ROW($B93)-ROW($B$38))),"#"))))/60,"")</f>
        <v/>
      </c>
      <c r="C93" s="58" t="str">
        <f>IF($A93&lt;&gt;"",IF($L93&lt;&gt;0,B93/$L93,0),"")</f>
        <v/>
      </c>
      <c r="D93" s="57" t="str" cm="1">
        <f t="array" aca="1" ref="D93" ca="1">IF($A93&lt;&gt;"",SUM(SUMIFS(PrivateSheet2[[Duration]:[Duration]],PrivateSheet2[[Task]:[Task]],INDIRECT(CONCATENATE(ADDRESS(ROW($AG$30),COLUMN($AG$30)+(ROW($B93)-ROW($B$38))),"#"))))/60,"")</f>
        <v/>
      </c>
      <c r="E93" s="58" t="str">
        <f>IF($A93&lt;&gt;"",IF($L93&lt;&gt;0,D93/$L93,0),"")</f>
        <v/>
      </c>
      <c r="F93" s="57" t="str" cm="1">
        <f t="array" aca="1" ref="F93" ca="1">IF($A93&lt;&gt;"",SUM(SUMIFS(PrivateSheet3[[Duration]:[Duration]],PrivateSheet3[[Task]:[Task]],INDIRECT(CONCATENATE(ADDRESS(ROW($AG$30),COLUMN($AG$30)+(ROW($B93)-ROW($B$38))),"#"))))/60,"")</f>
        <v/>
      </c>
      <c r="G93" s="58" t="str">
        <f>IF($A93&lt;&gt;"",IF($L93&lt;&gt;0,F93/$L93,0),"")</f>
        <v/>
      </c>
      <c r="H93" s="57" t="str" cm="1">
        <f t="array" aca="1" ref="H93" ca="1">IF($A93&lt;&gt;"",SUM(SUMIFS(PrivateSheet4[[Duration]:[Duration]],PrivateSheet4[[Task]:[Task]],INDIRECT(CONCATENATE(ADDRESS(ROW($AG$30),COLUMN($AG$30)+(ROW($B93)-ROW($B$38))),"#"))))/60,"")</f>
        <v/>
      </c>
      <c r="I93" s="58" t="str">
        <f>IF($A93&lt;&gt;"",IF($L93&lt;&gt;0,H93/$L93,0),"")</f>
        <v/>
      </c>
      <c r="J93" s="57" t="str" cm="1">
        <f t="array" aca="1" ref="J93" ca="1">IF($A93&lt;&gt;"",SUM(SUMIFS(PrivateSheet5[[Duration]:[Duration]],PrivateSheet5[[Task]:[Task]],INDIRECT(CONCATENATE(ADDRESS(ROW($AG$30),COLUMN($AG$30)+(ROW($B93)-ROW($B$38))),"#"))))/60,"")</f>
        <v/>
      </c>
      <c r="K93" s="58" t="str">
        <f>IF($A93&lt;&gt;"",IF($L93&lt;&gt;0,J93/$L93,0),"")</f>
        <v/>
      </c>
      <c r="L93" s="59" t="str">
        <f>IF($A93&lt;&gt;"",SUM(B93,D93,F93,H93,J93),"")</f>
        <v/>
      </c>
      <c r="M93" s="50"/>
      <c r="N93" s="59"/>
      <c r="O93" s="37" t="str">
        <f>IF($M93&lt;&gt;"",SUMIFS(ProductBacklog5[Planned],ProductBacklog5[Planned-Date], "&lt;="&amp;$M93)," ")</f>
        <v xml:space="preserve"> </v>
      </c>
      <c r="P93" s="37" t="str" cm="1">
        <f t="array" ref="P93">IF($M93&lt;&gt;"",SUM(SUMIFS(ProductBacklog5[Planned],ProductBacklog5[Sprint],$A$38:$A93,ProductBacklog5[Real-Date],"&lt;="&amp;$M93))," ")</f>
        <v xml:space="preserve"> </v>
      </c>
      <c r="Q93" s="37" t="str" cm="1">
        <f t="array" ref="Q93">IF($M93&lt;&gt;"",SUM(SUMIFS(PrivateSheet1[[Duration]:[Duration]],PrivateSheet1[[Task]:[Task]],_xlfn._xlws.FILTER(ProductBacklog5[CODE],(ProductBacklog5[Real-Date]&lt;=$M93)*(ProductBacklog5[CODE]&lt;&gt;"")*(ProductBacklog5[Real-Date]&lt;&gt;""))),SUMIFS(PrivateSheet2[[Duration]:[Duration]],PrivateSheet2[[Task]:[Task]],_xlfn._xlws.FILTER(ProductBacklog5[CODE],(ProductBacklog5[Real-Date]&lt;=$M93)*(ProductBacklog5[CODE]&lt;&gt;"")*(ProductBacklog5[Real-Date]&lt;&gt;""))),SUMIFS(PrivateSheet3[[Duration]:[Duration]],PrivateSheet3[[Task]:[Task]],_xlfn._xlws.FILTER(ProductBacklog5[CODE],(ProductBacklog5[Real-Date]&lt;=$M93)*(ProductBacklog5[CODE]&lt;&gt;"")*(ProductBacklog5[Real-Date]&lt;&gt;""))),SUMIFS(PrivateSheet4[[Duration]:[Duration]],PrivateSheet4[[Task]:[Task]],_xlfn._xlws.FILTER(ProductBacklog5[CODE],(ProductBacklog5[Real-Date]&lt;=$M93)*(ProductBacklog5[CODE]&lt;&gt;"")*(ProductBacklog5[Real-Date]&lt;&gt;""))),SUMIFS(PrivateSheet5[[Duration]:[Duration]],PrivateSheet5[[Task]:[Task]],_xlfn._xlws.FILTER(ProductBacklog5[CODE],(ProductBacklog5[Real-Date]&lt;=$M93)*(ProductBacklog5[CODE]&lt;&gt;"")*(ProductBacklog5[Real-Date]&lt;&gt;""))))/60," ")</f>
        <v xml:space="preserve"> </v>
      </c>
      <c r="R93" s="37" t="str">
        <f>IF($M93&lt;&gt;"",SUM($L$38:$L93)," ")</f>
        <v xml:space="preserve"> </v>
      </c>
      <c r="U93" s="37"/>
      <c r="V93" s="29"/>
      <c r="W93" s="29"/>
    </row>
    <row r="94" spans="1:23" ht="14.4" customHeight="1" x14ac:dyDescent="0.3">
      <c r="A94" s="29"/>
      <c r="B94" s="57" t="str" cm="1">
        <f t="array" aca="1" ref="B94" ca="1">IF($A94&lt;&gt;"",SUM(SUMIFS(PrivateSheet1[[Duration]:[Duration]],PrivateSheet1[[Task]:[Task]],INDIRECT(CONCATENATE(ADDRESS(ROW($AG$30),COLUMN($AG$30)+(ROW($B94)-ROW($B$38))),"#"))))/60,"")</f>
        <v/>
      </c>
      <c r="C94" s="58" t="str">
        <f>IF($A94&lt;&gt;"",IF($L94&lt;&gt;0,B94/$L94,0),"")</f>
        <v/>
      </c>
      <c r="D94" s="57" t="str" cm="1">
        <f t="array" aca="1" ref="D94" ca="1">IF($A94&lt;&gt;"",SUM(SUMIFS(PrivateSheet2[[Duration]:[Duration]],PrivateSheet2[[Task]:[Task]],INDIRECT(CONCATENATE(ADDRESS(ROW($AG$30),COLUMN($AG$30)+(ROW($B94)-ROW($B$38))),"#"))))/60,"")</f>
        <v/>
      </c>
      <c r="E94" s="58" t="str">
        <f>IF($A94&lt;&gt;"",IF($L94&lt;&gt;0,D94/$L94,0),"")</f>
        <v/>
      </c>
      <c r="F94" s="57" t="str" cm="1">
        <f t="array" aca="1" ref="F94" ca="1">IF($A94&lt;&gt;"",SUM(SUMIFS(PrivateSheet3[[Duration]:[Duration]],PrivateSheet3[[Task]:[Task]],INDIRECT(CONCATENATE(ADDRESS(ROW($AG$30),COLUMN($AG$30)+(ROW($B94)-ROW($B$38))),"#"))))/60,"")</f>
        <v/>
      </c>
      <c r="G94" s="58" t="str">
        <f>IF($A94&lt;&gt;"",IF($L94&lt;&gt;0,F94/$L94,0),"")</f>
        <v/>
      </c>
      <c r="H94" s="57" t="str" cm="1">
        <f t="array" aca="1" ref="H94" ca="1">IF($A94&lt;&gt;"",SUM(SUMIFS(PrivateSheet4[[Duration]:[Duration]],PrivateSheet4[[Task]:[Task]],INDIRECT(CONCATENATE(ADDRESS(ROW($AG$30),COLUMN($AG$30)+(ROW($B94)-ROW($B$38))),"#"))))/60,"")</f>
        <v/>
      </c>
      <c r="I94" s="58" t="str">
        <f>IF($A94&lt;&gt;"",IF($L94&lt;&gt;0,H94/$L94,0),"")</f>
        <v/>
      </c>
      <c r="J94" s="57" t="str" cm="1">
        <f t="array" aca="1" ref="J94" ca="1">IF($A94&lt;&gt;"",SUM(SUMIFS(PrivateSheet5[[Duration]:[Duration]],PrivateSheet5[[Task]:[Task]],INDIRECT(CONCATENATE(ADDRESS(ROW($AG$30),COLUMN($AG$30)+(ROW($B94)-ROW($B$38))),"#"))))/60,"")</f>
        <v/>
      </c>
      <c r="K94" s="58" t="str">
        <f>IF($A94&lt;&gt;"",IF($L94&lt;&gt;0,J94/$L94,0),"")</f>
        <v/>
      </c>
      <c r="L94" s="59" t="str">
        <f>IF($A94&lt;&gt;"",SUM(B94,D94,F94,H94,J94),"")</f>
        <v/>
      </c>
      <c r="M94" s="50"/>
      <c r="N94" s="59"/>
      <c r="O94" s="37" t="str">
        <f>IF($M94&lt;&gt;"",SUMIFS(ProductBacklog5[Planned],ProductBacklog5[Planned-Date], "&lt;="&amp;$M94)," ")</f>
        <v xml:space="preserve"> </v>
      </c>
      <c r="P94" s="37" t="str" cm="1">
        <f t="array" ref="P94">IF($M94&lt;&gt;"",SUM(SUMIFS(ProductBacklog5[Planned],ProductBacklog5[Sprint],$A$38:$A94,ProductBacklog5[Real-Date],"&lt;="&amp;$M94))," ")</f>
        <v xml:space="preserve"> </v>
      </c>
      <c r="Q94" s="37" t="str" cm="1">
        <f t="array" ref="Q94">IF($M94&lt;&gt;"",SUM(SUMIFS(PrivateSheet1[[Duration]:[Duration]],PrivateSheet1[[Task]:[Task]],_xlfn._xlws.FILTER(ProductBacklog5[CODE],(ProductBacklog5[Real-Date]&lt;=$M94)*(ProductBacklog5[CODE]&lt;&gt;"")*(ProductBacklog5[Real-Date]&lt;&gt;""))),SUMIFS(PrivateSheet2[[Duration]:[Duration]],PrivateSheet2[[Task]:[Task]],_xlfn._xlws.FILTER(ProductBacklog5[CODE],(ProductBacklog5[Real-Date]&lt;=$M94)*(ProductBacklog5[CODE]&lt;&gt;"")*(ProductBacklog5[Real-Date]&lt;&gt;""))),SUMIFS(PrivateSheet3[[Duration]:[Duration]],PrivateSheet3[[Task]:[Task]],_xlfn._xlws.FILTER(ProductBacklog5[CODE],(ProductBacklog5[Real-Date]&lt;=$M94)*(ProductBacklog5[CODE]&lt;&gt;"")*(ProductBacklog5[Real-Date]&lt;&gt;""))),SUMIFS(PrivateSheet4[[Duration]:[Duration]],PrivateSheet4[[Task]:[Task]],_xlfn._xlws.FILTER(ProductBacklog5[CODE],(ProductBacklog5[Real-Date]&lt;=$M94)*(ProductBacklog5[CODE]&lt;&gt;"")*(ProductBacklog5[Real-Date]&lt;&gt;""))),SUMIFS(PrivateSheet5[[Duration]:[Duration]],PrivateSheet5[[Task]:[Task]],_xlfn._xlws.FILTER(ProductBacklog5[CODE],(ProductBacklog5[Real-Date]&lt;=$M94)*(ProductBacklog5[CODE]&lt;&gt;"")*(ProductBacklog5[Real-Date]&lt;&gt;""))))/60," ")</f>
        <v xml:space="preserve"> </v>
      </c>
      <c r="R94" s="37" t="str">
        <f>IF($M94&lt;&gt;"",SUM($L$38:$L94)," ")</f>
        <v xml:space="preserve"> </v>
      </c>
      <c r="U94" s="37"/>
      <c r="V94" s="29"/>
      <c r="W94" s="29"/>
    </row>
    <row r="95" spans="1:23" ht="14.4" customHeight="1" x14ac:dyDescent="0.3">
      <c r="A95" s="29"/>
      <c r="B95" s="57" t="str" cm="1">
        <f t="array" aca="1" ref="B95" ca="1">IF($A95&lt;&gt;"",SUM(SUMIFS(PrivateSheet1[[Duration]:[Duration]],PrivateSheet1[[Task]:[Task]],INDIRECT(CONCATENATE(ADDRESS(ROW($AG$30),COLUMN($AG$30)+(ROW($B95)-ROW($B$38))),"#"))))/60,"")</f>
        <v/>
      </c>
      <c r="C95" s="58" t="str">
        <f>IF($A95&lt;&gt;"",IF($L95&lt;&gt;0,B95/$L95,0),"")</f>
        <v/>
      </c>
      <c r="D95" s="57" t="str" cm="1">
        <f t="array" aca="1" ref="D95" ca="1">IF($A95&lt;&gt;"",SUM(SUMIFS(PrivateSheet2[[Duration]:[Duration]],PrivateSheet2[[Task]:[Task]],INDIRECT(CONCATENATE(ADDRESS(ROW($AG$30),COLUMN($AG$30)+(ROW($B95)-ROW($B$38))),"#"))))/60,"")</f>
        <v/>
      </c>
      <c r="E95" s="58" t="str">
        <f>IF($A95&lt;&gt;"",IF($L95&lt;&gt;0,D95/$L95,0),"")</f>
        <v/>
      </c>
      <c r="F95" s="57" t="str" cm="1">
        <f t="array" aca="1" ref="F95" ca="1">IF($A95&lt;&gt;"",SUM(SUMIFS(PrivateSheet3[[Duration]:[Duration]],PrivateSheet3[[Task]:[Task]],INDIRECT(CONCATENATE(ADDRESS(ROW($AG$30),COLUMN($AG$30)+(ROW($B95)-ROW($B$38))),"#"))))/60,"")</f>
        <v/>
      </c>
      <c r="G95" s="58" t="str">
        <f>IF($A95&lt;&gt;"",IF($L95&lt;&gt;0,F95/$L95,0),"")</f>
        <v/>
      </c>
      <c r="H95" s="57" t="str" cm="1">
        <f t="array" aca="1" ref="H95" ca="1">IF($A95&lt;&gt;"",SUM(SUMIFS(PrivateSheet4[[Duration]:[Duration]],PrivateSheet4[[Task]:[Task]],INDIRECT(CONCATENATE(ADDRESS(ROW($AG$30),COLUMN($AG$30)+(ROW($B95)-ROW($B$38))),"#"))))/60,"")</f>
        <v/>
      </c>
      <c r="I95" s="58" t="str">
        <f>IF($A95&lt;&gt;"",IF($L95&lt;&gt;0,H95/$L95,0),"")</f>
        <v/>
      </c>
      <c r="J95" s="57" t="str" cm="1">
        <f t="array" aca="1" ref="J95" ca="1">IF($A95&lt;&gt;"",SUM(SUMIFS(PrivateSheet5[[Duration]:[Duration]],PrivateSheet5[[Task]:[Task]],INDIRECT(CONCATENATE(ADDRESS(ROW($AG$30),COLUMN($AG$30)+(ROW($B95)-ROW($B$38))),"#"))))/60,"")</f>
        <v/>
      </c>
      <c r="K95" s="58" t="str">
        <f>IF($A95&lt;&gt;"",IF($L95&lt;&gt;0,J95/$L95,0),"")</f>
        <v/>
      </c>
      <c r="L95" s="59" t="str">
        <f>IF($A95&lt;&gt;"",SUM(B95,D95,F95,H95,J95),"")</f>
        <v/>
      </c>
      <c r="M95" s="50"/>
      <c r="N95" s="59"/>
      <c r="O95" s="37" t="str">
        <f>IF($M95&lt;&gt;"",SUMIFS(ProductBacklog5[Planned],ProductBacklog5[Planned-Date], "&lt;="&amp;$M95)," ")</f>
        <v xml:space="preserve"> </v>
      </c>
      <c r="P95" s="37" t="str" cm="1">
        <f t="array" ref="P95">IF($M95&lt;&gt;"",SUM(SUMIFS(ProductBacklog5[Planned],ProductBacklog5[Sprint],$A$38:$A95,ProductBacklog5[Real-Date],"&lt;="&amp;$M95))," ")</f>
        <v xml:space="preserve"> </v>
      </c>
      <c r="Q95" s="37" t="str" cm="1">
        <f t="array" ref="Q95">IF($M95&lt;&gt;"",SUM(SUMIFS(PrivateSheet1[[Duration]:[Duration]],PrivateSheet1[[Task]:[Task]],_xlfn._xlws.FILTER(ProductBacklog5[CODE],(ProductBacklog5[Real-Date]&lt;=$M95)*(ProductBacklog5[CODE]&lt;&gt;"")*(ProductBacklog5[Real-Date]&lt;&gt;""))),SUMIFS(PrivateSheet2[[Duration]:[Duration]],PrivateSheet2[[Task]:[Task]],_xlfn._xlws.FILTER(ProductBacklog5[CODE],(ProductBacklog5[Real-Date]&lt;=$M95)*(ProductBacklog5[CODE]&lt;&gt;"")*(ProductBacklog5[Real-Date]&lt;&gt;""))),SUMIFS(PrivateSheet3[[Duration]:[Duration]],PrivateSheet3[[Task]:[Task]],_xlfn._xlws.FILTER(ProductBacklog5[CODE],(ProductBacklog5[Real-Date]&lt;=$M95)*(ProductBacklog5[CODE]&lt;&gt;"")*(ProductBacklog5[Real-Date]&lt;&gt;""))),SUMIFS(PrivateSheet4[[Duration]:[Duration]],PrivateSheet4[[Task]:[Task]],_xlfn._xlws.FILTER(ProductBacklog5[CODE],(ProductBacklog5[Real-Date]&lt;=$M95)*(ProductBacklog5[CODE]&lt;&gt;"")*(ProductBacklog5[Real-Date]&lt;&gt;""))),SUMIFS(PrivateSheet5[[Duration]:[Duration]],PrivateSheet5[[Task]:[Task]],_xlfn._xlws.FILTER(ProductBacklog5[CODE],(ProductBacklog5[Real-Date]&lt;=$M95)*(ProductBacklog5[CODE]&lt;&gt;"")*(ProductBacklog5[Real-Date]&lt;&gt;""))))/60," ")</f>
        <v xml:space="preserve"> </v>
      </c>
      <c r="R95" s="37" t="str">
        <f>IF($M95&lt;&gt;"",SUM($L$38:$L95)," ")</f>
        <v xml:space="preserve"> </v>
      </c>
      <c r="U95" s="37"/>
      <c r="V95" s="29"/>
      <c r="W95" s="29"/>
    </row>
    <row r="96" spans="1:23" ht="14.4" customHeight="1" x14ac:dyDescent="0.3">
      <c r="A96" s="29"/>
      <c r="B96" s="57" t="str" cm="1">
        <f t="array" aca="1" ref="B96" ca="1">IF($A96&lt;&gt;"",SUM(SUMIFS(PrivateSheet1[[Duration]:[Duration]],PrivateSheet1[[Task]:[Task]],INDIRECT(CONCATENATE(ADDRESS(ROW($AG$30),COLUMN($AG$30)+(ROW($B96)-ROW($B$38))),"#"))))/60,"")</f>
        <v/>
      </c>
      <c r="C96" s="58" t="str">
        <f>IF($A96&lt;&gt;"",IF($L96&lt;&gt;0,B96/$L96,0),"")</f>
        <v/>
      </c>
      <c r="D96" s="57" t="str" cm="1">
        <f t="array" aca="1" ref="D96" ca="1">IF($A96&lt;&gt;"",SUM(SUMIFS(PrivateSheet2[[Duration]:[Duration]],PrivateSheet2[[Task]:[Task]],INDIRECT(CONCATENATE(ADDRESS(ROW($AG$30),COLUMN($AG$30)+(ROW($B96)-ROW($B$38))),"#"))))/60,"")</f>
        <v/>
      </c>
      <c r="E96" s="58" t="str">
        <f>IF($A96&lt;&gt;"",IF($L96&lt;&gt;0,D96/$L96,0),"")</f>
        <v/>
      </c>
      <c r="F96" s="57" t="str" cm="1">
        <f t="array" aca="1" ref="F96" ca="1">IF($A96&lt;&gt;"",SUM(SUMIFS(PrivateSheet3[[Duration]:[Duration]],PrivateSheet3[[Task]:[Task]],INDIRECT(CONCATENATE(ADDRESS(ROW($AG$30),COLUMN($AG$30)+(ROW($B96)-ROW($B$38))),"#"))))/60,"")</f>
        <v/>
      </c>
      <c r="G96" s="58" t="str">
        <f>IF($A96&lt;&gt;"",IF($L96&lt;&gt;0,F96/$L96,0),"")</f>
        <v/>
      </c>
      <c r="H96" s="57" t="str" cm="1">
        <f t="array" aca="1" ref="H96" ca="1">IF($A96&lt;&gt;"",SUM(SUMIFS(PrivateSheet4[[Duration]:[Duration]],PrivateSheet4[[Task]:[Task]],INDIRECT(CONCATENATE(ADDRESS(ROW($AG$30),COLUMN($AG$30)+(ROW($B96)-ROW($B$38))),"#"))))/60,"")</f>
        <v/>
      </c>
      <c r="I96" s="58" t="str">
        <f>IF($A96&lt;&gt;"",IF($L96&lt;&gt;0,H96/$L96,0),"")</f>
        <v/>
      </c>
      <c r="J96" s="57" t="str" cm="1">
        <f t="array" aca="1" ref="J96" ca="1">IF($A96&lt;&gt;"",SUM(SUMIFS(PrivateSheet5[[Duration]:[Duration]],PrivateSheet5[[Task]:[Task]],INDIRECT(CONCATENATE(ADDRESS(ROW($AG$30),COLUMN($AG$30)+(ROW($B96)-ROW($B$38))),"#"))))/60,"")</f>
        <v/>
      </c>
      <c r="K96" s="58" t="str">
        <f>IF($A96&lt;&gt;"",IF($L96&lt;&gt;0,J96/$L96,0),"")</f>
        <v/>
      </c>
      <c r="L96" s="59" t="str">
        <f>IF($A96&lt;&gt;"",SUM(B96,D96,F96,H96,J96),"")</f>
        <v/>
      </c>
      <c r="M96" s="50"/>
      <c r="N96" s="59"/>
      <c r="O96" s="37" t="str">
        <f>IF($M96&lt;&gt;"",SUMIFS(ProductBacklog5[Planned],ProductBacklog5[Planned-Date], "&lt;="&amp;$M96)," ")</f>
        <v xml:space="preserve"> </v>
      </c>
      <c r="P96" s="37" t="str" cm="1">
        <f t="array" ref="P96">IF($M96&lt;&gt;"",SUM(SUMIFS(ProductBacklog5[Planned],ProductBacklog5[Sprint],$A$38:$A96,ProductBacklog5[Real-Date],"&lt;="&amp;$M96))," ")</f>
        <v xml:space="preserve"> </v>
      </c>
      <c r="Q96" s="37" t="str" cm="1">
        <f t="array" ref="Q96">IF($M96&lt;&gt;"",SUM(SUMIFS(PrivateSheet1[[Duration]:[Duration]],PrivateSheet1[[Task]:[Task]],_xlfn._xlws.FILTER(ProductBacklog5[CODE],(ProductBacklog5[Real-Date]&lt;=$M96)*(ProductBacklog5[CODE]&lt;&gt;"")*(ProductBacklog5[Real-Date]&lt;&gt;""))),SUMIFS(PrivateSheet2[[Duration]:[Duration]],PrivateSheet2[[Task]:[Task]],_xlfn._xlws.FILTER(ProductBacklog5[CODE],(ProductBacklog5[Real-Date]&lt;=$M96)*(ProductBacklog5[CODE]&lt;&gt;"")*(ProductBacklog5[Real-Date]&lt;&gt;""))),SUMIFS(PrivateSheet3[[Duration]:[Duration]],PrivateSheet3[[Task]:[Task]],_xlfn._xlws.FILTER(ProductBacklog5[CODE],(ProductBacklog5[Real-Date]&lt;=$M96)*(ProductBacklog5[CODE]&lt;&gt;"")*(ProductBacklog5[Real-Date]&lt;&gt;""))),SUMIFS(PrivateSheet4[[Duration]:[Duration]],PrivateSheet4[[Task]:[Task]],_xlfn._xlws.FILTER(ProductBacklog5[CODE],(ProductBacklog5[Real-Date]&lt;=$M96)*(ProductBacklog5[CODE]&lt;&gt;"")*(ProductBacklog5[Real-Date]&lt;&gt;""))),SUMIFS(PrivateSheet5[[Duration]:[Duration]],PrivateSheet5[[Task]:[Task]],_xlfn._xlws.FILTER(ProductBacklog5[CODE],(ProductBacklog5[Real-Date]&lt;=$M96)*(ProductBacklog5[CODE]&lt;&gt;"")*(ProductBacklog5[Real-Date]&lt;&gt;""))))/60," ")</f>
        <v xml:space="preserve"> </v>
      </c>
      <c r="R96" s="37" t="str">
        <f>IF($M96&lt;&gt;"",SUM($L$38:$L96)," ")</f>
        <v xml:space="preserve"> </v>
      </c>
      <c r="U96" s="37"/>
      <c r="V96" s="29"/>
      <c r="W96" s="29"/>
    </row>
    <row r="97" spans="1:23" ht="14.4" customHeight="1" x14ac:dyDescent="0.3">
      <c r="A97" s="29"/>
      <c r="B97" s="57" t="str" cm="1">
        <f t="array" aca="1" ref="B97" ca="1">IF($A97&lt;&gt;"",SUM(SUMIFS(PrivateSheet1[[Duration]:[Duration]],PrivateSheet1[[Task]:[Task]],INDIRECT(CONCATENATE(ADDRESS(ROW($AG$30),COLUMN($AG$30)+(ROW($B97)-ROW($B$38))),"#"))))/60,"")</f>
        <v/>
      </c>
      <c r="C97" s="58" t="str">
        <f>IF($A97&lt;&gt;"",IF($L97&lt;&gt;0,B97/$L97,0),"")</f>
        <v/>
      </c>
      <c r="D97" s="57" t="str" cm="1">
        <f t="array" aca="1" ref="D97" ca="1">IF($A97&lt;&gt;"",SUM(SUMIFS(PrivateSheet2[[Duration]:[Duration]],PrivateSheet2[[Task]:[Task]],INDIRECT(CONCATENATE(ADDRESS(ROW($AG$30),COLUMN($AG$30)+(ROW($B97)-ROW($B$38))),"#"))))/60,"")</f>
        <v/>
      </c>
      <c r="E97" s="58" t="str">
        <f>IF($A97&lt;&gt;"",IF($L97&lt;&gt;0,D97/$L97,0),"")</f>
        <v/>
      </c>
      <c r="F97" s="57" t="str" cm="1">
        <f t="array" aca="1" ref="F97" ca="1">IF($A97&lt;&gt;"",SUM(SUMIFS(PrivateSheet3[[Duration]:[Duration]],PrivateSheet3[[Task]:[Task]],INDIRECT(CONCATENATE(ADDRESS(ROW($AG$30),COLUMN($AG$30)+(ROW($B97)-ROW($B$38))),"#"))))/60,"")</f>
        <v/>
      </c>
      <c r="G97" s="58" t="str">
        <f>IF($A97&lt;&gt;"",IF($L97&lt;&gt;0,F97/$L97,0),"")</f>
        <v/>
      </c>
      <c r="H97" s="57" t="str" cm="1">
        <f t="array" aca="1" ref="H97" ca="1">IF($A97&lt;&gt;"",SUM(SUMIFS(PrivateSheet4[[Duration]:[Duration]],PrivateSheet4[[Task]:[Task]],INDIRECT(CONCATENATE(ADDRESS(ROW($AG$30),COLUMN($AG$30)+(ROW($B97)-ROW($B$38))),"#"))))/60,"")</f>
        <v/>
      </c>
      <c r="I97" s="58" t="str">
        <f>IF($A97&lt;&gt;"",IF($L97&lt;&gt;0,H97/$L97,0),"")</f>
        <v/>
      </c>
      <c r="J97" s="57" t="str" cm="1">
        <f t="array" aca="1" ref="J97" ca="1">IF($A97&lt;&gt;"",SUM(SUMIFS(PrivateSheet5[[Duration]:[Duration]],PrivateSheet5[[Task]:[Task]],INDIRECT(CONCATENATE(ADDRESS(ROW($AG$30),COLUMN($AG$30)+(ROW($B97)-ROW($B$38))),"#"))))/60,"")</f>
        <v/>
      </c>
      <c r="K97" s="58" t="str">
        <f>IF($A97&lt;&gt;"",IF($L97&lt;&gt;0,J97/$L97,0),"")</f>
        <v/>
      </c>
      <c r="L97" s="59" t="str">
        <f>IF($A97&lt;&gt;"",SUM(B97,D97,F97,H97,J97),"")</f>
        <v/>
      </c>
      <c r="M97" s="50"/>
      <c r="N97" s="59"/>
      <c r="O97" s="37" t="str">
        <f>IF($M97&lt;&gt;"",SUMIFS(ProductBacklog5[Planned],ProductBacklog5[Planned-Date], "&lt;="&amp;$M97)," ")</f>
        <v xml:space="preserve"> </v>
      </c>
      <c r="P97" s="37" t="str" cm="1">
        <f t="array" ref="P97">IF($M97&lt;&gt;"",SUM(SUMIFS(ProductBacklog5[Planned],ProductBacklog5[Sprint],$A$38:$A97,ProductBacklog5[Real-Date],"&lt;="&amp;$M97))," ")</f>
        <v xml:space="preserve"> </v>
      </c>
      <c r="Q97" s="37" t="str" cm="1">
        <f t="array" ref="Q97">IF($M97&lt;&gt;"",SUM(SUMIFS(PrivateSheet1[[Duration]:[Duration]],PrivateSheet1[[Task]:[Task]],_xlfn._xlws.FILTER(ProductBacklog5[CODE],(ProductBacklog5[Real-Date]&lt;=$M97)*(ProductBacklog5[CODE]&lt;&gt;"")*(ProductBacklog5[Real-Date]&lt;&gt;""))),SUMIFS(PrivateSheet2[[Duration]:[Duration]],PrivateSheet2[[Task]:[Task]],_xlfn._xlws.FILTER(ProductBacklog5[CODE],(ProductBacklog5[Real-Date]&lt;=$M97)*(ProductBacklog5[CODE]&lt;&gt;"")*(ProductBacklog5[Real-Date]&lt;&gt;""))),SUMIFS(PrivateSheet3[[Duration]:[Duration]],PrivateSheet3[[Task]:[Task]],_xlfn._xlws.FILTER(ProductBacklog5[CODE],(ProductBacklog5[Real-Date]&lt;=$M97)*(ProductBacklog5[CODE]&lt;&gt;"")*(ProductBacklog5[Real-Date]&lt;&gt;""))),SUMIFS(PrivateSheet4[[Duration]:[Duration]],PrivateSheet4[[Task]:[Task]],_xlfn._xlws.FILTER(ProductBacklog5[CODE],(ProductBacklog5[Real-Date]&lt;=$M97)*(ProductBacklog5[CODE]&lt;&gt;"")*(ProductBacklog5[Real-Date]&lt;&gt;""))),SUMIFS(PrivateSheet5[[Duration]:[Duration]],PrivateSheet5[[Task]:[Task]],_xlfn._xlws.FILTER(ProductBacklog5[CODE],(ProductBacklog5[Real-Date]&lt;=$M97)*(ProductBacklog5[CODE]&lt;&gt;"")*(ProductBacklog5[Real-Date]&lt;&gt;""))))/60," ")</f>
        <v xml:space="preserve"> </v>
      </c>
      <c r="R97" s="37" t="str">
        <f>IF($M97&lt;&gt;"",SUM($L$38:$L97)," ")</f>
        <v xml:space="preserve"> </v>
      </c>
      <c r="U97" s="37"/>
      <c r="V97" s="29"/>
      <c r="W97" s="29"/>
    </row>
    <row r="98" spans="1:23" ht="14.4" customHeight="1" x14ac:dyDescent="0.3">
      <c r="A98" s="29"/>
      <c r="B98" s="57" t="str" cm="1">
        <f t="array" aca="1" ref="B98" ca="1">IF($A98&lt;&gt;"",SUM(SUMIFS(PrivateSheet1[[Duration]:[Duration]],PrivateSheet1[[Task]:[Task]],INDIRECT(CONCATENATE(ADDRESS(ROW($AG$30),COLUMN($AG$30)+(ROW($B98)-ROW($B$38))),"#"))))/60,"")</f>
        <v/>
      </c>
      <c r="C98" s="58" t="str">
        <f>IF($A98&lt;&gt;"",IF($L98&lt;&gt;0,B98/$L98,0),"")</f>
        <v/>
      </c>
      <c r="D98" s="57" t="str" cm="1">
        <f t="array" aca="1" ref="D98" ca="1">IF($A98&lt;&gt;"",SUM(SUMIFS(PrivateSheet2[[Duration]:[Duration]],PrivateSheet2[[Task]:[Task]],INDIRECT(CONCATENATE(ADDRESS(ROW($AG$30),COLUMN($AG$30)+(ROW($B98)-ROW($B$38))),"#"))))/60,"")</f>
        <v/>
      </c>
      <c r="E98" s="58" t="str">
        <f>IF($A98&lt;&gt;"",IF($L98&lt;&gt;0,D98/$L98,0),"")</f>
        <v/>
      </c>
      <c r="F98" s="57" t="str" cm="1">
        <f t="array" aca="1" ref="F98" ca="1">IF($A98&lt;&gt;"",SUM(SUMIFS(PrivateSheet3[[Duration]:[Duration]],PrivateSheet3[[Task]:[Task]],INDIRECT(CONCATENATE(ADDRESS(ROW($AG$30),COLUMN($AG$30)+(ROW($B98)-ROW($B$38))),"#"))))/60,"")</f>
        <v/>
      </c>
      <c r="G98" s="58" t="str">
        <f>IF($A98&lt;&gt;"",IF($L98&lt;&gt;0,F98/$L98,0),"")</f>
        <v/>
      </c>
      <c r="H98" s="57" t="str" cm="1">
        <f t="array" aca="1" ref="H98" ca="1">IF($A98&lt;&gt;"",SUM(SUMIFS(PrivateSheet4[[Duration]:[Duration]],PrivateSheet4[[Task]:[Task]],INDIRECT(CONCATENATE(ADDRESS(ROW($AG$30),COLUMN($AG$30)+(ROW($B98)-ROW($B$38))),"#"))))/60,"")</f>
        <v/>
      </c>
      <c r="I98" s="58" t="str">
        <f>IF($A98&lt;&gt;"",IF($L98&lt;&gt;0,H98/$L98,0),"")</f>
        <v/>
      </c>
      <c r="J98" s="57" t="str" cm="1">
        <f t="array" aca="1" ref="J98" ca="1">IF($A98&lt;&gt;"",SUM(SUMIFS(PrivateSheet5[[Duration]:[Duration]],PrivateSheet5[[Task]:[Task]],INDIRECT(CONCATENATE(ADDRESS(ROW($AG$30),COLUMN($AG$30)+(ROW($B98)-ROW($B$38))),"#"))))/60,"")</f>
        <v/>
      </c>
      <c r="K98" s="58" t="str">
        <f>IF($A98&lt;&gt;"",IF($L98&lt;&gt;0,J98/$L98,0),"")</f>
        <v/>
      </c>
      <c r="L98" s="59" t="str">
        <f>IF($A98&lt;&gt;"",SUM(B98,D98,F98,H98,J98),"")</f>
        <v/>
      </c>
      <c r="M98" s="50"/>
      <c r="N98" s="59"/>
      <c r="O98" s="37" t="str">
        <f>IF($M98&lt;&gt;"",SUMIFS(ProductBacklog5[Planned],ProductBacklog5[Planned-Date], "&lt;="&amp;$M98)," ")</f>
        <v xml:space="preserve"> </v>
      </c>
      <c r="P98" s="37" t="str" cm="1">
        <f t="array" ref="P98">IF($M98&lt;&gt;"",SUM(SUMIFS(ProductBacklog5[Planned],ProductBacklog5[Sprint],$A$38:$A98,ProductBacklog5[Real-Date],"&lt;="&amp;$M98))," ")</f>
        <v xml:space="preserve"> </v>
      </c>
      <c r="Q98" s="37" t="str" cm="1">
        <f t="array" ref="Q98">IF($M98&lt;&gt;"",SUM(SUMIFS(PrivateSheet1[[Duration]:[Duration]],PrivateSheet1[[Task]:[Task]],_xlfn._xlws.FILTER(ProductBacklog5[CODE],(ProductBacklog5[Real-Date]&lt;=$M98)*(ProductBacklog5[CODE]&lt;&gt;"")*(ProductBacklog5[Real-Date]&lt;&gt;""))),SUMIFS(PrivateSheet2[[Duration]:[Duration]],PrivateSheet2[[Task]:[Task]],_xlfn._xlws.FILTER(ProductBacklog5[CODE],(ProductBacklog5[Real-Date]&lt;=$M98)*(ProductBacklog5[CODE]&lt;&gt;"")*(ProductBacklog5[Real-Date]&lt;&gt;""))),SUMIFS(PrivateSheet3[[Duration]:[Duration]],PrivateSheet3[[Task]:[Task]],_xlfn._xlws.FILTER(ProductBacklog5[CODE],(ProductBacklog5[Real-Date]&lt;=$M98)*(ProductBacklog5[CODE]&lt;&gt;"")*(ProductBacklog5[Real-Date]&lt;&gt;""))),SUMIFS(PrivateSheet4[[Duration]:[Duration]],PrivateSheet4[[Task]:[Task]],_xlfn._xlws.FILTER(ProductBacklog5[CODE],(ProductBacklog5[Real-Date]&lt;=$M98)*(ProductBacklog5[CODE]&lt;&gt;"")*(ProductBacklog5[Real-Date]&lt;&gt;""))),SUMIFS(PrivateSheet5[[Duration]:[Duration]],PrivateSheet5[[Task]:[Task]],_xlfn._xlws.FILTER(ProductBacklog5[CODE],(ProductBacklog5[Real-Date]&lt;=$M98)*(ProductBacklog5[CODE]&lt;&gt;"")*(ProductBacklog5[Real-Date]&lt;&gt;""))))/60," ")</f>
        <v xml:space="preserve"> </v>
      </c>
      <c r="R98" s="37" t="str">
        <f>IF($M98&lt;&gt;"",SUM($L$38:$L98)," ")</f>
        <v xml:space="preserve"> </v>
      </c>
      <c r="U98" s="37"/>
      <c r="V98" s="29"/>
      <c r="W98" s="29"/>
    </row>
    <row r="99" spans="1:23" ht="14.4" customHeight="1" x14ac:dyDescent="0.3">
      <c r="A99" s="29"/>
      <c r="B99" s="57" t="str" cm="1">
        <f t="array" aca="1" ref="B99" ca="1">IF($A99&lt;&gt;"",SUM(SUMIFS(PrivateSheet1[[Duration]:[Duration]],PrivateSheet1[[Task]:[Task]],INDIRECT(CONCATENATE(ADDRESS(ROW($AG$30),COLUMN($AG$30)+(ROW($B99)-ROW($B$38))),"#"))))/60,"")</f>
        <v/>
      </c>
      <c r="C99" s="58" t="str">
        <f>IF($A99&lt;&gt;"",IF($L99&lt;&gt;0,B99/$L99,0),"")</f>
        <v/>
      </c>
      <c r="D99" s="57" t="str" cm="1">
        <f t="array" aca="1" ref="D99" ca="1">IF($A99&lt;&gt;"",SUM(SUMIFS(PrivateSheet2[[Duration]:[Duration]],PrivateSheet2[[Task]:[Task]],INDIRECT(CONCATENATE(ADDRESS(ROW($AG$30),COLUMN($AG$30)+(ROW($B99)-ROW($B$38))),"#"))))/60,"")</f>
        <v/>
      </c>
      <c r="E99" s="58" t="str">
        <f>IF($A99&lt;&gt;"",IF($L99&lt;&gt;0,D99/$L99,0),"")</f>
        <v/>
      </c>
      <c r="F99" s="57" t="str" cm="1">
        <f t="array" aca="1" ref="F99" ca="1">IF($A99&lt;&gt;"",SUM(SUMIFS(PrivateSheet3[[Duration]:[Duration]],PrivateSheet3[[Task]:[Task]],INDIRECT(CONCATENATE(ADDRESS(ROW($AG$30),COLUMN($AG$30)+(ROW($B99)-ROW($B$38))),"#"))))/60,"")</f>
        <v/>
      </c>
      <c r="G99" s="58" t="str">
        <f>IF($A99&lt;&gt;"",IF($L99&lt;&gt;0,F99/$L99,0),"")</f>
        <v/>
      </c>
      <c r="H99" s="57" t="str" cm="1">
        <f t="array" aca="1" ref="H99" ca="1">IF($A99&lt;&gt;"",SUM(SUMIFS(PrivateSheet4[[Duration]:[Duration]],PrivateSheet4[[Task]:[Task]],INDIRECT(CONCATENATE(ADDRESS(ROW($AG$30),COLUMN($AG$30)+(ROW($B99)-ROW($B$38))),"#"))))/60,"")</f>
        <v/>
      </c>
      <c r="I99" s="58" t="str">
        <f>IF($A99&lt;&gt;"",IF($L99&lt;&gt;0,H99/$L99,0),"")</f>
        <v/>
      </c>
      <c r="J99" s="57" t="str" cm="1">
        <f t="array" aca="1" ref="J99" ca="1">IF($A99&lt;&gt;"",SUM(SUMIFS(PrivateSheet5[[Duration]:[Duration]],PrivateSheet5[[Task]:[Task]],INDIRECT(CONCATENATE(ADDRESS(ROW($AG$30),COLUMN($AG$30)+(ROW($B99)-ROW($B$38))),"#"))))/60,"")</f>
        <v/>
      </c>
      <c r="K99" s="58" t="str">
        <f>IF($A99&lt;&gt;"",IF($L99&lt;&gt;0,J99/$L99,0),"")</f>
        <v/>
      </c>
      <c r="L99" s="59" t="str">
        <f>IF($A99&lt;&gt;"",SUM(B99,D99,F99,H99,J99),"")</f>
        <v/>
      </c>
      <c r="M99" s="50"/>
      <c r="N99" s="59"/>
      <c r="O99" s="37" t="str">
        <f>IF($M99&lt;&gt;"",SUMIFS(ProductBacklog5[Planned],ProductBacklog5[Planned-Date], "&lt;="&amp;$M99)," ")</f>
        <v xml:space="preserve"> </v>
      </c>
      <c r="P99" s="37" t="str" cm="1">
        <f t="array" ref="P99">IF($M99&lt;&gt;"",SUM(SUMIFS(ProductBacklog5[Planned],ProductBacklog5[Sprint],$A$38:$A99,ProductBacklog5[Real-Date],"&lt;="&amp;$M99))," ")</f>
        <v xml:space="preserve"> </v>
      </c>
      <c r="Q99" s="37" t="str" cm="1">
        <f t="array" ref="Q99">IF($M99&lt;&gt;"",SUM(SUMIFS(PrivateSheet1[[Duration]:[Duration]],PrivateSheet1[[Task]:[Task]],_xlfn._xlws.FILTER(ProductBacklog5[CODE],(ProductBacklog5[Real-Date]&lt;=$M99)*(ProductBacklog5[CODE]&lt;&gt;"")*(ProductBacklog5[Real-Date]&lt;&gt;""))),SUMIFS(PrivateSheet2[[Duration]:[Duration]],PrivateSheet2[[Task]:[Task]],_xlfn._xlws.FILTER(ProductBacklog5[CODE],(ProductBacklog5[Real-Date]&lt;=$M99)*(ProductBacklog5[CODE]&lt;&gt;"")*(ProductBacklog5[Real-Date]&lt;&gt;""))),SUMIFS(PrivateSheet3[[Duration]:[Duration]],PrivateSheet3[[Task]:[Task]],_xlfn._xlws.FILTER(ProductBacklog5[CODE],(ProductBacklog5[Real-Date]&lt;=$M99)*(ProductBacklog5[CODE]&lt;&gt;"")*(ProductBacklog5[Real-Date]&lt;&gt;""))),SUMIFS(PrivateSheet4[[Duration]:[Duration]],PrivateSheet4[[Task]:[Task]],_xlfn._xlws.FILTER(ProductBacklog5[CODE],(ProductBacklog5[Real-Date]&lt;=$M99)*(ProductBacklog5[CODE]&lt;&gt;"")*(ProductBacklog5[Real-Date]&lt;&gt;""))),SUMIFS(PrivateSheet5[[Duration]:[Duration]],PrivateSheet5[[Task]:[Task]],_xlfn._xlws.FILTER(ProductBacklog5[CODE],(ProductBacklog5[Real-Date]&lt;=$M99)*(ProductBacklog5[CODE]&lt;&gt;"")*(ProductBacklog5[Real-Date]&lt;&gt;""))))/60," ")</f>
        <v xml:space="preserve"> </v>
      </c>
      <c r="R99" s="37" t="str">
        <f>IF($M99&lt;&gt;"",SUM($L$38:$L99)," ")</f>
        <v xml:space="preserve"> </v>
      </c>
      <c r="U99" s="37"/>
      <c r="V99" s="29"/>
      <c r="W99" s="29"/>
    </row>
    <row r="100" spans="1:23" ht="14.4" customHeight="1" x14ac:dyDescent="0.3">
      <c r="A100" s="29"/>
      <c r="B100" s="57" t="str" cm="1">
        <f t="array" aca="1" ref="B100" ca="1">IF($A100&lt;&gt;"",SUM(SUMIFS(PrivateSheet1[[Duration]:[Duration]],PrivateSheet1[[Task]:[Task]],INDIRECT(CONCATENATE(ADDRESS(ROW($AG$30),COLUMN($AG$30)+(ROW($B100)-ROW($B$38))),"#"))))/60,"")</f>
        <v/>
      </c>
      <c r="C100" s="58" t="str">
        <f>IF($A100&lt;&gt;"",IF($L100&lt;&gt;0,B100/$L100,0),"")</f>
        <v/>
      </c>
      <c r="D100" s="57" t="str" cm="1">
        <f t="array" aca="1" ref="D100" ca="1">IF($A100&lt;&gt;"",SUM(SUMIFS(PrivateSheet2[[Duration]:[Duration]],PrivateSheet2[[Task]:[Task]],INDIRECT(CONCATENATE(ADDRESS(ROW($AG$30),COLUMN($AG$30)+(ROW($B100)-ROW($B$38))),"#"))))/60,"")</f>
        <v/>
      </c>
      <c r="E100" s="58" t="str">
        <f>IF($A100&lt;&gt;"",IF($L100&lt;&gt;0,D100/$L100,0),"")</f>
        <v/>
      </c>
      <c r="F100" s="57" t="str" cm="1">
        <f t="array" aca="1" ref="F100" ca="1">IF($A100&lt;&gt;"",SUM(SUMIFS(PrivateSheet3[[Duration]:[Duration]],PrivateSheet3[[Task]:[Task]],INDIRECT(CONCATENATE(ADDRESS(ROW($AG$30),COLUMN($AG$30)+(ROW($B100)-ROW($B$38))),"#"))))/60,"")</f>
        <v/>
      </c>
      <c r="G100" s="58" t="str">
        <f>IF($A100&lt;&gt;"",IF($L100&lt;&gt;0,F100/$L100,0),"")</f>
        <v/>
      </c>
      <c r="H100" s="57" t="str" cm="1">
        <f t="array" aca="1" ref="H100" ca="1">IF($A100&lt;&gt;"",SUM(SUMIFS(PrivateSheet4[[Duration]:[Duration]],PrivateSheet4[[Task]:[Task]],INDIRECT(CONCATENATE(ADDRESS(ROW($AG$30),COLUMN($AG$30)+(ROW($B100)-ROW($B$38))),"#"))))/60,"")</f>
        <v/>
      </c>
      <c r="I100" s="58" t="str">
        <f>IF($A100&lt;&gt;"",IF($L100&lt;&gt;0,H100/$L100,0),"")</f>
        <v/>
      </c>
      <c r="J100" s="57" t="str" cm="1">
        <f t="array" aca="1" ref="J100" ca="1">IF($A100&lt;&gt;"",SUM(SUMIFS(PrivateSheet5[[Duration]:[Duration]],PrivateSheet5[[Task]:[Task]],INDIRECT(CONCATENATE(ADDRESS(ROW($AG$30),COLUMN($AG$30)+(ROW($B100)-ROW($B$38))),"#"))))/60,"")</f>
        <v/>
      </c>
      <c r="K100" s="58" t="str">
        <f>IF($A100&lt;&gt;"",IF($L100&lt;&gt;0,J100/$L100,0),"")</f>
        <v/>
      </c>
      <c r="L100" s="59" t="str">
        <f>IF($A100&lt;&gt;"",SUM(B100,D100,F100,H100,J100),"")</f>
        <v/>
      </c>
      <c r="M100" s="50"/>
      <c r="N100" s="59"/>
      <c r="O100" s="37" t="str">
        <f>IF($M100&lt;&gt;"",SUMIFS(ProductBacklog5[Planned],ProductBacklog5[Planned-Date], "&lt;="&amp;$M100)," ")</f>
        <v xml:space="preserve"> </v>
      </c>
      <c r="P100" s="37" t="str" cm="1">
        <f t="array" ref="P100">IF($M100&lt;&gt;"",SUM(SUMIFS(ProductBacklog5[Planned],ProductBacklog5[Sprint],$A$38:$A100,ProductBacklog5[Real-Date],"&lt;="&amp;$M100))," ")</f>
        <v xml:space="preserve"> </v>
      </c>
      <c r="Q100" s="37" t="str" cm="1">
        <f t="array" ref="Q100">IF($M100&lt;&gt;"",SUM(SUMIFS(PrivateSheet1[[Duration]:[Duration]],PrivateSheet1[[Task]:[Task]],_xlfn._xlws.FILTER(ProductBacklog5[CODE],(ProductBacklog5[Real-Date]&lt;=$M100)*(ProductBacklog5[CODE]&lt;&gt;"")*(ProductBacklog5[Real-Date]&lt;&gt;""))),SUMIFS(PrivateSheet2[[Duration]:[Duration]],PrivateSheet2[[Task]:[Task]],_xlfn._xlws.FILTER(ProductBacklog5[CODE],(ProductBacklog5[Real-Date]&lt;=$M100)*(ProductBacklog5[CODE]&lt;&gt;"")*(ProductBacklog5[Real-Date]&lt;&gt;""))),SUMIFS(PrivateSheet3[[Duration]:[Duration]],PrivateSheet3[[Task]:[Task]],_xlfn._xlws.FILTER(ProductBacklog5[CODE],(ProductBacklog5[Real-Date]&lt;=$M100)*(ProductBacklog5[CODE]&lt;&gt;"")*(ProductBacklog5[Real-Date]&lt;&gt;""))),SUMIFS(PrivateSheet4[[Duration]:[Duration]],PrivateSheet4[[Task]:[Task]],_xlfn._xlws.FILTER(ProductBacklog5[CODE],(ProductBacklog5[Real-Date]&lt;=$M100)*(ProductBacklog5[CODE]&lt;&gt;"")*(ProductBacklog5[Real-Date]&lt;&gt;""))),SUMIFS(PrivateSheet5[[Duration]:[Duration]],PrivateSheet5[[Task]:[Task]],_xlfn._xlws.FILTER(ProductBacklog5[CODE],(ProductBacklog5[Real-Date]&lt;=$M100)*(ProductBacklog5[CODE]&lt;&gt;"")*(ProductBacklog5[Real-Date]&lt;&gt;""))))/60," ")</f>
        <v xml:space="preserve"> </v>
      </c>
      <c r="R100" s="37" t="str">
        <f>IF($M100&lt;&gt;"",SUM($L$38:$L100)," ")</f>
        <v xml:space="preserve"> </v>
      </c>
      <c r="U100" s="37"/>
      <c r="V100" s="29"/>
      <c r="W100" s="29"/>
    </row>
    <row r="101" spans="1:23" ht="14.4" customHeight="1" x14ac:dyDescent="0.3">
      <c r="A101" s="29"/>
      <c r="B101" s="57" t="str" cm="1">
        <f t="array" aca="1" ref="B101" ca="1">IF($A101&lt;&gt;"",SUM(SUMIFS(PrivateSheet1[[Duration]:[Duration]],PrivateSheet1[[Task]:[Task]],INDIRECT(CONCATENATE(ADDRESS(ROW($AG$30),COLUMN($AG$30)+(ROW($B101)-ROW($B$38))),"#"))))/60,"")</f>
        <v/>
      </c>
      <c r="C101" s="58" t="str">
        <f>IF($A101&lt;&gt;"",IF($L101&lt;&gt;0,B101/$L101,0),"")</f>
        <v/>
      </c>
      <c r="D101" s="57" t="str" cm="1">
        <f t="array" aca="1" ref="D101" ca="1">IF($A101&lt;&gt;"",SUM(SUMIFS(PrivateSheet2[[Duration]:[Duration]],PrivateSheet2[[Task]:[Task]],INDIRECT(CONCATENATE(ADDRESS(ROW($AG$30),COLUMN($AG$30)+(ROW($B101)-ROW($B$38))),"#"))))/60,"")</f>
        <v/>
      </c>
      <c r="E101" s="58" t="str">
        <f>IF($A101&lt;&gt;"",IF($L101&lt;&gt;0,D101/$L101,0),"")</f>
        <v/>
      </c>
      <c r="F101" s="57" t="str" cm="1">
        <f t="array" aca="1" ref="F101" ca="1">IF($A101&lt;&gt;"",SUM(SUMIFS(PrivateSheet3[[Duration]:[Duration]],PrivateSheet3[[Task]:[Task]],INDIRECT(CONCATENATE(ADDRESS(ROW($AG$30),COLUMN($AG$30)+(ROW($B101)-ROW($B$38))),"#"))))/60,"")</f>
        <v/>
      </c>
      <c r="G101" s="58" t="str">
        <f>IF($A101&lt;&gt;"",IF($L101&lt;&gt;0,F101/$L101,0),"")</f>
        <v/>
      </c>
      <c r="H101" s="57" t="str" cm="1">
        <f t="array" aca="1" ref="H101" ca="1">IF($A101&lt;&gt;"",SUM(SUMIFS(PrivateSheet4[[Duration]:[Duration]],PrivateSheet4[[Task]:[Task]],INDIRECT(CONCATENATE(ADDRESS(ROW($AG$30),COLUMN($AG$30)+(ROW($B101)-ROW($B$38))),"#"))))/60,"")</f>
        <v/>
      </c>
      <c r="I101" s="58" t="str">
        <f>IF($A101&lt;&gt;"",IF($L101&lt;&gt;0,H101/$L101,0),"")</f>
        <v/>
      </c>
      <c r="J101" s="57" t="str" cm="1">
        <f t="array" aca="1" ref="J101" ca="1">IF($A101&lt;&gt;"",SUM(SUMIFS(PrivateSheet5[[Duration]:[Duration]],PrivateSheet5[[Task]:[Task]],INDIRECT(CONCATENATE(ADDRESS(ROW($AG$30),COLUMN($AG$30)+(ROW($B101)-ROW($B$38))),"#"))))/60,"")</f>
        <v/>
      </c>
      <c r="K101" s="58" t="str">
        <f>IF($A101&lt;&gt;"",IF($L101&lt;&gt;0,J101/$L101,0),"")</f>
        <v/>
      </c>
      <c r="L101" s="59" t="str">
        <f>IF($A101&lt;&gt;"",SUM(B101,D101,F101,H101,J101),"")</f>
        <v/>
      </c>
      <c r="M101" s="50"/>
      <c r="N101" s="59"/>
      <c r="O101" s="37" t="str">
        <f>IF($M101&lt;&gt;"",SUMIFS(ProductBacklog5[Planned],ProductBacklog5[Planned-Date], "&lt;="&amp;$M101)," ")</f>
        <v xml:space="preserve"> </v>
      </c>
      <c r="P101" s="37" t="str" cm="1">
        <f t="array" ref="P101">IF($M101&lt;&gt;"",SUM(SUMIFS(ProductBacklog5[Planned],ProductBacklog5[Sprint],$A$38:$A101,ProductBacklog5[Real-Date],"&lt;="&amp;$M101))," ")</f>
        <v xml:space="preserve"> </v>
      </c>
      <c r="Q101" s="37" t="str" cm="1">
        <f t="array" ref="Q101">IF($M101&lt;&gt;"",SUM(SUMIFS(PrivateSheet1[[Duration]:[Duration]],PrivateSheet1[[Task]:[Task]],_xlfn._xlws.FILTER(ProductBacklog5[CODE],(ProductBacklog5[Real-Date]&lt;=$M101)*(ProductBacklog5[CODE]&lt;&gt;"")*(ProductBacklog5[Real-Date]&lt;&gt;""))),SUMIFS(PrivateSheet2[[Duration]:[Duration]],PrivateSheet2[[Task]:[Task]],_xlfn._xlws.FILTER(ProductBacklog5[CODE],(ProductBacklog5[Real-Date]&lt;=$M101)*(ProductBacklog5[CODE]&lt;&gt;"")*(ProductBacklog5[Real-Date]&lt;&gt;""))),SUMIFS(PrivateSheet3[[Duration]:[Duration]],PrivateSheet3[[Task]:[Task]],_xlfn._xlws.FILTER(ProductBacklog5[CODE],(ProductBacklog5[Real-Date]&lt;=$M101)*(ProductBacklog5[CODE]&lt;&gt;"")*(ProductBacklog5[Real-Date]&lt;&gt;""))),SUMIFS(PrivateSheet4[[Duration]:[Duration]],PrivateSheet4[[Task]:[Task]],_xlfn._xlws.FILTER(ProductBacklog5[CODE],(ProductBacklog5[Real-Date]&lt;=$M101)*(ProductBacklog5[CODE]&lt;&gt;"")*(ProductBacklog5[Real-Date]&lt;&gt;""))),SUMIFS(PrivateSheet5[[Duration]:[Duration]],PrivateSheet5[[Task]:[Task]],_xlfn._xlws.FILTER(ProductBacklog5[CODE],(ProductBacklog5[Real-Date]&lt;=$M101)*(ProductBacklog5[CODE]&lt;&gt;"")*(ProductBacklog5[Real-Date]&lt;&gt;""))))/60," ")</f>
        <v xml:space="preserve"> </v>
      </c>
      <c r="R101" s="37" t="str">
        <f>IF($M101&lt;&gt;"",SUM($L$38:$L101)," ")</f>
        <v xml:space="preserve"> </v>
      </c>
      <c r="U101" s="37"/>
      <c r="V101" s="29"/>
      <c r="W101" s="29"/>
    </row>
    <row r="102" spans="1:23" ht="14.4" customHeight="1" x14ac:dyDescent="0.3">
      <c r="A102" s="29"/>
      <c r="B102" s="57" t="str" cm="1">
        <f t="array" aca="1" ref="B102" ca="1">IF($A102&lt;&gt;"",SUM(SUMIFS(PrivateSheet1[[Duration]:[Duration]],PrivateSheet1[[Task]:[Task]],INDIRECT(CONCATENATE(ADDRESS(ROW($AG$30),COLUMN($AG$30)+(ROW($B102)-ROW($B$38))),"#"))))/60,"")</f>
        <v/>
      </c>
      <c r="C102" s="58" t="str">
        <f>IF($A102&lt;&gt;"",IF($L102&lt;&gt;0,B102/$L102,0),"")</f>
        <v/>
      </c>
      <c r="D102" s="57" t="str" cm="1">
        <f t="array" aca="1" ref="D102" ca="1">IF($A102&lt;&gt;"",SUM(SUMIFS(PrivateSheet2[[Duration]:[Duration]],PrivateSheet2[[Task]:[Task]],INDIRECT(CONCATENATE(ADDRESS(ROW($AG$30),COLUMN($AG$30)+(ROW($B102)-ROW($B$38))),"#"))))/60,"")</f>
        <v/>
      </c>
      <c r="E102" s="58" t="str">
        <f>IF($A102&lt;&gt;"",IF($L102&lt;&gt;0,D102/$L102,0),"")</f>
        <v/>
      </c>
      <c r="F102" s="57" t="str" cm="1">
        <f t="array" aca="1" ref="F102" ca="1">IF($A102&lt;&gt;"",SUM(SUMIFS(PrivateSheet3[[Duration]:[Duration]],PrivateSheet3[[Task]:[Task]],INDIRECT(CONCATENATE(ADDRESS(ROW($AG$30),COLUMN($AG$30)+(ROW($B102)-ROW($B$38))),"#"))))/60,"")</f>
        <v/>
      </c>
      <c r="G102" s="58" t="str">
        <f>IF($A102&lt;&gt;"",IF($L102&lt;&gt;0,F102/$L102,0),"")</f>
        <v/>
      </c>
      <c r="H102" s="57" t="str" cm="1">
        <f t="array" aca="1" ref="H102" ca="1">IF($A102&lt;&gt;"",SUM(SUMIFS(PrivateSheet4[[Duration]:[Duration]],PrivateSheet4[[Task]:[Task]],INDIRECT(CONCATENATE(ADDRESS(ROW($AG$30),COLUMN($AG$30)+(ROW($B102)-ROW($B$38))),"#"))))/60,"")</f>
        <v/>
      </c>
      <c r="I102" s="58" t="str">
        <f>IF($A102&lt;&gt;"",IF($L102&lt;&gt;0,H102/$L102,0),"")</f>
        <v/>
      </c>
      <c r="J102" s="57" t="str" cm="1">
        <f t="array" aca="1" ref="J102" ca="1">IF($A102&lt;&gt;"",SUM(SUMIFS(PrivateSheet5[[Duration]:[Duration]],PrivateSheet5[[Task]:[Task]],INDIRECT(CONCATENATE(ADDRESS(ROW($AG$30),COLUMN($AG$30)+(ROW($B102)-ROW($B$38))),"#"))))/60,"")</f>
        <v/>
      </c>
      <c r="K102" s="58" t="str">
        <f>IF($A102&lt;&gt;"",IF($L102&lt;&gt;0,J102/$L102,0),"")</f>
        <v/>
      </c>
      <c r="L102" s="59" t="str">
        <f>IF($A102&lt;&gt;"",SUM(B102,D102,F102,H102,J102),"")</f>
        <v/>
      </c>
      <c r="M102" s="50"/>
      <c r="N102" s="59"/>
      <c r="O102" s="37" t="str">
        <f>IF($M102&lt;&gt;"",SUMIFS(ProductBacklog5[Planned],ProductBacklog5[Planned-Date], "&lt;="&amp;$M102)," ")</f>
        <v xml:space="preserve"> </v>
      </c>
      <c r="P102" s="37" t="str" cm="1">
        <f t="array" ref="P102">IF($M102&lt;&gt;"",SUM(SUMIFS(ProductBacklog5[Planned],ProductBacklog5[Sprint],$A$38:$A102,ProductBacklog5[Real-Date],"&lt;="&amp;$M102))," ")</f>
        <v xml:space="preserve"> </v>
      </c>
      <c r="Q102" s="37" t="str" cm="1">
        <f t="array" ref="Q102">IF($M102&lt;&gt;"",SUM(SUMIFS(PrivateSheet1[[Duration]:[Duration]],PrivateSheet1[[Task]:[Task]],_xlfn._xlws.FILTER(ProductBacklog5[CODE],(ProductBacklog5[Real-Date]&lt;=$M102)*(ProductBacklog5[CODE]&lt;&gt;"")*(ProductBacklog5[Real-Date]&lt;&gt;""))),SUMIFS(PrivateSheet2[[Duration]:[Duration]],PrivateSheet2[[Task]:[Task]],_xlfn._xlws.FILTER(ProductBacklog5[CODE],(ProductBacklog5[Real-Date]&lt;=$M102)*(ProductBacklog5[CODE]&lt;&gt;"")*(ProductBacklog5[Real-Date]&lt;&gt;""))),SUMIFS(PrivateSheet3[[Duration]:[Duration]],PrivateSheet3[[Task]:[Task]],_xlfn._xlws.FILTER(ProductBacklog5[CODE],(ProductBacklog5[Real-Date]&lt;=$M102)*(ProductBacklog5[CODE]&lt;&gt;"")*(ProductBacklog5[Real-Date]&lt;&gt;""))),SUMIFS(PrivateSheet4[[Duration]:[Duration]],PrivateSheet4[[Task]:[Task]],_xlfn._xlws.FILTER(ProductBacklog5[CODE],(ProductBacklog5[Real-Date]&lt;=$M102)*(ProductBacklog5[CODE]&lt;&gt;"")*(ProductBacklog5[Real-Date]&lt;&gt;""))),SUMIFS(PrivateSheet5[[Duration]:[Duration]],PrivateSheet5[[Task]:[Task]],_xlfn._xlws.FILTER(ProductBacklog5[CODE],(ProductBacklog5[Real-Date]&lt;=$M102)*(ProductBacklog5[CODE]&lt;&gt;"")*(ProductBacklog5[Real-Date]&lt;&gt;""))))/60," ")</f>
        <v xml:space="preserve"> </v>
      </c>
      <c r="R102" s="37" t="str">
        <f>IF($M102&lt;&gt;"",SUM($L$38:$L102)," ")</f>
        <v xml:space="preserve"> </v>
      </c>
      <c r="U102" s="37"/>
      <c r="V102" s="29"/>
      <c r="W102" s="29"/>
    </row>
    <row r="103" spans="1:23" ht="14.4" customHeight="1" x14ac:dyDescent="0.3">
      <c r="A103" s="29"/>
      <c r="B103" s="57" t="str" cm="1">
        <f t="array" aca="1" ref="B103" ca="1">IF($A103&lt;&gt;"",SUM(SUMIFS(PrivateSheet1[[Duration]:[Duration]],PrivateSheet1[[Task]:[Task]],INDIRECT(CONCATENATE(ADDRESS(ROW($AG$30),COLUMN($AG$30)+(ROW($B103)-ROW($B$38))),"#"))))/60,"")</f>
        <v/>
      </c>
      <c r="C103" s="58" t="str">
        <f>IF($A103&lt;&gt;"",IF($L103&lt;&gt;0,B103/$L103,0),"")</f>
        <v/>
      </c>
      <c r="D103" s="57" t="str" cm="1">
        <f t="array" aca="1" ref="D103" ca="1">IF($A103&lt;&gt;"",SUM(SUMIFS(PrivateSheet2[[Duration]:[Duration]],PrivateSheet2[[Task]:[Task]],INDIRECT(CONCATENATE(ADDRESS(ROW($AG$30),COLUMN($AG$30)+(ROW($B103)-ROW($B$38))),"#"))))/60,"")</f>
        <v/>
      </c>
      <c r="E103" s="58" t="str">
        <f>IF($A103&lt;&gt;"",IF($L103&lt;&gt;0,D103/$L103,0),"")</f>
        <v/>
      </c>
      <c r="F103" s="57" t="str" cm="1">
        <f t="array" aca="1" ref="F103" ca="1">IF($A103&lt;&gt;"",SUM(SUMIFS(PrivateSheet3[[Duration]:[Duration]],PrivateSheet3[[Task]:[Task]],INDIRECT(CONCATENATE(ADDRESS(ROW($AG$30),COLUMN($AG$30)+(ROW($B103)-ROW($B$38))),"#"))))/60,"")</f>
        <v/>
      </c>
      <c r="G103" s="58" t="str">
        <f>IF($A103&lt;&gt;"",IF($L103&lt;&gt;0,F103/$L103,0),"")</f>
        <v/>
      </c>
      <c r="H103" s="57" t="str" cm="1">
        <f t="array" aca="1" ref="H103" ca="1">IF($A103&lt;&gt;"",SUM(SUMIFS(PrivateSheet4[[Duration]:[Duration]],PrivateSheet4[[Task]:[Task]],INDIRECT(CONCATENATE(ADDRESS(ROW($AG$30),COLUMN($AG$30)+(ROW($B103)-ROW($B$38))),"#"))))/60,"")</f>
        <v/>
      </c>
      <c r="I103" s="58" t="str">
        <f>IF($A103&lt;&gt;"",IF($L103&lt;&gt;0,H103/$L103,0),"")</f>
        <v/>
      </c>
      <c r="J103" s="57" t="str" cm="1">
        <f t="array" aca="1" ref="J103" ca="1">IF($A103&lt;&gt;"",SUM(SUMIFS(PrivateSheet5[[Duration]:[Duration]],PrivateSheet5[[Task]:[Task]],INDIRECT(CONCATENATE(ADDRESS(ROW($AG$30),COLUMN($AG$30)+(ROW($B103)-ROW($B$38))),"#"))))/60,"")</f>
        <v/>
      </c>
      <c r="K103" s="58" t="str">
        <f>IF($A103&lt;&gt;"",IF($L103&lt;&gt;0,J103/$L103,0),"")</f>
        <v/>
      </c>
      <c r="L103" s="59" t="str">
        <f>IF($A103&lt;&gt;"",SUM(B103,D103,F103,H103,J103),"")</f>
        <v/>
      </c>
      <c r="M103" s="50"/>
      <c r="N103" s="59"/>
      <c r="O103" s="37" t="str">
        <f>IF($M103&lt;&gt;"",SUMIFS(ProductBacklog5[Planned],ProductBacklog5[Planned-Date], "&lt;="&amp;$M103)," ")</f>
        <v xml:space="preserve"> </v>
      </c>
      <c r="P103" s="37" t="str" cm="1">
        <f t="array" ref="P103">IF($M103&lt;&gt;"",SUM(SUMIFS(ProductBacklog5[Planned],ProductBacklog5[Sprint],$A$38:$A103,ProductBacklog5[Real-Date],"&lt;="&amp;$M103))," ")</f>
        <v xml:space="preserve"> </v>
      </c>
      <c r="Q103" s="37" t="str" cm="1">
        <f t="array" ref="Q103">IF($M103&lt;&gt;"",SUM(SUMIFS(PrivateSheet1[[Duration]:[Duration]],PrivateSheet1[[Task]:[Task]],_xlfn._xlws.FILTER(ProductBacklog5[CODE],(ProductBacklog5[Real-Date]&lt;=$M103)*(ProductBacklog5[CODE]&lt;&gt;"")*(ProductBacklog5[Real-Date]&lt;&gt;""))),SUMIFS(PrivateSheet2[[Duration]:[Duration]],PrivateSheet2[[Task]:[Task]],_xlfn._xlws.FILTER(ProductBacklog5[CODE],(ProductBacklog5[Real-Date]&lt;=$M103)*(ProductBacklog5[CODE]&lt;&gt;"")*(ProductBacklog5[Real-Date]&lt;&gt;""))),SUMIFS(PrivateSheet3[[Duration]:[Duration]],PrivateSheet3[[Task]:[Task]],_xlfn._xlws.FILTER(ProductBacklog5[CODE],(ProductBacklog5[Real-Date]&lt;=$M103)*(ProductBacklog5[CODE]&lt;&gt;"")*(ProductBacklog5[Real-Date]&lt;&gt;""))),SUMIFS(PrivateSheet4[[Duration]:[Duration]],PrivateSheet4[[Task]:[Task]],_xlfn._xlws.FILTER(ProductBacklog5[CODE],(ProductBacklog5[Real-Date]&lt;=$M103)*(ProductBacklog5[CODE]&lt;&gt;"")*(ProductBacklog5[Real-Date]&lt;&gt;""))),SUMIFS(PrivateSheet5[[Duration]:[Duration]],PrivateSheet5[[Task]:[Task]],_xlfn._xlws.FILTER(ProductBacklog5[CODE],(ProductBacklog5[Real-Date]&lt;=$M103)*(ProductBacklog5[CODE]&lt;&gt;"")*(ProductBacklog5[Real-Date]&lt;&gt;""))))/60," ")</f>
        <v xml:space="preserve"> </v>
      </c>
      <c r="R103" s="37" t="str">
        <f>IF($M103&lt;&gt;"",SUM($L$38:$L103)," ")</f>
        <v xml:space="preserve"> </v>
      </c>
      <c r="U103" s="37"/>
      <c r="V103" s="29"/>
      <c r="W103" s="29"/>
    </row>
    <row r="104" spans="1:23" ht="14.4" customHeight="1" x14ac:dyDescent="0.3">
      <c r="A104" s="29"/>
      <c r="B104" s="57" t="str" cm="1">
        <f t="array" aca="1" ref="B104" ca="1">IF($A104&lt;&gt;"",SUM(SUMIFS(PrivateSheet1[[Duration]:[Duration]],PrivateSheet1[[Task]:[Task]],INDIRECT(CONCATENATE(ADDRESS(ROW($AG$30),COLUMN($AG$30)+(ROW($B104)-ROW($B$38))),"#"))))/60,"")</f>
        <v/>
      </c>
      <c r="C104" s="58" t="str">
        <f>IF($A104&lt;&gt;"",IF($L104&lt;&gt;0,B104/$L104,0),"")</f>
        <v/>
      </c>
      <c r="D104" s="57" t="str" cm="1">
        <f t="array" aca="1" ref="D104" ca="1">IF($A104&lt;&gt;"",SUM(SUMIFS(PrivateSheet2[[Duration]:[Duration]],PrivateSheet2[[Task]:[Task]],INDIRECT(CONCATENATE(ADDRESS(ROW($AG$30),COLUMN($AG$30)+(ROW($B104)-ROW($B$38))),"#"))))/60,"")</f>
        <v/>
      </c>
      <c r="E104" s="58" t="str">
        <f>IF($A104&lt;&gt;"",IF($L104&lt;&gt;0,D104/$L104,0),"")</f>
        <v/>
      </c>
      <c r="F104" s="57" t="str" cm="1">
        <f t="array" aca="1" ref="F104" ca="1">IF($A104&lt;&gt;"",SUM(SUMIFS(PrivateSheet3[[Duration]:[Duration]],PrivateSheet3[[Task]:[Task]],INDIRECT(CONCATENATE(ADDRESS(ROW($AG$30),COLUMN($AG$30)+(ROW($B104)-ROW($B$38))),"#"))))/60,"")</f>
        <v/>
      </c>
      <c r="G104" s="58" t="str">
        <f>IF($A104&lt;&gt;"",IF($L104&lt;&gt;0,F104/$L104,0),"")</f>
        <v/>
      </c>
      <c r="H104" s="57" t="str" cm="1">
        <f t="array" aca="1" ref="H104" ca="1">IF($A104&lt;&gt;"",SUM(SUMIFS(PrivateSheet4[[Duration]:[Duration]],PrivateSheet4[[Task]:[Task]],INDIRECT(CONCATENATE(ADDRESS(ROW($AG$30),COLUMN($AG$30)+(ROW($B104)-ROW($B$38))),"#"))))/60,"")</f>
        <v/>
      </c>
      <c r="I104" s="58" t="str">
        <f>IF($A104&lt;&gt;"",IF($L104&lt;&gt;0,H104/$L104,0),"")</f>
        <v/>
      </c>
      <c r="J104" s="57" t="str" cm="1">
        <f t="array" aca="1" ref="J104" ca="1">IF($A104&lt;&gt;"",SUM(SUMIFS(PrivateSheet5[[Duration]:[Duration]],PrivateSheet5[[Task]:[Task]],INDIRECT(CONCATENATE(ADDRESS(ROW($AG$30),COLUMN($AG$30)+(ROW($B104)-ROW($B$38))),"#"))))/60,"")</f>
        <v/>
      </c>
      <c r="K104" s="58" t="str">
        <f>IF($A104&lt;&gt;"",IF($L104&lt;&gt;0,J104/$L104,0),"")</f>
        <v/>
      </c>
      <c r="L104" s="59" t="str">
        <f>IF($A104&lt;&gt;"",SUM(B104,D104,F104,H104,J104),"")</f>
        <v/>
      </c>
      <c r="M104" s="50"/>
      <c r="N104" s="59"/>
      <c r="O104" s="37" t="str">
        <f>IF($M104&lt;&gt;"",SUMIFS(ProductBacklog5[Planned],ProductBacklog5[Planned-Date], "&lt;="&amp;$M104)," ")</f>
        <v xml:space="preserve"> </v>
      </c>
      <c r="P104" s="37" t="str" cm="1">
        <f t="array" ref="P104">IF($M104&lt;&gt;"",SUM(SUMIFS(ProductBacklog5[Planned],ProductBacklog5[Sprint],$A$38:$A104,ProductBacklog5[Real-Date],"&lt;="&amp;$M104))," ")</f>
        <v xml:space="preserve"> </v>
      </c>
      <c r="Q104" s="37" t="str" cm="1">
        <f t="array" ref="Q104">IF($M104&lt;&gt;"",SUM(SUMIFS(PrivateSheet1[[Duration]:[Duration]],PrivateSheet1[[Task]:[Task]],_xlfn._xlws.FILTER(ProductBacklog5[CODE],(ProductBacklog5[Real-Date]&lt;=$M104)*(ProductBacklog5[CODE]&lt;&gt;"")*(ProductBacklog5[Real-Date]&lt;&gt;""))),SUMIFS(PrivateSheet2[[Duration]:[Duration]],PrivateSheet2[[Task]:[Task]],_xlfn._xlws.FILTER(ProductBacklog5[CODE],(ProductBacklog5[Real-Date]&lt;=$M104)*(ProductBacklog5[CODE]&lt;&gt;"")*(ProductBacklog5[Real-Date]&lt;&gt;""))),SUMIFS(PrivateSheet3[[Duration]:[Duration]],PrivateSheet3[[Task]:[Task]],_xlfn._xlws.FILTER(ProductBacklog5[CODE],(ProductBacklog5[Real-Date]&lt;=$M104)*(ProductBacklog5[CODE]&lt;&gt;"")*(ProductBacklog5[Real-Date]&lt;&gt;""))),SUMIFS(PrivateSheet4[[Duration]:[Duration]],PrivateSheet4[[Task]:[Task]],_xlfn._xlws.FILTER(ProductBacklog5[CODE],(ProductBacklog5[Real-Date]&lt;=$M104)*(ProductBacklog5[CODE]&lt;&gt;"")*(ProductBacklog5[Real-Date]&lt;&gt;""))),SUMIFS(PrivateSheet5[[Duration]:[Duration]],PrivateSheet5[[Task]:[Task]],_xlfn._xlws.FILTER(ProductBacklog5[CODE],(ProductBacklog5[Real-Date]&lt;=$M104)*(ProductBacklog5[CODE]&lt;&gt;"")*(ProductBacklog5[Real-Date]&lt;&gt;""))))/60," ")</f>
        <v xml:space="preserve"> </v>
      </c>
      <c r="R104" s="37" t="str">
        <f>IF($M104&lt;&gt;"",SUM($L$38:$L104)," ")</f>
        <v xml:space="preserve"> </v>
      </c>
      <c r="U104" s="37"/>
      <c r="V104" s="29"/>
      <c r="W104" s="29"/>
    </row>
    <row r="105" spans="1:23" ht="14.4" customHeight="1" x14ac:dyDescent="0.3">
      <c r="A105" s="29"/>
      <c r="B105" s="57" t="str" cm="1">
        <f t="array" aca="1" ref="B105" ca="1">IF($A105&lt;&gt;"",SUM(SUMIFS(PrivateSheet1[[Duration]:[Duration]],PrivateSheet1[[Task]:[Task]],INDIRECT(CONCATENATE(ADDRESS(ROW($AG$30),COLUMN($AG$30)+(ROW($B105)-ROW($B$38))),"#"))))/60,"")</f>
        <v/>
      </c>
      <c r="C105" s="58" t="str">
        <f>IF($A105&lt;&gt;"",IF($L105&lt;&gt;0,B105/$L105,0),"")</f>
        <v/>
      </c>
      <c r="D105" s="57" t="str" cm="1">
        <f t="array" aca="1" ref="D105" ca="1">IF($A105&lt;&gt;"",SUM(SUMIFS(PrivateSheet2[[Duration]:[Duration]],PrivateSheet2[[Task]:[Task]],INDIRECT(CONCATENATE(ADDRESS(ROW($AG$30),COLUMN($AG$30)+(ROW($B105)-ROW($B$38))),"#"))))/60,"")</f>
        <v/>
      </c>
      <c r="E105" s="58" t="str">
        <f>IF($A105&lt;&gt;"",IF($L105&lt;&gt;0,D105/$L105,0),"")</f>
        <v/>
      </c>
      <c r="F105" s="57" t="str" cm="1">
        <f t="array" aca="1" ref="F105" ca="1">IF($A105&lt;&gt;"",SUM(SUMIFS(PrivateSheet3[[Duration]:[Duration]],PrivateSheet3[[Task]:[Task]],INDIRECT(CONCATENATE(ADDRESS(ROW($AG$30),COLUMN($AG$30)+(ROW($B105)-ROW($B$38))),"#"))))/60,"")</f>
        <v/>
      </c>
      <c r="G105" s="58" t="str">
        <f>IF($A105&lt;&gt;"",IF($L105&lt;&gt;0,F105/$L105,0),"")</f>
        <v/>
      </c>
      <c r="H105" s="57" t="str" cm="1">
        <f t="array" aca="1" ref="H105" ca="1">IF($A105&lt;&gt;"",SUM(SUMIFS(PrivateSheet4[[Duration]:[Duration]],PrivateSheet4[[Task]:[Task]],INDIRECT(CONCATENATE(ADDRESS(ROW($AG$30),COLUMN($AG$30)+(ROW($B105)-ROW($B$38))),"#"))))/60,"")</f>
        <v/>
      </c>
      <c r="I105" s="58" t="str">
        <f>IF($A105&lt;&gt;"",IF($L105&lt;&gt;0,H105/$L105,0),"")</f>
        <v/>
      </c>
      <c r="J105" s="57" t="str" cm="1">
        <f t="array" aca="1" ref="J105" ca="1">IF($A105&lt;&gt;"",SUM(SUMIFS(PrivateSheet5[[Duration]:[Duration]],PrivateSheet5[[Task]:[Task]],INDIRECT(CONCATENATE(ADDRESS(ROW($AG$30),COLUMN($AG$30)+(ROW($B105)-ROW($B$38))),"#"))))/60,"")</f>
        <v/>
      </c>
      <c r="K105" s="58" t="str">
        <f>IF($A105&lt;&gt;"",IF($L105&lt;&gt;0,J105/$L105,0),"")</f>
        <v/>
      </c>
      <c r="L105" s="59" t="str">
        <f>IF($A105&lt;&gt;"",SUM(B105,D105,F105,H105,J105),"")</f>
        <v/>
      </c>
      <c r="M105" s="50"/>
      <c r="N105" s="59"/>
      <c r="O105" s="37" t="str">
        <f>IF($M105&lt;&gt;"",SUMIFS(ProductBacklog5[Planned],ProductBacklog5[Planned-Date], "&lt;="&amp;$M105)," ")</f>
        <v xml:space="preserve"> </v>
      </c>
      <c r="P105" s="37" t="str" cm="1">
        <f t="array" ref="P105">IF($M105&lt;&gt;"",SUM(SUMIFS(ProductBacklog5[Planned],ProductBacklog5[Sprint],$A$38:$A105,ProductBacklog5[Real-Date],"&lt;="&amp;$M105))," ")</f>
        <v xml:space="preserve"> </v>
      </c>
      <c r="Q105" s="37" t="str" cm="1">
        <f t="array" ref="Q105">IF($M105&lt;&gt;"",SUM(SUMIFS(PrivateSheet1[[Duration]:[Duration]],PrivateSheet1[[Task]:[Task]],_xlfn._xlws.FILTER(ProductBacklog5[CODE],(ProductBacklog5[Real-Date]&lt;=$M105)*(ProductBacklog5[CODE]&lt;&gt;"")*(ProductBacklog5[Real-Date]&lt;&gt;""))),SUMIFS(PrivateSheet2[[Duration]:[Duration]],PrivateSheet2[[Task]:[Task]],_xlfn._xlws.FILTER(ProductBacklog5[CODE],(ProductBacklog5[Real-Date]&lt;=$M105)*(ProductBacklog5[CODE]&lt;&gt;"")*(ProductBacklog5[Real-Date]&lt;&gt;""))),SUMIFS(PrivateSheet3[[Duration]:[Duration]],PrivateSheet3[[Task]:[Task]],_xlfn._xlws.FILTER(ProductBacklog5[CODE],(ProductBacklog5[Real-Date]&lt;=$M105)*(ProductBacklog5[CODE]&lt;&gt;"")*(ProductBacklog5[Real-Date]&lt;&gt;""))),SUMIFS(PrivateSheet4[[Duration]:[Duration]],PrivateSheet4[[Task]:[Task]],_xlfn._xlws.FILTER(ProductBacklog5[CODE],(ProductBacklog5[Real-Date]&lt;=$M105)*(ProductBacklog5[CODE]&lt;&gt;"")*(ProductBacklog5[Real-Date]&lt;&gt;""))),SUMIFS(PrivateSheet5[[Duration]:[Duration]],PrivateSheet5[[Task]:[Task]],_xlfn._xlws.FILTER(ProductBacklog5[CODE],(ProductBacklog5[Real-Date]&lt;=$M105)*(ProductBacklog5[CODE]&lt;&gt;"")*(ProductBacklog5[Real-Date]&lt;&gt;""))))/60," ")</f>
        <v xml:space="preserve"> </v>
      </c>
      <c r="R105" s="37" t="str">
        <f>IF($M105&lt;&gt;"",SUM($L$38:$L105)," ")</f>
        <v xml:space="preserve"> </v>
      </c>
      <c r="U105" s="37"/>
      <c r="V105" s="29"/>
      <c r="W105" s="29"/>
    </row>
    <row r="106" spans="1:23" ht="14.4" customHeight="1" x14ac:dyDescent="0.3">
      <c r="A106" s="29"/>
      <c r="B106" s="57" t="str" cm="1">
        <f t="array" aca="1" ref="B106" ca="1">IF($A106&lt;&gt;"",SUM(SUMIFS(PrivateSheet1[[Duration]:[Duration]],PrivateSheet1[[Task]:[Task]],INDIRECT(CONCATENATE(ADDRESS(ROW($AG$30),COLUMN($AG$30)+(ROW($B106)-ROW($B$38))),"#"))))/60,"")</f>
        <v/>
      </c>
      <c r="C106" s="58" t="str">
        <f>IF($A106&lt;&gt;"",IF($L106&lt;&gt;0,B106/$L106,0),"")</f>
        <v/>
      </c>
      <c r="D106" s="57" t="str" cm="1">
        <f t="array" aca="1" ref="D106" ca="1">IF($A106&lt;&gt;"",SUM(SUMIFS(PrivateSheet2[[Duration]:[Duration]],PrivateSheet2[[Task]:[Task]],INDIRECT(CONCATENATE(ADDRESS(ROW($AG$30),COLUMN($AG$30)+(ROW($B106)-ROW($B$38))),"#"))))/60,"")</f>
        <v/>
      </c>
      <c r="E106" s="58" t="str">
        <f>IF($A106&lt;&gt;"",IF($L106&lt;&gt;0,D106/$L106,0),"")</f>
        <v/>
      </c>
      <c r="F106" s="57" t="str" cm="1">
        <f t="array" aca="1" ref="F106" ca="1">IF($A106&lt;&gt;"",SUM(SUMIFS(PrivateSheet3[[Duration]:[Duration]],PrivateSheet3[[Task]:[Task]],INDIRECT(CONCATENATE(ADDRESS(ROW($AG$30),COLUMN($AG$30)+(ROW($B106)-ROW($B$38))),"#"))))/60,"")</f>
        <v/>
      </c>
      <c r="G106" s="58" t="str">
        <f>IF($A106&lt;&gt;"",IF($L106&lt;&gt;0,F106/$L106,0),"")</f>
        <v/>
      </c>
      <c r="H106" s="57" t="str" cm="1">
        <f t="array" aca="1" ref="H106" ca="1">IF($A106&lt;&gt;"",SUM(SUMIFS(PrivateSheet4[[Duration]:[Duration]],PrivateSheet4[[Task]:[Task]],INDIRECT(CONCATENATE(ADDRESS(ROW($AG$30),COLUMN($AG$30)+(ROW($B106)-ROW($B$38))),"#"))))/60,"")</f>
        <v/>
      </c>
      <c r="I106" s="58" t="str">
        <f>IF($A106&lt;&gt;"",IF($L106&lt;&gt;0,H106/$L106,0),"")</f>
        <v/>
      </c>
      <c r="J106" s="57" t="str" cm="1">
        <f t="array" aca="1" ref="J106" ca="1">IF($A106&lt;&gt;"",SUM(SUMIFS(PrivateSheet5[[Duration]:[Duration]],PrivateSheet5[[Task]:[Task]],INDIRECT(CONCATENATE(ADDRESS(ROW($AG$30),COLUMN($AG$30)+(ROW($B106)-ROW($B$38))),"#"))))/60,"")</f>
        <v/>
      </c>
      <c r="K106" s="58" t="str">
        <f>IF($A106&lt;&gt;"",IF($L106&lt;&gt;0,J106/$L106,0),"")</f>
        <v/>
      </c>
      <c r="L106" s="59" t="str">
        <f>IF($A106&lt;&gt;"",SUM(B106,D106,F106,H106,J106),"")</f>
        <v/>
      </c>
      <c r="M106" s="50"/>
      <c r="N106" s="59"/>
      <c r="O106" s="37" t="str">
        <f>IF($M106&lt;&gt;"",SUMIFS(ProductBacklog5[Planned],ProductBacklog5[Planned-Date], "&lt;="&amp;$M106)," ")</f>
        <v xml:space="preserve"> </v>
      </c>
      <c r="P106" s="37" t="str" cm="1">
        <f t="array" ref="P106">IF($M106&lt;&gt;"",SUM(SUMIFS(ProductBacklog5[Planned],ProductBacklog5[Sprint],$A$38:$A106,ProductBacklog5[Real-Date],"&lt;="&amp;$M106))," ")</f>
        <v xml:space="preserve"> </v>
      </c>
      <c r="Q106" s="37" t="str" cm="1">
        <f t="array" ref="Q106">IF($M106&lt;&gt;"",SUM(SUMIFS(PrivateSheet1[[Duration]:[Duration]],PrivateSheet1[[Task]:[Task]],_xlfn._xlws.FILTER(ProductBacklog5[CODE],(ProductBacklog5[Real-Date]&lt;=$M106)*(ProductBacklog5[CODE]&lt;&gt;"")*(ProductBacklog5[Real-Date]&lt;&gt;""))),SUMIFS(PrivateSheet2[[Duration]:[Duration]],PrivateSheet2[[Task]:[Task]],_xlfn._xlws.FILTER(ProductBacklog5[CODE],(ProductBacklog5[Real-Date]&lt;=$M106)*(ProductBacklog5[CODE]&lt;&gt;"")*(ProductBacklog5[Real-Date]&lt;&gt;""))),SUMIFS(PrivateSheet3[[Duration]:[Duration]],PrivateSheet3[[Task]:[Task]],_xlfn._xlws.FILTER(ProductBacklog5[CODE],(ProductBacklog5[Real-Date]&lt;=$M106)*(ProductBacklog5[CODE]&lt;&gt;"")*(ProductBacklog5[Real-Date]&lt;&gt;""))),SUMIFS(PrivateSheet4[[Duration]:[Duration]],PrivateSheet4[[Task]:[Task]],_xlfn._xlws.FILTER(ProductBacklog5[CODE],(ProductBacklog5[Real-Date]&lt;=$M106)*(ProductBacklog5[CODE]&lt;&gt;"")*(ProductBacklog5[Real-Date]&lt;&gt;""))),SUMIFS(PrivateSheet5[[Duration]:[Duration]],PrivateSheet5[[Task]:[Task]],_xlfn._xlws.FILTER(ProductBacklog5[CODE],(ProductBacklog5[Real-Date]&lt;=$M106)*(ProductBacklog5[CODE]&lt;&gt;"")*(ProductBacklog5[Real-Date]&lt;&gt;""))))/60," ")</f>
        <v xml:space="preserve"> </v>
      </c>
      <c r="R106" s="37" t="str">
        <f>IF($M106&lt;&gt;"",SUM($L$38:$L106)," ")</f>
        <v xml:space="preserve"> </v>
      </c>
      <c r="U106" s="37"/>
      <c r="V106" s="29"/>
      <c r="W106" s="29"/>
    </row>
    <row r="107" spans="1:23" ht="14.4" customHeight="1" x14ac:dyDescent="0.3">
      <c r="A107" s="29"/>
      <c r="B107" s="57" t="str" cm="1">
        <f t="array" aca="1" ref="B107" ca="1">IF($A107&lt;&gt;"",SUM(SUMIFS(PrivateSheet1[[Duration]:[Duration]],PrivateSheet1[[Task]:[Task]],INDIRECT(CONCATENATE(ADDRESS(ROW($AG$30),COLUMN($AG$30)+(ROW($B107)-ROW($B$38))),"#"))))/60,"")</f>
        <v/>
      </c>
      <c r="C107" s="58" t="str">
        <f>IF($A107&lt;&gt;"",IF($L107&lt;&gt;0,B107/$L107,0),"")</f>
        <v/>
      </c>
      <c r="D107" s="57" t="str" cm="1">
        <f t="array" aca="1" ref="D107" ca="1">IF($A107&lt;&gt;"",SUM(SUMIFS(PrivateSheet2[[Duration]:[Duration]],PrivateSheet2[[Task]:[Task]],INDIRECT(CONCATENATE(ADDRESS(ROW($AG$30),COLUMN($AG$30)+(ROW($B107)-ROW($B$38))),"#"))))/60,"")</f>
        <v/>
      </c>
      <c r="E107" s="58" t="str">
        <f>IF($A107&lt;&gt;"",IF($L107&lt;&gt;0,D107/$L107,0),"")</f>
        <v/>
      </c>
      <c r="F107" s="57" t="str" cm="1">
        <f t="array" aca="1" ref="F107" ca="1">IF($A107&lt;&gt;"",SUM(SUMIFS(PrivateSheet3[[Duration]:[Duration]],PrivateSheet3[[Task]:[Task]],INDIRECT(CONCATENATE(ADDRESS(ROW($AG$30),COLUMN($AG$30)+(ROW($B107)-ROW($B$38))),"#"))))/60,"")</f>
        <v/>
      </c>
      <c r="G107" s="58" t="str">
        <f>IF($A107&lt;&gt;"",IF($L107&lt;&gt;0,F107/$L107,0),"")</f>
        <v/>
      </c>
      <c r="H107" s="57" t="str" cm="1">
        <f t="array" aca="1" ref="H107" ca="1">IF($A107&lt;&gt;"",SUM(SUMIFS(PrivateSheet4[[Duration]:[Duration]],PrivateSheet4[[Task]:[Task]],INDIRECT(CONCATENATE(ADDRESS(ROW($AG$30),COLUMN($AG$30)+(ROW($B107)-ROW($B$38))),"#"))))/60,"")</f>
        <v/>
      </c>
      <c r="I107" s="58" t="str">
        <f>IF($A107&lt;&gt;"",IF($L107&lt;&gt;0,H107/$L107,0),"")</f>
        <v/>
      </c>
      <c r="J107" s="57" t="str" cm="1">
        <f t="array" aca="1" ref="J107" ca="1">IF($A107&lt;&gt;"",SUM(SUMIFS(PrivateSheet5[[Duration]:[Duration]],PrivateSheet5[[Task]:[Task]],INDIRECT(CONCATENATE(ADDRESS(ROW($AG$30),COLUMN($AG$30)+(ROW($B107)-ROW($B$38))),"#"))))/60,"")</f>
        <v/>
      </c>
      <c r="K107" s="58" t="str">
        <f>IF($A107&lt;&gt;"",IF($L107&lt;&gt;0,J107/$L107,0),"")</f>
        <v/>
      </c>
      <c r="L107" s="59" t="str">
        <f>IF($A107&lt;&gt;"",SUM(B107,D107,F107,H107,J107),"")</f>
        <v/>
      </c>
      <c r="M107" s="50"/>
      <c r="N107" s="59"/>
      <c r="O107" s="37" t="str">
        <f>IF($M107&lt;&gt;"",SUMIFS(ProductBacklog5[Planned],ProductBacklog5[Planned-Date], "&lt;="&amp;$M107)," ")</f>
        <v xml:space="preserve"> </v>
      </c>
      <c r="P107" s="37" t="str" cm="1">
        <f t="array" ref="P107">IF($M107&lt;&gt;"",SUM(SUMIFS(ProductBacklog5[Planned],ProductBacklog5[Sprint],$A$38:$A107,ProductBacklog5[Real-Date],"&lt;="&amp;$M107))," ")</f>
        <v xml:space="preserve"> </v>
      </c>
      <c r="Q107" s="37" t="str" cm="1">
        <f t="array" ref="Q107">IF($M107&lt;&gt;"",SUM(SUMIFS(PrivateSheet1[[Duration]:[Duration]],PrivateSheet1[[Task]:[Task]],_xlfn._xlws.FILTER(ProductBacklog5[CODE],(ProductBacklog5[Real-Date]&lt;=$M107)*(ProductBacklog5[CODE]&lt;&gt;"")*(ProductBacklog5[Real-Date]&lt;&gt;""))),SUMIFS(PrivateSheet2[[Duration]:[Duration]],PrivateSheet2[[Task]:[Task]],_xlfn._xlws.FILTER(ProductBacklog5[CODE],(ProductBacklog5[Real-Date]&lt;=$M107)*(ProductBacklog5[CODE]&lt;&gt;"")*(ProductBacklog5[Real-Date]&lt;&gt;""))),SUMIFS(PrivateSheet3[[Duration]:[Duration]],PrivateSheet3[[Task]:[Task]],_xlfn._xlws.FILTER(ProductBacklog5[CODE],(ProductBacklog5[Real-Date]&lt;=$M107)*(ProductBacklog5[CODE]&lt;&gt;"")*(ProductBacklog5[Real-Date]&lt;&gt;""))),SUMIFS(PrivateSheet4[[Duration]:[Duration]],PrivateSheet4[[Task]:[Task]],_xlfn._xlws.FILTER(ProductBacklog5[CODE],(ProductBacklog5[Real-Date]&lt;=$M107)*(ProductBacklog5[CODE]&lt;&gt;"")*(ProductBacklog5[Real-Date]&lt;&gt;""))),SUMIFS(PrivateSheet5[[Duration]:[Duration]],PrivateSheet5[[Task]:[Task]],_xlfn._xlws.FILTER(ProductBacklog5[CODE],(ProductBacklog5[Real-Date]&lt;=$M107)*(ProductBacklog5[CODE]&lt;&gt;"")*(ProductBacklog5[Real-Date]&lt;&gt;""))))/60," ")</f>
        <v xml:space="preserve"> </v>
      </c>
      <c r="R107" s="37" t="str">
        <f>IF($M107&lt;&gt;"",SUM($L$38:$L107)," ")</f>
        <v xml:space="preserve"> </v>
      </c>
      <c r="U107" s="37"/>
      <c r="V107" s="29"/>
      <c r="W107" s="29"/>
    </row>
    <row r="108" spans="1:23" ht="14.4" customHeight="1" x14ac:dyDescent="0.3">
      <c r="A108" s="29"/>
      <c r="B108" s="57" t="str" cm="1">
        <f t="array" aca="1" ref="B108" ca="1">IF($A108&lt;&gt;"",SUM(SUMIFS(PrivateSheet1[[Duration]:[Duration]],PrivateSheet1[[Task]:[Task]],INDIRECT(CONCATENATE(ADDRESS(ROW($AG$30),COLUMN($AG$30)+(ROW($B108)-ROW($B$38))),"#"))))/60,"")</f>
        <v/>
      </c>
      <c r="C108" s="58" t="str">
        <f>IF($A108&lt;&gt;"",IF($L108&lt;&gt;0,B108/$L108,0),"")</f>
        <v/>
      </c>
      <c r="D108" s="57" t="str" cm="1">
        <f t="array" aca="1" ref="D108" ca="1">IF($A108&lt;&gt;"",SUM(SUMIFS(PrivateSheet2[[Duration]:[Duration]],PrivateSheet2[[Task]:[Task]],INDIRECT(CONCATENATE(ADDRESS(ROW($AG$30),COLUMN($AG$30)+(ROW($B108)-ROW($B$38))),"#"))))/60,"")</f>
        <v/>
      </c>
      <c r="E108" s="58" t="str">
        <f>IF($A108&lt;&gt;"",IF($L108&lt;&gt;0,D108/$L108,0),"")</f>
        <v/>
      </c>
      <c r="F108" s="57" t="str" cm="1">
        <f t="array" aca="1" ref="F108" ca="1">IF($A108&lt;&gt;"",SUM(SUMIFS(PrivateSheet3[[Duration]:[Duration]],PrivateSheet3[[Task]:[Task]],INDIRECT(CONCATENATE(ADDRESS(ROW($AG$30),COLUMN($AG$30)+(ROW($B108)-ROW($B$38))),"#"))))/60,"")</f>
        <v/>
      </c>
      <c r="G108" s="58" t="str">
        <f>IF($A108&lt;&gt;"",IF($L108&lt;&gt;0,F108/$L108,0),"")</f>
        <v/>
      </c>
      <c r="H108" s="57" t="str" cm="1">
        <f t="array" aca="1" ref="H108" ca="1">IF($A108&lt;&gt;"",SUM(SUMIFS(PrivateSheet4[[Duration]:[Duration]],PrivateSheet4[[Task]:[Task]],INDIRECT(CONCATENATE(ADDRESS(ROW($AG$30),COLUMN($AG$30)+(ROW($B108)-ROW($B$38))),"#"))))/60,"")</f>
        <v/>
      </c>
      <c r="I108" s="58" t="str">
        <f>IF($A108&lt;&gt;"",IF($L108&lt;&gt;0,H108/$L108,0),"")</f>
        <v/>
      </c>
      <c r="J108" s="57" t="str" cm="1">
        <f t="array" aca="1" ref="J108" ca="1">IF($A108&lt;&gt;"",SUM(SUMIFS(PrivateSheet5[[Duration]:[Duration]],PrivateSheet5[[Task]:[Task]],INDIRECT(CONCATENATE(ADDRESS(ROW($AG$30),COLUMN($AG$30)+(ROW($B108)-ROW($B$38))),"#"))))/60,"")</f>
        <v/>
      </c>
      <c r="K108" s="58" t="str">
        <f>IF($A108&lt;&gt;"",IF($L108&lt;&gt;0,J108/$L108,0),"")</f>
        <v/>
      </c>
      <c r="L108" s="59" t="str">
        <f>IF($A108&lt;&gt;"",SUM(B108,D108,F108,H108,J108),"")</f>
        <v/>
      </c>
      <c r="M108" s="50"/>
      <c r="N108" s="59"/>
      <c r="O108" s="37" t="str">
        <f>IF($M108&lt;&gt;"",SUMIFS(ProductBacklog5[Planned],ProductBacklog5[Planned-Date], "&lt;="&amp;$M108)," ")</f>
        <v xml:space="preserve"> </v>
      </c>
      <c r="P108" s="37" t="str" cm="1">
        <f t="array" ref="P108">IF($M108&lt;&gt;"",SUM(SUMIFS(ProductBacklog5[Planned],ProductBacklog5[Sprint],$A$38:$A108,ProductBacklog5[Real-Date],"&lt;="&amp;$M108))," ")</f>
        <v xml:space="preserve"> </v>
      </c>
      <c r="Q108" s="37" t="str" cm="1">
        <f t="array" ref="Q108">IF($M108&lt;&gt;"",SUM(SUMIFS(PrivateSheet1[[Duration]:[Duration]],PrivateSheet1[[Task]:[Task]],_xlfn._xlws.FILTER(ProductBacklog5[CODE],(ProductBacklog5[Real-Date]&lt;=$M108)*(ProductBacklog5[CODE]&lt;&gt;"")*(ProductBacklog5[Real-Date]&lt;&gt;""))),SUMIFS(PrivateSheet2[[Duration]:[Duration]],PrivateSheet2[[Task]:[Task]],_xlfn._xlws.FILTER(ProductBacklog5[CODE],(ProductBacklog5[Real-Date]&lt;=$M108)*(ProductBacklog5[CODE]&lt;&gt;"")*(ProductBacklog5[Real-Date]&lt;&gt;""))),SUMIFS(PrivateSheet3[[Duration]:[Duration]],PrivateSheet3[[Task]:[Task]],_xlfn._xlws.FILTER(ProductBacklog5[CODE],(ProductBacklog5[Real-Date]&lt;=$M108)*(ProductBacklog5[CODE]&lt;&gt;"")*(ProductBacklog5[Real-Date]&lt;&gt;""))),SUMIFS(PrivateSheet4[[Duration]:[Duration]],PrivateSheet4[[Task]:[Task]],_xlfn._xlws.FILTER(ProductBacklog5[CODE],(ProductBacklog5[Real-Date]&lt;=$M108)*(ProductBacklog5[CODE]&lt;&gt;"")*(ProductBacklog5[Real-Date]&lt;&gt;""))),SUMIFS(PrivateSheet5[[Duration]:[Duration]],PrivateSheet5[[Task]:[Task]],_xlfn._xlws.FILTER(ProductBacklog5[CODE],(ProductBacklog5[Real-Date]&lt;=$M108)*(ProductBacklog5[CODE]&lt;&gt;"")*(ProductBacklog5[Real-Date]&lt;&gt;""))))/60," ")</f>
        <v xml:space="preserve"> </v>
      </c>
      <c r="R108" s="37" t="str">
        <f>IF($M108&lt;&gt;"",SUM($L$38:$L108)," ")</f>
        <v xml:space="preserve"> </v>
      </c>
      <c r="U108" s="37"/>
      <c r="V108" s="29"/>
      <c r="W108" s="29"/>
    </row>
    <row r="109" spans="1:23" ht="14.4" customHeight="1" x14ac:dyDescent="0.3">
      <c r="A109" s="29"/>
      <c r="B109" s="57" t="str" cm="1">
        <f t="array" aca="1" ref="B109" ca="1">IF($A109&lt;&gt;"",SUM(SUMIFS(PrivateSheet1[[Duration]:[Duration]],PrivateSheet1[[Task]:[Task]],INDIRECT(CONCATENATE(ADDRESS(ROW($AG$30),COLUMN($AG$30)+(ROW($B109)-ROW($B$38))),"#"))))/60,"")</f>
        <v/>
      </c>
      <c r="C109" s="58" t="str">
        <f>IF($A109&lt;&gt;"",IF($L109&lt;&gt;0,B109/$L109,0),"")</f>
        <v/>
      </c>
      <c r="D109" s="57" t="str" cm="1">
        <f t="array" aca="1" ref="D109" ca="1">IF($A109&lt;&gt;"",SUM(SUMIFS(PrivateSheet2[[Duration]:[Duration]],PrivateSheet2[[Task]:[Task]],INDIRECT(CONCATENATE(ADDRESS(ROW($AG$30),COLUMN($AG$30)+(ROW($B109)-ROW($B$38))),"#"))))/60,"")</f>
        <v/>
      </c>
      <c r="E109" s="58" t="str">
        <f>IF($A109&lt;&gt;"",IF($L109&lt;&gt;0,D109/$L109,0),"")</f>
        <v/>
      </c>
      <c r="F109" s="57" t="str" cm="1">
        <f t="array" aca="1" ref="F109" ca="1">IF($A109&lt;&gt;"",SUM(SUMIFS(PrivateSheet3[[Duration]:[Duration]],PrivateSheet3[[Task]:[Task]],INDIRECT(CONCATENATE(ADDRESS(ROW($AG$30),COLUMN($AG$30)+(ROW($B109)-ROW($B$38))),"#"))))/60,"")</f>
        <v/>
      </c>
      <c r="G109" s="58" t="str">
        <f>IF($A109&lt;&gt;"",IF($L109&lt;&gt;0,F109/$L109,0),"")</f>
        <v/>
      </c>
      <c r="H109" s="57" t="str" cm="1">
        <f t="array" aca="1" ref="H109" ca="1">IF($A109&lt;&gt;"",SUM(SUMIFS(PrivateSheet4[[Duration]:[Duration]],PrivateSheet4[[Task]:[Task]],INDIRECT(CONCATENATE(ADDRESS(ROW($AG$30),COLUMN($AG$30)+(ROW($B109)-ROW($B$38))),"#"))))/60,"")</f>
        <v/>
      </c>
      <c r="I109" s="58" t="str">
        <f>IF($A109&lt;&gt;"",IF($L109&lt;&gt;0,H109/$L109,0),"")</f>
        <v/>
      </c>
      <c r="J109" s="57" t="str" cm="1">
        <f t="array" aca="1" ref="J109" ca="1">IF($A109&lt;&gt;"",SUM(SUMIFS(PrivateSheet5[[Duration]:[Duration]],PrivateSheet5[[Task]:[Task]],INDIRECT(CONCATENATE(ADDRESS(ROW($AG$30),COLUMN($AG$30)+(ROW($B109)-ROW($B$38))),"#"))))/60,"")</f>
        <v/>
      </c>
      <c r="K109" s="58" t="str">
        <f>IF($A109&lt;&gt;"",IF($L109&lt;&gt;0,J109/$L109,0),"")</f>
        <v/>
      </c>
      <c r="L109" s="59" t="str">
        <f>IF($A109&lt;&gt;"",SUM(B109,D109,F109,H109,J109),"")</f>
        <v/>
      </c>
      <c r="M109" s="50"/>
      <c r="N109" s="59"/>
      <c r="O109" s="37" t="str">
        <f>IF($M109&lt;&gt;"",SUMIFS(ProductBacklog5[Planned],ProductBacklog5[Planned-Date], "&lt;="&amp;$M109)," ")</f>
        <v xml:space="preserve"> </v>
      </c>
      <c r="P109" s="37" t="str" cm="1">
        <f t="array" ref="P109">IF($M109&lt;&gt;"",SUM(SUMIFS(ProductBacklog5[Planned],ProductBacklog5[Sprint],$A$38:$A109,ProductBacklog5[Real-Date],"&lt;="&amp;$M109))," ")</f>
        <v xml:space="preserve"> </v>
      </c>
      <c r="Q109" s="37" t="str" cm="1">
        <f t="array" ref="Q109">IF($M109&lt;&gt;"",SUM(SUMIFS(PrivateSheet1[[Duration]:[Duration]],PrivateSheet1[[Task]:[Task]],_xlfn._xlws.FILTER(ProductBacklog5[CODE],(ProductBacklog5[Real-Date]&lt;=$M109)*(ProductBacklog5[CODE]&lt;&gt;"")*(ProductBacklog5[Real-Date]&lt;&gt;""))),SUMIFS(PrivateSheet2[[Duration]:[Duration]],PrivateSheet2[[Task]:[Task]],_xlfn._xlws.FILTER(ProductBacklog5[CODE],(ProductBacklog5[Real-Date]&lt;=$M109)*(ProductBacklog5[CODE]&lt;&gt;"")*(ProductBacklog5[Real-Date]&lt;&gt;""))),SUMIFS(PrivateSheet3[[Duration]:[Duration]],PrivateSheet3[[Task]:[Task]],_xlfn._xlws.FILTER(ProductBacklog5[CODE],(ProductBacklog5[Real-Date]&lt;=$M109)*(ProductBacklog5[CODE]&lt;&gt;"")*(ProductBacklog5[Real-Date]&lt;&gt;""))),SUMIFS(PrivateSheet4[[Duration]:[Duration]],PrivateSheet4[[Task]:[Task]],_xlfn._xlws.FILTER(ProductBacklog5[CODE],(ProductBacklog5[Real-Date]&lt;=$M109)*(ProductBacklog5[CODE]&lt;&gt;"")*(ProductBacklog5[Real-Date]&lt;&gt;""))),SUMIFS(PrivateSheet5[[Duration]:[Duration]],PrivateSheet5[[Task]:[Task]],_xlfn._xlws.FILTER(ProductBacklog5[CODE],(ProductBacklog5[Real-Date]&lt;=$M109)*(ProductBacklog5[CODE]&lt;&gt;"")*(ProductBacklog5[Real-Date]&lt;&gt;""))))/60," ")</f>
        <v xml:space="preserve"> </v>
      </c>
      <c r="R109" s="37" t="str">
        <f>IF($M109&lt;&gt;"",SUM($L$38:$L109)," ")</f>
        <v xml:space="preserve"> </v>
      </c>
      <c r="U109" s="37"/>
      <c r="V109" s="29"/>
      <c r="W109" s="29"/>
    </row>
    <row r="110" spans="1:23" ht="14.4" customHeight="1" x14ac:dyDescent="0.3">
      <c r="A110" s="29"/>
      <c r="B110" s="57" t="str" cm="1">
        <f t="array" aca="1" ref="B110" ca="1">IF($A110&lt;&gt;"",SUM(SUMIFS(PrivateSheet1[[Duration]:[Duration]],PrivateSheet1[[Task]:[Task]],INDIRECT(CONCATENATE(ADDRESS(ROW($AG$30),COLUMN($AG$30)+(ROW($B110)-ROW($B$38))),"#"))))/60,"")</f>
        <v/>
      </c>
      <c r="C110" s="58" t="str">
        <f>IF($A110&lt;&gt;"",IF($L110&lt;&gt;0,B110/$L110,0),"")</f>
        <v/>
      </c>
      <c r="D110" s="57" t="str" cm="1">
        <f t="array" aca="1" ref="D110" ca="1">IF($A110&lt;&gt;"",SUM(SUMIFS(PrivateSheet2[[Duration]:[Duration]],PrivateSheet2[[Task]:[Task]],INDIRECT(CONCATENATE(ADDRESS(ROW($AG$30),COLUMN($AG$30)+(ROW($B110)-ROW($B$38))),"#"))))/60,"")</f>
        <v/>
      </c>
      <c r="E110" s="58" t="str">
        <f>IF($A110&lt;&gt;"",IF($L110&lt;&gt;0,D110/$L110,0),"")</f>
        <v/>
      </c>
      <c r="F110" s="57" t="str" cm="1">
        <f t="array" aca="1" ref="F110" ca="1">IF($A110&lt;&gt;"",SUM(SUMIFS(PrivateSheet3[[Duration]:[Duration]],PrivateSheet3[[Task]:[Task]],INDIRECT(CONCATENATE(ADDRESS(ROW($AG$30),COLUMN($AG$30)+(ROW($B110)-ROW($B$38))),"#"))))/60,"")</f>
        <v/>
      </c>
      <c r="G110" s="58" t="str">
        <f>IF($A110&lt;&gt;"",IF($L110&lt;&gt;0,F110/$L110,0),"")</f>
        <v/>
      </c>
      <c r="H110" s="57" t="str" cm="1">
        <f t="array" aca="1" ref="H110" ca="1">IF($A110&lt;&gt;"",SUM(SUMIFS(PrivateSheet4[[Duration]:[Duration]],PrivateSheet4[[Task]:[Task]],INDIRECT(CONCATENATE(ADDRESS(ROW($AG$30),COLUMN($AG$30)+(ROW($B110)-ROW($B$38))),"#"))))/60,"")</f>
        <v/>
      </c>
      <c r="I110" s="58" t="str">
        <f>IF($A110&lt;&gt;"",IF($L110&lt;&gt;0,H110/$L110,0),"")</f>
        <v/>
      </c>
      <c r="J110" s="57" t="str" cm="1">
        <f t="array" aca="1" ref="J110" ca="1">IF($A110&lt;&gt;"",SUM(SUMIFS(PrivateSheet5[[Duration]:[Duration]],PrivateSheet5[[Task]:[Task]],INDIRECT(CONCATENATE(ADDRESS(ROW($AG$30),COLUMN($AG$30)+(ROW($B110)-ROW($B$38))),"#"))))/60,"")</f>
        <v/>
      </c>
      <c r="K110" s="58" t="str">
        <f>IF($A110&lt;&gt;"",IF($L110&lt;&gt;0,J110/$L110,0),"")</f>
        <v/>
      </c>
      <c r="L110" s="59" t="str">
        <f>IF($A110&lt;&gt;"",SUM(B110,D110,F110,H110,J110),"")</f>
        <v/>
      </c>
      <c r="M110" s="50"/>
      <c r="N110" s="59"/>
      <c r="O110" s="37" t="str">
        <f>IF($M110&lt;&gt;"",SUMIFS(ProductBacklog5[Planned],ProductBacklog5[Planned-Date], "&lt;="&amp;$M110)," ")</f>
        <v xml:space="preserve"> </v>
      </c>
      <c r="P110" s="37" t="str" cm="1">
        <f t="array" ref="P110">IF($M110&lt;&gt;"",SUM(SUMIFS(ProductBacklog5[Planned],ProductBacklog5[Sprint],$A$38:$A110,ProductBacklog5[Real-Date],"&lt;="&amp;$M110))," ")</f>
        <v xml:space="preserve"> </v>
      </c>
      <c r="Q110" s="37" t="str" cm="1">
        <f t="array" ref="Q110">IF($M110&lt;&gt;"",SUM(SUMIFS(PrivateSheet1[[Duration]:[Duration]],PrivateSheet1[[Task]:[Task]],_xlfn._xlws.FILTER(ProductBacklog5[CODE],(ProductBacklog5[Real-Date]&lt;=$M110)*(ProductBacklog5[CODE]&lt;&gt;"")*(ProductBacklog5[Real-Date]&lt;&gt;""))),SUMIFS(PrivateSheet2[[Duration]:[Duration]],PrivateSheet2[[Task]:[Task]],_xlfn._xlws.FILTER(ProductBacklog5[CODE],(ProductBacklog5[Real-Date]&lt;=$M110)*(ProductBacklog5[CODE]&lt;&gt;"")*(ProductBacklog5[Real-Date]&lt;&gt;""))),SUMIFS(PrivateSheet3[[Duration]:[Duration]],PrivateSheet3[[Task]:[Task]],_xlfn._xlws.FILTER(ProductBacklog5[CODE],(ProductBacklog5[Real-Date]&lt;=$M110)*(ProductBacklog5[CODE]&lt;&gt;"")*(ProductBacklog5[Real-Date]&lt;&gt;""))),SUMIFS(PrivateSheet4[[Duration]:[Duration]],PrivateSheet4[[Task]:[Task]],_xlfn._xlws.FILTER(ProductBacklog5[CODE],(ProductBacklog5[Real-Date]&lt;=$M110)*(ProductBacklog5[CODE]&lt;&gt;"")*(ProductBacklog5[Real-Date]&lt;&gt;""))),SUMIFS(PrivateSheet5[[Duration]:[Duration]],PrivateSheet5[[Task]:[Task]],_xlfn._xlws.FILTER(ProductBacklog5[CODE],(ProductBacklog5[Real-Date]&lt;=$M110)*(ProductBacklog5[CODE]&lt;&gt;"")*(ProductBacklog5[Real-Date]&lt;&gt;""))))/60," ")</f>
        <v xml:space="preserve"> </v>
      </c>
      <c r="R110" s="37" t="str">
        <f>IF($M110&lt;&gt;"",SUM($L$38:$L110)," ")</f>
        <v xml:space="preserve"> </v>
      </c>
      <c r="U110" s="37"/>
      <c r="V110" s="29"/>
      <c r="W110" s="29"/>
    </row>
    <row r="111" spans="1:23" ht="14.4" customHeight="1" x14ac:dyDescent="0.3">
      <c r="A111" s="29"/>
      <c r="B111" s="57" t="str" cm="1">
        <f t="array" aca="1" ref="B111" ca="1">IF($A111&lt;&gt;"",SUM(SUMIFS(PrivateSheet1[[Duration]:[Duration]],PrivateSheet1[[Task]:[Task]],INDIRECT(CONCATENATE(ADDRESS(ROW($AG$30),COLUMN($AG$30)+(ROW($B111)-ROW($B$38))),"#"))))/60,"")</f>
        <v/>
      </c>
      <c r="C111" s="58" t="str">
        <f>IF($A111&lt;&gt;"",IF($L111&lt;&gt;0,B111/$L111,0),"")</f>
        <v/>
      </c>
      <c r="D111" s="57" t="str" cm="1">
        <f t="array" aca="1" ref="D111" ca="1">IF($A111&lt;&gt;"",SUM(SUMIFS(PrivateSheet2[[Duration]:[Duration]],PrivateSheet2[[Task]:[Task]],INDIRECT(CONCATENATE(ADDRESS(ROW($AG$30),COLUMN($AG$30)+(ROW($B111)-ROW($B$38))),"#"))))/60,"")</f>
        <v/>
      </c>
      <c r="E111" s="58" t="str">
        <f>IF($A111&lt;&gt;"",IF($L111&lt;&gt;0,D111/$L111,0),"")</f>
        <v/>
      </c>
      <c r="F111" s="57" t="str" cm="1">
        <f t="array" aca="1" ref="F111" ca="1">IF($A111&lt;&gt;"",SUM(SUMIFS(PrivateSheet3[[Duration]:[Duration]],PrivateSheet3[[Task]:[Task]],INDIRECT(CONCATENATE(ADDRESS(ROW($AG$30),COLUMN($AG$30)+(ROW($B111)-ROW($B$38))),"#"))))/60,"")</f>
        <v/>
      </c>
      <c r="G111" s="58" t="str">
        <f>IF($A111&lt;&gt;"",IF($L111&lt;&gt;0,F111/$L111,0),"")</f>
        <v/>
      </c>
      <c r="H111" s="57" t="str" cm="1">
        <f t="array" aca="1" ref="H111" ca="1">IF($A111&lt;&gt;"",SUM(SUMIFS(PrivateSheet4[[Duration]:[Duration]],PrivateSheet4[[Task]:[Task]],INDIRECT(CONCATENATE(ADDRESS(ROW($AG$30),COLUMN($AG$30)+(ROW($B111)-ROW($B$38))),"#"))))/60,"")</f>
        <v/>
      </c>
      <c r="I111" s="58" t="str">
        <f>IF($A111&lt;&gt;"",IF($L111&lt;&gt;0,H111/$L111,0),"")</f>
        <v/>
      </c>
      <c r="J111" s="57" t="str" cm="1">
        <f t="array" aca="1" ref="J111" ca="1">IF($A111&lt;&gt;"",SUM(SUMIFS(PrivateSheet5[[Duration]:[Duration]],PrivateSheet5[[Task]:[Task]],INDIRECT(CONCATENATE(ADDRESS(ROW($AG$30),COLUMN($AG$30)+(ROW($B111)-ROW($B$38))),"#"))))/60,"")</f>
        <v/>
      </c>
      <c r="K111" s="58" t="str">
        <f>IF($A111&lt;&gt;"",IF($L111&lt;&gt;0,J111/$L111,0),"")</f>
        <v/>
      </c>
      <c r="L111" s="59" t="str">
        <f>IF($A111&lt;&gt;"",SUM(B111,D111,F111,H111,J111),"")</f>
        <v/>
      </c>
      <c r="M111" s="50"/>
      <c r="N111" s="59"/>
      <c r="O111" s="37" t="str">
        <f>IF($M111&lt;&gt;"",SUMIFS(ProductBacklog5[Planned],ProductBacklog5[Planned-Date], "&lt;="&amp;$M111)," ")</f>
        <v xml:space="preserve"> </v>
      </c>
      <c r="P111" s="37" t="str" cm="1">
        <f t="array" ref="P111">IF($M111&lt;&gt;"",SUM(SUMIFS(ProductBacklog5[Planned],ProductBacklog5[Sprint],$A$38:$A111,ProductBacklog5[Real-Date],"&lt;="&amp;$M111))," ")</f>
        <v xml:space="preserve"> </v>
      </c>
      <c r="Q111" s="37" t="str" cm="1">
        <f t="array" ref="Q111">IF($M111&lt;&gt;"",SUM(SUMIFS(PrivateSheet1[[Duration]:[Duration]],PrivateSheet1[[Task]:[Task]],_xlfn._xlws.FILTER(ProductBacklog5[CODE],(ProductBacklog5[Real-Date]&lt;=$M111)*(ProductBacklog5[CODE]&lt;&gt;"")*(ProductBacklog5[Real-Date]&lt;&gt;""))),SUMIFS(PrivateSheet2[[Duration]:[Duration]],PrivateSheet2[[Task]:[Task]],_xlfn._xlws.FILTER(ProductBacklog5[CODE],(ProductBacklog5[Real-Date]&lt;=$M111)*(ProductBacklog5[CODE]&lt;&gt;"")*(ProductBacklog5[Real-Date]&lt;&gt;""))),SUMIFS(PrivateSheet3[[Duration]:[Duration]],PrivateSheet3[[Task]:[Task]],_xlfn._xlws.FILTER(ProductBacklog5[CODE],(ProductBacklog5[Real-Date]&lt;=$M111)*(ProductBacklog5[CODE]&lt;&gt;"")*(ProductBacklog5[Real-Date]&lt;&gt;""))),SUMIFS(PrivateSheet4[[Duration]:[Duration]],PrivateSheet4[[Task]:[Task]],_xlfn._xlws.FILTER(ProductBacklog5[CODE],(ProductBacklog5[Real-Date]&lt;=$M111)*(ProductBacklog5[CODE]&lt;&gt;"")*(ProductBacklog5[Real-Date]&lt;&gt;""))),SUMIFS(PrivateSheet5[[Duration]:[Duration]],PrivateSheet5[[Task]:[Task]],_xlfn._xlws.FILTER(ProductBacklog5[CODE],(ProductBacklog5[Real-Date]&lt;=$M111)*(ProductBacklog5[CODE]&lt;&gt;"")*(ProductBacklog5[Real-Date]&lt;&gt;""))))/60," ")</f>
        <v xml:space="preserve"> </v>
      </c>
      <c r="R111" s="37" t="str">
        <f>IF($M111&lt;&gt;"",SUM($L$38:$L111)," ")</f>
        <v xml:space="preserve"> </v>
      </c>
      <c r="U111" s="37"/>
      <c r="V111" s="29"/>
      <c r="W111" s="29"/>
    </row>
    <row r="112" spans="1:23" ht="14.4" customHeight="1" x14ac:dyDescent="0.3">
      <c r="A112" s="29"/>
      <c r="B112" s="57" t="str" cm="1">
        <f t="array" aca="1" ref="B112" ca="1">IF($A112&lt;&gt;"",SUM(SUMIFS(PrivateSheet1[[Duration]:[Duration]],PrivateSheet1[[Task]:[Task]],INDIRECT(CONCATENATE(ADDRESS(ROW($AG$30),COLUMN($AG$30)+(ROW($B112)-ROW($B$38))),"#"))))/60,"")</f>
        <v/>
      </c>
      <c r="C112" s="58" t="str">
        <f>IF($A112&lt;&gt;"",IF($L112&lt;&gt;0,B112/$L112,0),"")</f>
        <v/>
      </c>
      <c r="D112" s="57" t="str" cm="1">
        <f t="array" aca="1" ref="D112" ca="1">IF($A112&lt;&gt;"",SUM(SUMIFS(PrivateSheet2[[Duration]:[Duration]],PrivateSheet2[[Task]:[Task]],INDIRECT(CONCATENATE(ADDRESS(ROW($AG$30),COLUMN($AG$30)+(ROW($B112)-ROW($B$38))),"#"))))/60,"")</f>
        <v/>
      </c>
      <c r="E112" s="58" t="str">
        <f>IF($A112&lt;&gt;"",IF($L112&lt;&gt;0,D112/$L112,0),"")</f>
        <v/>
      </c>
      <c r="F112" s="57" t="str" cm="1">
        <f t="array" aca="1" ref="F112" ca="1">IF($A112&lt;&gt;"",SUM(SUMIFS(PrivateSheet3[[Duration]:[Duration]],PrivateSheet3[[Task]:[Task]],INDIRECT(CONCATENATE(ADDRESS(ROW($AG$30),COLUMN($AG$30)+(ROW($B112)-ROW($B$38))),"#"))))/60,"")</f>
        <v/>
      </c>
      <c r="G112" s="58" t="str">
        <f>IF($A112&lt;&gt;"",IF($L112&lt;&gt;0,F112/$L112,0),"")</f>
        <v/>
      </c>
      <c r="H112" s="57" t="str" cm="1">
        <f t="array" aca="1" ref="H112" ca="1">IF($A112&lt;&gt;"",SUM(SUMIFS(PrivateSheet4[[Duration]:[Duration]],PrivateSheet4[[Task]:[Task]],INDIRECT(CONCATENATE(ADDRESS(ROW($AG$30),COLUMN($AG$30)+(ROW($B112)-ROW($B$38))),"#"))))/60,"")</f>
        <v/>
      </c>
      <c r="I112" s="58" t="str">
        <f>IF($A112&lt;&gt;"",IF($L112&lt;&gt;0,H112/$L112,0),"")</f>
        <v/>
      </c>
      <c r="J112" s="57" t="str" cm="1">
        <f t="array" aca="1" ref="J112" ca="1">IF($A112&lt;&gt;"",SUM(SUMIFS(PrivateSheet5[[Duration]:[Duration]],PrivateSheet5[[Task]:[Task]],INDIRECT(CONCATENATE(ADDRESS(ROW($AG$30),COLUMN($AG$30)+(ROW($B112)-ROW($B$38))),"#"))))/60,"")</f>
        <v/>
      </c>
      <c r="K112" s="58" t="str">
        <f>IF($A112&lt;&gt;"",IF($L112&lt;&gt;0,J112/$L112,0),"")</f>
        <v/>
      </c>
      <c r="L112" s="59" t="str">
        <f>IF($A112&lt;&gt;"",SUM(B112,D112,F112,H112,J112),"")</f>
        <v/>
      </c>
      <c r="M112" s="50"/>
      <c r="N112" s="59"/>
      <c r="O112" s="37" t="str">
        <f>IF($M112&lt;&gt;"",SUMIFS(ProductBacklog5[Planned],ProductBacklog5[Planned-Date], "&lt;="&amp;$M112)," ")</f>
        <v xml:space="preserve"> </v>
      </c>
      <c r="P112" s="37" t="str" cm="1">
        <f t="array" ref="P112">IF($M112&lt;&gt;"",SUM(SUMIFS(ProductBacklog5[Planned],ProductBacklog5[Sprint],$A$38:$A112,ProductBacklog5[Real-Date],"&lt;="&amp;$M112))," ")</f>
        <v xml:space="preserve"> </v>
      </c>
      <c r="Q112" s="37" t="str" cm="1">
        <f t="array" ref="Q112">IF($M112&lt;&gt;"",SUM(SUMIFS(PrivateSheet1[[Duration]:[Duration]],PrivateSheet1[[Task]:[Task]],_xlfn._xlws.FILTER(ProductBacklog5[CODE],(ProductBacklog5[Real-Date]&lt;=$M112)*(ProductBacklog5[CODE]&lt;&gt;"")*(ProductBacklog5[Real-Date]&lt;&gt;""))),SUMIFS(PrivateSheet2[[Duration]:[Duration]],PrivateSheet2[[Task]:[Task]],_xlfn._xlws.FILTER(ProductBacklog5[CODE],(ProductBacklog5[Real-Date]&lt;=$M112)*(ProductBacklog5[CODE]&lt;&gt;"")*(ProductBacklog5[Real-Date]&lt;&gt;""))),SUMIFS(PrivateSheet3[[Duration]:[Duration]],PrivateSheet3[[Task]:[Task]],_xlfn._xlws.FILTER(ProductBacklog5[CODE],(ProductBacklog5[Real-Date]&lt;=$M112)*(ProductBacklog5[CODE]&lt;&gt;"")*(ProductBacklog5[Real-Date]&lt;&gt;""))),SUMIFS(PrivateSheet4[[Duration]:[Duration]],PrivateSheet4[[Task]:[Task]],_xlfn._xlws.FILTER(ProductBacklog5[CODE],(ProductBacklog5[Real-Date]&lt;=$M112)*(ProductBacklog5[CODE]&lt;&gt;"")*(ProductBacklog5[Real-Date]&lt;&gt;""))),SUMIFS(PrivateSheet5[[Duration]:[Duration]],PrivateSheet5[[Task]:[Task]],_xlfn._xlws.FILTER(ProductBacklog5[CODE],(ProductBacklog5[Real-Date]&lt;=$M112)*(ProductBacklog5[CODE]&lt;&gt;"")*(ProductBacklog5[Real-Date]&lt;&gt;""))))/60," ")</f>
        <v xml:space="preserve"> </v>
      </c>
      <c r="R112" s="37" t="str">
        <f>IF($M112&lt;&gt;"",SUM($L$38:$L112)," ")</f>
        <v xml:space="preserve"> </v>
      </c>
      <c r="U112" s="37"/>
      <c r="V112" s="29"/>
      <c r="W112" s="29"/>
    </row>
    <row r="113" spans="1:23" ht="14.4" customHeight="1" x14ac:dyDescent="0.3">
      <c r="A113" s="29"/>
      <c r="B113" s="57" t="str" cm="1">
        <f t="array" aca="1" ref="B113" ca="1">IF($A113&lt;&gt;"",SUM(SUMIFS(PrivateSheet1[[Duration]:[Duration]],PrivateSheet1[[Task]:[Task]],INDIRECT(CONCATENATE(ADDRESS(ROW($AG$30),COLUMN($AG$30)+(ROW($B113)-ROW($B$38))),"#"))))/60,"")</f>
        <v/>
      </c>
      <c r="C113" s="58" t="str">
        <f>IF($A113&lt;&gt;"",IF($L113&lt;&gt;0,B113/$L113,0),"")</f>
        <v/>
      </c>
      <c r="D113" s="57" t="str" cm="1">
        <f t="array" aca="1" ref="D113" ca="1">IF($A113&lt;&gt;"",SUM(SUMIFS(PrivateSheet2[[Duration]:[Duration]],PrivateSheet2[[Task]:[Task]],INDIRECT(CONCATENATE(ADDRESS(ROW($AG$30),COLUMN($AG$30)+(ROW($B113)-ROW($B$38))),"#"))))/60,"")</f>
        <v/>
      </c>
      <c r="E113" s="58" t="str">
        <f>IF($A113&lt;&gt;"",IF($L113&lt;&gt;0,D113/$L113,0),"")</f>
        <v/>
      </c>
      <c r="F113" s="57" t="str" cm="1">
        <f t="array" aca="1" ref="F113" ca="1">IF($A113&lt;&gt;"",SUM(SUMIFS(PrivateSheet3[[Duration]:[Duration]],PrivateSheet3[[Task]:[Task]],INDIRECT(CONCATENATE(ADDRESS(ROW($AG$30),COLUMN($AG$30)+(ROW($B113)-ROW($B$38))),"#"))))/60,"")</f>
        <v/>
      </c>
      <c r="G113" s="58" t="str">
        <f>IF($A113&lt;&gt;"",IF($L113&lt;&gt;0,F113/$L113,0),"")</f>
        <v/>
      </c>
      <c r="H113" s="57" t="str" cm="1">
        <f t="array" aca="1" ref="H113" ca="1">IF($A113&lt;&gt;"",SUM(SUMIFS(PrivateSheet4[[Duration]:[Duration]],PrivateSheet4[[Task]:[Task]],INDIRECT(CONCATENATE(ADDRESS(ROW($AG$30),COLUMN($AG$30)+(ROW($B113)-ROW($B$38))),"#"))))/60,"")</f>
        <v/>
      </c>
      <c r="I113" s="58" t="str">
        <f>IF($A113&lt;&gt;"",IF($L113&lt;&gt;0,H113/$L113,0),"")</f>
        <v/>
      </c>
      <c r="J113" s="57" t="str" cm="1">
        <f t="array" aca="1" ref="J113" ca="1">IF($A113&lt;&gt;"",SUM(SUMIFS(PrivateSheet5[[Duration]:[Duration]],PrivateSheet5[[Task]:[Task]],INDIRECT(CONCATENATE(ADDRESS(ROW($AG$30),COLUMN($AG$30)+(ROW($B113)-ROW($B$38))),"#"))))/60,"")</f>
        <v/>
      </c>
      <c r="K113" s="58" t="str">
        <f>IF($A113&lt;&gt;"",IF($L113&lt;&gt;0,J113/$L113,0),"")</f>
        <v/>
      </c>
      <c r="L113" s="59" t="str">
        <f>IF($A113&lt;&gt;"",SUM(B113,D113,F113,H113,J113),"")</f>
        <v/>
      </c>
      <c r="M113" s="50"/>
      <c r="N113" s="59"/>
      <c r="O113" s="37" t="str">
        <f>IF($M113&lt;&gt;"",SUMIFS(ProductBacklog5[Planned],ProductBacklog5[Planned-Date], "&lt;="&amp;$M113)," ")</f>
        <v xml:space="preserve"> </v>
      </c>
      <c r="P113" s="37" t="str" cm="1">
        <f t="array" ref="P113">IF($M113&lt;&gt;"",SUM(SUMIFS(ProductBacklog5[Planned],ProductBacklog5[Sprint],$A$38:$A113,ProductBacklog5[Real-Date],"&lt;="&amp;$M113))," ")</f>
        <v xml:space="preserve"> </v>
      </c>
      <c r="Q113" s="37" t="str" cm="1">
        <f t="array" ref="Q113">IF($M113&lt;&gt;"",SUM(SUMIFS(PrivateSheet1[[Duration]:[Duration]],PrivateSheet1[[Task]:[Task]],_xlfn._xlws.FILTER(ProductBacklog5[CODE],(ProductBacklog5[Real-Date]&lt;=$M113)*(ProductBacklog5[CODE]&lt;&gt;"")*(ProductBacklog5[Real-Date]&lt;&gt;""))),SUMIFS(PrivateSheet2[[Duration]:[Duration]],PrivateSheet2[[Task]:[Task]],_xlfn._xlws.FILTER(ProductBacklog5[CODE],(ProductBacklog5[Real-Date]&lt;=$M113)*(ProductBacklog5[CODE]&lt;&gt;"")*(ProductBacklog5[Real-Date]&lt;&gt;""))),SUMIFS(PrivateSheet3[[Duration]:[Duration]],PrivateSheet3[[Task]:[Task]],_xlfn._xlws.FILTER(ProductBacklog5[CODE],(ProductBacklog5[Real-Date]&lt;=$M113)*(ProductBacklog5[CODE]&lt;&gt;"")*(ProductBacklog5[Real-Date]&lt;&gt;""))),SUMIFS(PrivateSheet4[[Duration]:[Duration]],PrivateSheet4[[Task]:[Task]],_xlfn._xlws.FILTER(ProductBacklog5[CODE],(ProductBacklog5[Real-Date]&lt;=$M113)*(ProductBacklog5[CODE]&lt;&gt;"")*(ProductBacklog5[Real-Date]&lt;&gt;""))),SUMIFS(PrivateSheet5[[Duration]:[Duration]],PrivateSheet5[[Task]:[Task]],_xlfn._xlws.FILTER(ProductBacklog5[CODE],(ProductBacklog5[Real-Date]&lt;=$M113)*(ProductBacklog5[CODE]&lt;&gt;"")*(ProductBacklog5[Real-Date]&lt;&gt;""))))/60," ")</f>
        <v xml:space="preserve"> </v>
      </c>
      <c r="R113" s="37" t="str">
        <f>IF($M113&lt;&gt;"",SUM($L$38:$L113)," ")</f>
        <v xml:space="preserve"> </v>
      </c>
      <c r="U113" s="37"/>
      <c r="V113" s="29"/>
      <c r="W113" s="29"/>
    </row>
    <row r="114" spans="1:23" ht="14.4" customHeight="1" x14ac:dyDescent="0.3">
      <c r="A114" s="29"/>
      <c r="B114" s="57" t="str" cm="1">
        <f t="array" aca="1" ref="B114" ca="1">IF($A114&lt;&gt;"",SUM(SUMIFS(PrivateSheet1[[Duration]:[Duration]],PrivateSheet1[[Task]:[Task]],INDIRECT(CONCATENATE(ADDRESS(ROW($AG$30),COLUMN($AG$30)+(ROW($B114)-ROW($B$38))),"#"))))/60,"")</f>
        <v/>
      </c>
      <c r="C114" s="58" t="str">
        <f>IF($A114&lt;&gt;"",IF($L114&lt;&gt;0,B114/$L114,0),"")</f>
        <v/>
      </c>
      <c r="D114" s="57" t="str" cm="1">
        <f t="array" aca="1" ref="D114" ca="1">IF($A114&lt;&gt;"",SUM(SUMIFS(PrivateSheet2[[Duration]:[Duration]],PrivateSheet2[[Task]:[Task]],INDIRECT(CONCATENATE(ADDRESS(ROW($AG$30),COLUMN($AG$30)+(ROW($B114)-ROW($B$38))),"#"))))/60,"")</f>
        <v/>
      </c>
      <c r="E114" s="58" t="str">
        <f>IF($A114&lt;&gt;"",IF($L114&lt;&gt;0,D114/$L114,0),"")</f>
        <v/>
      </c>
      <c r="F114" s="57" t="str" cm="1">
        <f t="array" aca="1" ref="F114" ca="1">IF($A114&lt;&gt;"",SUM(SUMIFS(PrivateSheet3[[Duration]:[Duration]],PrivateSheet3[[Task]:[Task]],INDIRECT(CONCATENATE(ADDRESS(ROW($AG$30),COLUMN($AG$30)+(ROW($B114)-ROW($B$38))),"#"))))/60,"")</f>
        <v/>
      </c>
      <c r="G114" s="58" t="str">
        <f>IF($A114&lt;&gt;"",IF($L114&lt;&gt;0,F114/$L114,0),"")</f>
        <v/>
      </c>
      <c r="H114" s="57" t="str" cm="1">
        <f t="array" aca="1" ref="H114" ca="1">IF($A114&lt;&gt;"",SUM(SUMIFS(PrivateSheet4[[Duration]:[Duration]],PrivateSheet4[[Task]:[Task]],INDIRECT(CONCATENATE(ADDRESS(ROW($AG$30),COLUMN($AG$30)+(ROW($B114)-ROW($B$38))),"#"))))/60,"")</f>
        <v/>
      </c>
      <c r="I114" s="58" t="str">
        <f>IF($A114&lt;&gt;"",IF($L114&lt;&gt;0,H114/$L114,0),"")</f>
        <v/>
      </c>
      <c r="J114" s="57" t="str" cm="1">
        <f t="array" aca="1" ref="J114" ca="1">IF($A114&lt;&gt;"",SUM(SUMIFS(PrivateSheet5[[Duration]:[Duration]],PrivateSheet5[[Task]:[Task]],INDIRECT(CONCATENATE(ADDRESS(ROW($AG$30),COLUMN($AG$30)+(ROW($B114)-ROW($B$38))),"#"))))/60,"")</f>
        <v/>
      </c>
      <c r="K114" s="58" t="str">
        <f>IF($A114&lt;&gt;"",IF($L114&lt;&gt;0,J114/$L114,0),"")</f>
        <v/>
      </c>
      <c r="L114" s="59" t="str">
        <f>IF($A114&lt;&gt;"",SUM(B114,D114,F114,H114,J114),"")</f>
        <v/>
      </c>
      <c r="M114" s="50"/>
      <c r="N114" s="59"/>
      <c r="O114" s="37" t="str">
        <f>IF($M114&lt;&gt;"",SUMIFS(ProductBacklog5[Planned],ProductBacklog5[Planned-Date], "&lt;="&amp;$M114)," ")</f>
        <v xml:space="preserve"> </v>
      </c>
      <c r="P114" s="37" t="str" cm="1">
        <f t="array" ref="P114">IF($M114&lt;&gt;"",SUM(SUMIFS(ProductBacklog5[Planned],ProductBacklog5[Sprint],$A$38:$A114,ProductBacklog5[Real-Date],"&lt;="&amp;$M114))," ")</f>
        <v xml:space="preserve"> </v>
      </c>
      <c r="Q114" s="37" t="str" cm="1">
        <f t="array" ref="Q114">IF($M114&lt;&gt;"",SUM(SUMIFS(PrivateSheet1[[Duration]:[Duration]],PrivateSheet1[[Task]:[Task]],_xlfn._xlws.FILTER(ProductBacklog5[CODE],(ProductBacklog5[Real-Date]&lt;=$M114)*(ProductBacklog5[CODE]&lt;&gt;"")*(ProductBacklog5[Real-Date]&lt;&gt;""))),SUMIFS(PrivateSheet2[[Duration]:[Duration]],PrivateSheet2[[Task]:[Task]],_xlfn._xlws.FILTER(ProductBacklog5[CODE],(ProductBacklog5[Real-Date]&lt;=$M114)*(ProductBacklog5[CODE]&lt;&gt;"")*(ProductBacklog5[Real-Date]&lt;&gt;""))),SUMIFS(PrivateSheet3[[Duration]:[Duration]],PrivateSheet3[[Task]:[Task]],_xlfn._xlws.FILTER(ProductBacklog5[CODE],(ProductBacklog5[Real-Date]&lt;=$M114)*(ProductBacklog5[CODE]&lt;&gt;"")*(ProductBacklog5[Real-Date]&lt;&gt;""))),SUMIFS(PrivateSheet4[[Duration]:[Duration]],PrivateSheet4[[Task]:[Task]],_xlfn._xlws.FILTER(ProductBacklog5[CODE],(ProductBacklog5[Real-Date]&lt;=$M114)*(ProductBacklog5[CODE]&lt;&gt;"")*(ProductBacklog5[Real-Date]&lt;&gt;""))),SUMIFS(PrivateSheet5[[Duration]:[Duration]],PrivateSheet5[[Task]:[Task]],_xlfn._xlws.FILTER(ProductBacklog5[CODE],(ProductBacklog5[Real-Date]&lt;=$M114)*(ProductBacklog5[CODE]&lt;&gt;"")*(ProductBacklog5[Real-Date]&lt;&gt;""))))/60," ")</f>
        <v xml:space="preserve"> </v>
      </c>
      <c r="R114" s="37" t="str">
        <f>IF($M114&lt;&gt;"",SUM($L$38:$L114)," ")</f>
        <v xml:space="preserve"> </v>
      </c>
      <c r="U114" s="37"/>
      <c r="V114" s="29"/>
      <c r="W114" s="29"/>
    </row>
    <row r="115" spans="1:23" ht="14.4" customHeight="1" x14ac:dyDescent="0.3">
      <c r="A115" s="29"/>
      <c r="B115" s="57" t="str" cm="1">
        <f t="array" aca="1" ref="B115" ca="1">IF($A115&lt;&gt;"",SUM(SUMIFS(PrivateSheet1[[Duration]:[Duration]],PrivateSheet1[[Task]:[Task]],INDIRECT(CONCATENATE(ADDRESS(ROW($AG$30),COLUMN($AG$30)+(ROW($B115)-ROW($B$38))),"#"))))/60,"")</f>
        <v/>
      </c>
      <c r="C115" s="58" t="str">
        <f>IF($A115&lt;&gt;"",IF($L115&lt;&gt;0,B115/$L115,0),"")</f>
        <v/>
      </c>
      <c r="D115" s="57" t="str" cm="1">
        <f t="array" aca="1" ref="D115" ca="1">IF($A115&lt;&gt;"",SUM(SUMIFS(PrivateSheet2[[Duration]:[Duration]],PrivateSheet2[[Task]:[Task]],INDIRECT(CONCATENATE(ADDRESS(ROW($AG$30),COLUMN($AG$30)+(ROW($B115)-ROW($B$38))),"#"))))/60,"")</f>
        <v/>
      </c>
      <c r="E115" s="58" t="str">
        <f>IF($A115&lt;&gt;"",IF($L115&lt;&gt;0,D115/$L115,0),"")</f>
        <v/>
      </c>
      <c r="F115" s="57" t="str" cm="1">
        <f t="array" aca="1" ref="F115" ca="1">IF($A115&lt;&gt;"",SUM(SUMIFS(PrivateSheet3[[Duration]:[Duration]],PrivateSheet3[[Task]:[Task]],INDIRECT(CONCATENATE(ADDRESS(ROW($AG$30),COLUMN($AG$30)+(ROW($B115)-ROW($B$38))),"#"))))/60,"")</f>
        <v/>
      </c>
      <c r="G115" s="58" t="str">
        <f>IF($A115&lt;&gt;"",IF($L115&lt;&gt;0,F115/$L115,0),"")</f>
        <v/>
      </c>
      <c r="H115" s="57" t="str" cm="1">
        <f t="array" aca="1" ref="H115" ca="1">IF($A115&lt;&gt;"",SUM(SUMIFS(PrivateSheet4[[Duration]:[Duration]],PrivateSheet4[[Task]:[Task]],INDIRECT(CONCATENATE(ADDRESS(ROW($AG$30),COLUMN($AG$30)+(ROW($B115)-ROW($B$38))),"#"))))/60,"")</f>
        <v/>
      </c>
      <c r="I115" s="58" t="str">
        <f>IF($A115&lt;&gt;"",IF($L115&lt;&gt;0,H115/$L115,0),"")</f>
        <v/>
      </c>
      <c r="J115" s="57" t="str" cm="1">
        <f t="array" aca="1" ref="J115" ca="1">IF($A115&lt;&gt;"",SUM(SUMIFS(PrivateSheet5[[Duration]:[Duration]],PrivateSheet5[[Task]:[Task]],INDIRECT(CONCATENATE(ADDRESS(ROW($AG$30),COLUMN($AG$30)+(ROW($B115)-ROW($B$38))),"#"))))/60,"")</f>
        <v/>
      </c>
      <c r="K115" s="58" t="str">
        <f>IF($A115&lt;&gt;"",IF($L115&lt;&gt;0,J115/$L115,0),"")</f>
        <v/>
      </c>
      <c r="L115" s="59" t="str">
        <f>IF($A115&lt;&gt;"",SUM(B115,D115,F115,H115,J115),"")</f>
        <v/>
      </c>
      <c r="M115" s="50"/>
      <c r="N115" s="59"/>
      <c r="O115" s="37" t="str">
        <f>IF($M115&lt;&gt;"",SUMIFS(ProductBacklog5[Planned],ProductBacklog5[Planned-Date], "&lt;="&amp;$M115)," ")</f>
        <v xml:space="preserve"> </v>
      </c>
      <c r="P115" s="37" t="str" cm="1">
        <f t="array" ref="P115">IF($M115&lt;&gt;"",SUM(SUMIFS(ProductBacklog5[Planned],ProductBacklog5[Sprint],$A$38:$A115,ProductBacklog5[Real-Date],"&lt;="&amp;$M115))," ")</f>
        <v xml:space="preserve"> </v>
      </c>
      <c r="Q115" s="37" t="str" cm="1">
        <f t="array" ref="Q115">IF($M115&lt;&gt;"",SUM(SUMIFS(PrivateSheet1[[Duration]:[Duration]],PrivateSheet1[[Task]:[Task]],_xlfn._xlws.FILTER(ProductBacklog5[CODE],(ProductBacklog5[Real-Date]&lt;=$M115)*(ProductBacklog5[CODE]&lt;&gt;"")*(ProductBacklog5[Real-Date]&lt;&gt;""))),SUMIFS(PrivateSheet2[[Duration]:[Duration]],PrivateSheet2[[Task]:[Task]],_xlfn._xlws.FILTER(ProductBacklog5[CODE],(ProductBacklog5[Real-Date]&lt;=$M115)*(ProductBacklog5[CODE]&lt;&gt;"")*(ProductBacklog5[Real-Date]&lt;&gt;""))),SUMIFS(PrivateSheet3[[Duration]:[Duration]],PrivateSheet3[[Task]:[Task]],_xlfn._xlws.FILTER(ProductBacklog5[CODE],(ProductBacklog5[Real-Date]&lt;=$M115)*(ProductBacklog5[CODE]&lt;&gt;"")*(ProductBacklog5[Real-Date]&lt;&gt;""))),SUMIFS(PrivateSheet4[[Duration]:[Duration]],PrivateSheet4[[Task]:[Task]],_xlfn._xlws.FILTER(ProductBacklog5[CODE],(ProductBacklog5[Real-Date]&lt;=$M115)*(ProductBacklog5[CODE]&lt;&gt;"")*(ProductBacklog5[Real-Date]&lt;&gt;""))),SUMIFS(PrivateSheet5[[Duration]:[Duration]],PrivateSheet5[[Task]:[Task]],_xlfn._xlws.FILTER(ProductBacklog5[CODE],(ProductBacklog5[Real-Date]&lt;=$M115)*(ProductBacklog5[CODE]&lt;&gt;"")*(ProductBacklog5[Real-Date]&lt;&gt;""))))/60," ")</f>
        <v xml:space="preserve"> </v>
      </c>
      <c r="R115" s="37" t="str">
        <f>IF($M115&lt;&gt;"",SUM($L$38:$L115)," ")</f>
        <v xml:space="preserve"> </v>
      </c>
      <c r="U115" s="37"/>
      <c r="V115" s="29"/>
      <c r="W115" s="29"/>
    </row>
    <row r="116" spans="1:23" ht="14.4" customHeight="1" x14ac:dyDescent="0.3">
      <c r="A116" s="29"/>
      <c r="B116" s="57" t="str" cm="1">
        <f t="array" aca="1" ref="B116" ca="1">IF($A116&lt;&gt;"",SUM(SUMIFS(PrivateSheet1[[Duration]:[Duration]],PrivateSheet1[[Task]:[Task]],INDIRECT(CONCATENATE(ADDRESS(ROW($AG$30),COLUMN($AG$30)+(ROW($B116)-ROW($B$38))),"#"))))/60,"")</f>
        <v/>
      </c>
      <c r="C116" s="58" t="str">
        <f>IF($A116&lt;&gt;"",IF($L116&lt;&gt;0,B116/$L116,0),"")</f>
        <v/>
      </c>
      <c r="D116" s="57" t="str" cm="1">
        <f t="array" aca="1" ref="D116" ca="1">IF($A116&lt;&gt;"",SUM(SUMIFS(PrivateSheet2[[Duration]:[Duration]],PrivateSheet2[[Task]:[Task]],INDIRECT(CONCATENATE(ADDRESS(ROW($AG$30),COLUMN($AG$30)+(ROW($B116)-ROW($B$38))),"#"))))/60,"")</f>
        <v/>
      </c>
      <c r="E116" s="58" t="str">
        <f>IF($A116&lt;&gt;"",IF($L116&lt;&gt;0,D116/$L116,0),"")</f>
        <v/>
      </c>
      <c r="F116" s="57" t="str" cm="1">
        <f t="array" aca="1" ref="F116" ca="1">IF($A116&lt;&gt;"",SUM(SUMIFS(PrivateSheet3[[Duration]:[Duration]],PrivateSheet3[[Task]:[Task]],INDIRECT(CONCATENATE(ADDRESS(ROW($AG$30),COLUMN($AG$30)+(ROW($B116)-ROW($B$38))),"#"))))/60,"")</f>
        <v/>
      </c>
      <c r="G116" s="58" t="str">
        <f>IF($A116&lt;&gt;"",IF($L116&lt;&gt;0,F116/$L116,0),"")</f>
        <v/>
      </c>
      <c r="H116" s="57" t="str" cm="1">
        <f t="array" aca="1" ref="H116" ca="1">IF($A116&lt;&gt;"",SUM(SUMIFS(PrivateSheet4[[Duration]:[Duration]],PrivateSheet4[[Task]:[Task]],INDIRECT(CONCATENATE(ADDRESS(ROW($AG$30),COLUMN($AG$30)+(ROW($B116)-ROW($B$38))),"#"))))/60,"")</f>
        <v/>
      </c>
      <c r="I116" s="58" t="str">
        <f>IF($A116&lt;&gt;"",IF($L116&lt;&gt;0,H116/$L116,0),"")</f>
        <v/>
      </c>
      <c r="J116" s="57" t="str" cm="1">
        <f t="array" aca="1" ref="J116" ca="1">IF($A116&lt;&gt;"",SUM(SUMIFS(PrivateSheet5[[Duration]:[Duration]],PrivateSheet5[[Task]:[Task]],INDIRECT(CONCATENATE(ADDRESS(ROW($AG$30),COLUMN($AG$30)+(ROW($B116)-ROW($B$38))),"#"))))/60,"")</f>
        <v/>
      </c>
      <c r="K116" s="58" t="str">
        <f>IF($A116&lt;&gt;"",IF($L116&lt;&gt;0,J116/$L116,0),"")</f>
        <v/>
      </c>
      <c r="L116" s="59" t="str">
        <f>IF($A116&lt;&gt;"",SUM(B116,D116,F116,H116,J116),"")</f>
        <v/>
      </c>
      <c r="M116" s="50"/>
      <c r="N116" s="59"/>
      <c r="O116" s="37" t="str">
        <f>IF($M116&lt;&gt;"",SUMIFS(ProductBacklog5[Planned],ProductBacklog5[Planned-Date], "&lt;="&amp;$M116)," ")</f>
        <v xml:space="preserve"> </v>
      </c>
      <c r="P116" s="37" t="str" cm="1">
        <f t="array" ref="P116">IF($M116&lt;&gt;"",SUM(SUMIFS(ProductBacklog5[Planned],ProductBacklog5[Sprint],$A$38:$A116,ProductBacklog5[Real-Date],"&lt;="&amp;$M116))," ")</f>
        <v xml:space="preserve"> </v>
      </c>
      <c r="Q116" s="37" t="str" cm="1">
        <f t="array" ref="Q116">IF($M116&lt;&gt;"",SUM(SUMIFS(PrivateSheet1[[Duration]:[Duration]],PrivateSheet1[[Task]:[Task]],_xlfn._xlws.FILTER(ProductBacklog5[CODE],(ProductBacklog5[Real-Date]&lt;=$M116)*(ProductBacklog5[CODE]&lt;&gt;"")*(ProductBacklog5[Real-Date]&lt;&gt;""))),SUMIFS(PrivateSheet2[[Duration]:[Duration]],PrivateSheet2[[Task]:[Task]],_xlfn._xlws.FILTER(ProductBacklog5[CODE],(ProductBacklog5[Real-Date]&lt;=$M116)*(ProductBacklog5[CODE]&lt;&gt;"")*(ProductBacklog5[Real-Date]&lt;&gt;""))),SUMIFS(PrivateSheet3[[Duration]:[Duration]],PrivateSheet3[[Task]:[Task]],_xlfn._xlws.FILTER(ProductBacklog5[CODE],(ProductBacklog5[Real-Date]&lt;=$M116)*(ProductBacklog5[CODE]&lt;&gt;"")*(ProductBacklog5[Real-Date]&lt;&gt;""))),SUMIFS(PrivateSheet4[[Duration]:[Duration]],PrivateSheet4[[Task]:[Task]],_xlfn._xlws.FILTER(ProductBacklog5[CODE],(ProductBacklog5[Real-Date]&lt;=$M116)*(ProductBacklog5[CODE]&lt;&gt;"")*(ProductBacklog5[Real-Date]&lt;&gt;""))),SUMIFS(PrivateSheet5[[Duration]:[Duration]],PrivateSheet5[[Task]:[Task]],_xlfn._xlws.FILTER(ProductBacklog5[CODE],(ProductBacklog5[Real-Date]&lt;=$M116)*(ProductBacklog5[CODE]&lt;&gt;"")*(ProductBacklog5[Real-Date]&lt;&gt;""))))/60," ")</f>
        <v xml:space="preserve"> </v>
      </c>
      <c r="R116" s="37" t="str">
        <f>IF($M116&lt;&gt;"",SUM($L$38:$L116)," ")</f>
        <v xml:space="preserve"> </v>
      </c>
      <c r="U116" s="37"/>
      <c r="V116" s="29"/>
      <c r="W116" s="29"/>
    </row>
    <row r="117" spans="1:23" ht="14.4" customHeight="1" x14ac:dyDescent="0.3">
      <c r="A117" s="29"/>
      <c r="B117" s="57" t="str" cm="1">
        <f t="array" aca="1" ref="B117" ca="1">IF($A117&lt;&gt;"",SUM(SUMIFS(PrivateSheet1[[Duration]:[Duration]],PrivateSheet1[[Task]:[Task]],INDIRECT(CONCATENATE(ADDRESS(ROW($AG$30),COLUMN($AG$30)+(ROW($B117)-ROW($B$38))),"#"))))/60,"")</f>
        <v/>
      </c>
      <c r="C117" s="58" t="str">
        <f>IF($A117&lt;&gt;"",IF($L117&lt;&gt;0,B117/$L117,0),"")</f>
        <v/>
      </c>
      <c r="D117" s="57" t="str" cm="1">
        <f t="array" aca="1" ref="D117" ca="1">IF($A117&lt;&gt;"",SUM(SUMIFS(PrivateSheet2[[Duration]:[Duration]],PrivateSheet2[[Task]:[Task]],INDIRECT(CONCATENATE(ADDRESS(ROW($AG$30),COLUMN($AG$30)+(ROW($B117)-ROW($B$38))),"#"))))/60,"")</f>
        <v/>
      </c>
      <c r="E117" s="58" t="str">
        <f>IF($A117&lt;&gt;"",IF($L117&lt;&gt;0,D117/$L117,0),"")</f>
        <v/>
      </c>
      <c r="F117" s="57" t="str" cm="1">
        <f t="array" aca="1" ref="F117" ca="1">IF($A117&lt;&gt;"",SUM(SUMIFS(PrivateSheet3[[Duration]:[Duration]],PrivateSheet3[[Task]:[Task]],INDIRECT(CONCATENATE(ADDRESS(ROW($AG$30),COLUMN($AG$30)+(ROW($B117)-ROW($B$38))),"#"))))/60,"")</f>
        <v/>
      </c>
      <c r="G117" s="58" t="str">
        <f>IF($A117&lt;&gt;"",IF($L117&lt;&gt;0,F117/$L117,0),"")</f>
        <v/>
      </c>
      <c r="H117" s="57" t="str" cm="1">
        <f t="array" aca="1" ref="H117" ca="1">IF($A117&lt;&gt;"",SUM(SUMIFS(PrivateSheet4[[Duration]:[Duration]],PrivateSheet4[[Task]:[Task]],INDIRECT(CONCATENATE(ADDRESS(ROW($AG$30),COLUMN($AG$30)+(ROW($B117)-ROW($B$38))),"#"))))/60,"")</f>
        <v/>
      </c>
      <c r="I117" s="58" t="str">
        <f>IF($A117&lt;&gt;"",IF($L117&lt;&gt;0,H117/$L117,0),"")</f>
        <v/>
      </c>
      <c r="J117" s="57" t="str" cm="1">
        <f t="array" aca="1" ref="J117" ca="1">IF($A117&lt;&gt;"",SUM(SUMIFS(PrivateSheet5[[Duration]:[Duration]],PrivateSheet5[[Task]:[Task]],INDIRECT(CONCATENATE(ADDRESS(ROW($AG$30),COLUMN($AG$30)+(ROW($B117)-ROW($B$38))),"#"))))/60,"")</f>
        <v/>
      </c>
      <c r="K117" s="58" t="str">
        <f>IF($A117&lt;&gt;"",IF($L117&lt;&gt;0,J117/$L117,0),"")</f>
        <v/>
      </c>
      <c r="L117" s="59" t="str">
        <f>IF($A117&lt;&gt;"",SUM(B117,D117,F117,H117,J117),"")</f>
        <v/>
      </c>
      <c r="M117" s="50"/>
      <c r="N117" s="59"/>
      <c r="O117" s="37" t="str">
        <f>IF($M117&lt;&gt;"",SUMIFS(ProductBacklog5[Planned],ProductBacklog5[Planned-Date], "&lt;="&amp;$M117)," ")</f>
        <v xml:space="preserve"> </v>
      </c>
      <c r="P117" s="37" t="str" cm="1">
        <f t="array" ref="P117">IF($M117&lt;&gt;"",SUM(SUMIFS(ProductBacklog5[Planned],ProductBacklog5[Sprint],$A$38:$A117,ProductBacklog5[Real-Date],"&lt;="&amp;$M117))," ")</f>
        <v xml:space="preserve"> </v>
      </c>
      <c r="Q117" s="37" t="str" cm="1">
        <f t="array" ref="Q117">IF($M117&lt;&gt;"",SUM(SUMIFS(PrivateSheet1[[Duration]:[Duration]],PrivateSheet1[[Task]:[Task]],_xlfn._xlws.FILTER(ProductBacklog5[CODE],(ProductBacklog5[Real-Date]&lt;=$M117)*(ProductBacklog5[CODE]&lt;&gt;"")*(ProductBacklog5[Real-Date]&lt;&gt;""))),SUMIFS(PrivateSheet2[[Duration]:[Duration]],PrivateSheet2[[Task]:[Task]],_xlfn._xlws.FILTER(ProductBacklog5[CODE],(ProductBacklog5[Real-Date]&lt;=$M117)*(ProductBacklog5[CODE]&lt;&gt;"")*(ProductBacklog5[Real-Date]&lt;&gt;""))),SUMIFS(PrivateSheet3[[Duration]:[Duration]],PrivateSheet3[[Task]:[Task]],_xlfn._xlws.FILTER(ProductBacklog5[CODE],(ProductBacklog5[Real-Date]&lt;=$M117)*(ProductBacklog5[CODE]&lt;&gt;"")*(ProductBacklog5[Real-Date]&lt;&gt;""))),SUMIFS(PrivateSheet4[[Duration]:[Duration]],PrivateSheet4[[Task]:[Task]],_xlfn._xlws.FILTER(ProductBacklog5[CODE],(ProductBacklog5[Real-Date]&lt;=$M117)*(ProductBacklog5[CODE]&lt;&gt;"")*(ProductBacklog5[Real-Date]&lt;&gt;""))),SUMIFS(PrivateSheet5[[Duration]:[Duration]],PrivateSheet5[[Task]:[Task]],_xlfn._xlws.FILTER(ProductBacklog5[CODE],(ProductBacklog5[Real-Date]&lt;=$M117)*(ProductBacklog5[CODE]&lt;&gt;"")*(ProductBacklog5[Real-Date]&lt;&gt;""))))/60," ")</f>
        <v xml:space="preserve"> </v>
      </c>
      <c r="R117" s="37" t="str">
        <f>IF($M117&lt;&gt;"",SUM($L$38:$L117)," ")</f>
        <v xml:space="preserve"> </v>
      </c>
      <c r="U117" s="37"/>
      <c r="V117" s="29"/>
      <c r="W117" s="29"/>
    </row>
    <row r="118" spans="1:23" ht="14.4" customHeight="1" x14ac:dyDescent="0.3">
      <c r="A118" s="29"/>
      <c r="B118" s="57" t="str" cm="1">
        <f t="array" aca="1" ref="B118" ca="1">IF($A118&lt;&gt;"",SUM(SUMIFS(PrivateSheet1[[Duration]:[Duration]],PrivateSheet1[[Task]:[Task]],INDIRECT(CONCATENATE(ADDRESS(ROW($AG$30),COLUMN($AG$30)+(ROW($B118)-ROW($B$38))),"#"))))/60,"")</f>
        <v/>
      </c>
      <c r="C118" s="58" t="str">
        <f>IF($A118&lt;&gt;"",IF($L118&lt;&gt;0,B118/$L118,0),"")</f>
        <v/>
      </c>
      <c r="D118" s="57" t="str" cm="1">
        <f t="array" aca="1" ref="D118" ca="1">IF($A118&lt;&gt;"",SUM(SUMIFS(PrivateSheet2[[Duration]:[Duration]],PrivateSheet2[[Task]:[Task]],INDIRECT(CONCATENATE(ADDRESS(ROW($AG$30),COLUMN($AG$30)+(ROW($B118)-ROW($B$38))),"#"))))/60,"")</f>
        <v/>
      </c>
      <c r="E118" s="58" t="str">
        <f>IF($A118&lt;&gt;"",IF($L118&lt;&gt;0,D118/$L118,0),"")</f>
        <v/>
      </c>
      <c r="F118" s="57" t="str" cm="1">
        <f t="array" aca="1" ref="F118" ca="1">IF($A118&lt;&gt;"",SUM(SUMIFS(PrivateSheet3[[Duration]:[Duration]],PrivateSheet3[[Task]:[Task]],INDIRECT(CONCATENATE(ADDRESS(ROW($AG$30),COLUMN($AG$30)+(ROW($B118)-ROW($B$38))),"#"))))/60,"")</f>
        <v/>
      </c>
      <c r="G118" s="58" t="str">
        <f>IF($A118&lt;&gt;"",IF($L118&lt;&gt;0,F118/$L118,0),"")</f>
        <v/>
      </c>
      <c r="H118" s="57" t="str" cm="1">
        <f t="array" aca="1" ref="H118" ca="1">IF($A118&lt;&gt;"",SUM(SUMIFS(PrivateSheet4[[Duration]:[Duration]],PrivateSheet4[[Task]:[Task]],INDIRECT(CONCATENATE(ADDRESS(ROW($AG$30),COLUMN($AG$30)+(ROW($B118)-ROW($B$38))),"#"))))/60,"")</f>
        <v/>
      </c>
      <c r="I118" s="58" t="str">
        <f>IF($A118&lt;&gt;"",IF($L118&lt;&gt;0,H118/$L118,0),"")</f>
        <v/>
      </c>
      <c r="J118" s="57" t="str" cm="1">
        <f t="array" aca="1" ref="J118" ca="1">IF($A118&lt;&gt;"",SUM(SUMIFS(PrivateSheet5[[Duration]:[Duration]],PrivateSheet5[[Task]:[Task]],INDIRECT(CONCATENATE(ADDRESS(ROW($AG$30),COLUMN($AG$30)+(ROW($B118)-ROW($B$38))),"#"))))/60,"")</f>
        <v/>
      </c>
      <c r="K118" s="58" t="str">
        <f>IF($A118&lt;&gt;"",IF($L118&lt;&gt;0,J118/$L118,0),"")</f>
        <v/>
      </c>
      <c r="L118" s="59" t="str">
        <f>IF($A118&lt;&gt;"",SUM(B118,D118,F118,H118,J118),"")</f>
        <v/>
      </c>
      <c r="M118" s="50"/>
      <c r="N118" s="59"/>
      <c r="O118" s="37" t="str">
        <f>IF($M118&lt;&gt;"",SUMIFS(ProductBacklog5[Planned],ProductBacklog5[Planned-Date], "&lt;="&amp;$M118)," ")</f>
        <v xml:space="preserve"> </v>
      </c>
      <c r="P118" s="37" t="str" cm="1">
        <f t="array" ref="P118">IF($M118&lt;&gt;"",SUM(SUMIFS(ProductBacklog5[Planned],ProductBacklog5[Sprint],$A$38:$A118,ProductBacklog5[Real-Date],"&lt;="&amp;$M118))," ")</f>
        <v xml:space="preserve"> </v>
      </c>
      <c r="Q118" s="37" t="str" cm="1">
        <f t="array" ref="Q118">IF($M118&lt;&gt;"",SUM(SUMIFS(PrivateSheet1[[Duration]:[Duration]],PrivateSheet1[[Task]:[Task]],_xlfn._xlws.FILTER(ProductBacklog5[CODE],(ProductBacklog5[Real-Date]&lt;=$M118)*(ProductBacklog5[CODE]&lt;&gt;"")*(ProductBacklog5[Real-Date]&lt;&gt;""))),SUMIFS(PrivateSheet2[[Duration]:[Duration]],PrivateSheet2[[Task]:[Task]],_xlfn._xlws.FILTER(ProductBacklog5[CODE],(ProductBacklog5[Real-Date]&lt;=$M118)*(ProductBacklog5[CODE]&lt;&gt;"")*(ProductBacklog5[Real-Date]&lt;&gt;""))),SUMIFS(PrivateSheet3[[Duration]:[Duration]],PrivateSheet3[[Task]:[Task]],_xlfn._xlws.FILTER(ProductBacklog5[CODE],(ProductBacklog5[Real-Date]&lt;=$M118)*(ProductBacklog5[CODE]&lt;&gt;"")*(ProductBacklog5[Real-Date]&lt;&gt;""))),SUMIFS(PrivateSheet4[[Duration]:[Duration]],PrivateSheet4[[Task]:[Task]],_xlfn._xlws.FILTER(ProductBacklog5[CODE],(ProductBacklog5[Real-Date]&lt;=$M118)*(ProductBacklog5[CODE]&lt;&gt;"")*(ProductBacklog5[Real-Date]&lt;&gt;""))),SUMIFS(PrivateSheet5[[Duration]:[Duration]],PrivateSheet5[[Task]:[Task]],_xlfn._xlws.FILTER(ProductBacklog5[CODE],(ProductBacklog5[Real-Date]&lt;=$M118)*(ProductBacklog5[CODE]&lt;&gt;"")*(ProductBacklog5[Real-Date]&lt;&gt;""))))/60," ")</f>
        <v xml:space="preserve"> </v>
      </c>
      <c r="R118" s="37" t="str">
        <f>IF($M118&lt;&gt;"",SUM($L$38:$L118)," ")</f>
        <v xml:space="preserve"> </v>
      </c>
      <c r="U118" s="37"/>
      <c r="V118" s="29"/>
      <c r="W118" s="29"/>
    </row>
    <row r="119" spans="1:23" ht="14.4" customHeight="1" x14ac:dyDescent="0.3">
      <c r="A119" s="29"/>
      <c r="B119" s="57" t="str" cm="1">
        <f t="array" aca="1" ref="B119" ca="1">IF($A119&lt;&gt;"",SUM(SUMIFS(PrivateSheet1[[Duration]:[Duration]],PrivateSheet1[[Task]:[Task]],INDIRECT(CONCATENATE(ADDRESS(ROW($AG$30),COLUMN($AG$30)+(ROW($B119)-ROW($B$38))),"#"))))/60,"")</f>
        <v/>
      </c>
      <c r="C119" s="58" t="str">
        <f>IF($A119&lt;&gt;"",IF($L119&lt;&gt;0,B119/$L119,0),"")</f>
        <v/>
      </c>
      <c r="D119" s="57" t="str" cm="1">
        <f t="array" aca="1" ref="D119" ca="1">IF($A119&lt;&gt;"",SUM(SUMIFS(PrivateSheet2[[Duration]:[Duration]],PrivateSheet2[[Task]:[Task]],INDIRECT(CONCATENATE(ADDRESS(ROW($AG$30),COLUMN($AG$30)+(ROW($B119)-ROW($B$38))),"#"))))/60,"")</f>
        <v/>
      </c>
      <c r="E119" s="58" t="str">
        <f>IF($A119&lt;&gt;"",IF($L119&lt;&gt;0,D119/$L119,0),"")</f>
        <v/>
      </c>
      <c r="F119" s="57" t="str" cm="1">
        <f t="array" aca="1" ref="F119" ca="1">IF($A119&lt;&gt;"",SUM(SUMIFS(PrivateSheet3[[Duration]:[Duration]],PrivateSheet3[[Task]:[Task]],INDIRECT(CONCATENATE(ADDRESS(ROW($AG$30),COLUMN($AG$30)+(ROW($B119)-ROW($B$38))),"#"))))/60,"")</f>
        <v/>
      </c>
      <c r="G119" s="58" t="str">
        <f>IF($A119&lt;&gt;"",IF($L119&lt;&gt;0,F119/$L119,0),"")</f>
        <v/>
      </c>
      <c r="H119" s="57" t="str" cm="1">
        <f t="array" aca="1" ref="H119" ca="1">IF($A119&lt;&gt;"",SUM(SUMIFS(PrivateSheet4[[Duration]:[Duration]],PrivateSheet4[[Task]:[Task]],INDIRECT(CONCATENATE(ADDRESS(ROW($AG$30),COLUMN($AG$30)+(ROW($B119)-ROW($B$38))),"#"))))/60,"")</f>
        <v/>
      </c>
      <c r="I119" s="58" t="str">
        <f>IF($A119&lt;&gt;"",IF($L119&lt;&gt;0,H119/$L119,0),"")</f>
        <v/>
      </c>
      <c r="J119" s="57" t="str" cm="1">
        <f t="array" aca="1" ref="J119" ca="1">IF($A119&lt;&gt;"",SUM(SUMIFS(PrivateSheet5[[Duration]:[Duration]],PrivateSheet5[[Task]:[Task]],INDIRECT(CONCATENATE(ADDRESS(ROW($AG$30),COLUMN($AG$30)+(ROW($B119)-ROW($B$38))),"#"))))/60,"")</f>
        <v/>
      </c>
      <c r="K119" s="58" t="str">
        <f>IF($A119&lt;&gt;"",IF($L119&lt;&gt;0,J119/$L119,0),"")</f>
        <v/>
      </c>
      <c r="L119" s="59" t="str">
        <f>IF($A119&lt;&gt;"",SUM(B119,D119,F119,H119,J119),"")</f>
        <v/>
      </c>
      <c r="M119" s="50"/>
      <c r="N119" s="59"/>
      <c r="O119" s="37" t="str">
        <f>IF($M119&lt;&gt;"",SUMIFS(ProductBacklog5[Planned],ProductBacklog5[Planned-Date], "&lt;="&amp;$M119)," ")</f>
        <v xml:space="preserve"> </v>
      </c>
      <c r="P119" s="37" t="str" cm="1">
        <f t="array" ref="P119">IF($M119&lt;&gt;"",SUM(SUMIFS(ProductBacklog5[Planned],ProductBacklog5[Sprint],$A$38:$A119,ProductBacklog5[Real-Date],"&lt;="&amp;$M119))," ")</f>
        <v xml:space="preserve"> </v>
      </c>
      <c r="Q119" s="37" t="str" cm="1">
        <f t="array" ref="Q119">IF($M119&lt;&gt;"",SUM(SUMIFS(PrivateSheet1[[Duration]:[Duration]],PrivateSheet1[[Task]:[Task]],_xlfn._xlws.FILTER(ProductBacklog5[CODE],(ProductBacklog5[Real-Date]&lt;=$M119)*(ProductBacklog5[CODE]&lt;&gt;"")*(ProductBacklog5[Real-Date]&lt;&gt;""))),SUMIFS(PrivateSheet2[[Duration]:[Duration]],PrivateSheet2[[Task]:[Task]],_xlfn._xlws.FILTER(ProductBacklog5[CODE],(ProductBacklog5[Real-Date]&lt;=$M119)*(ProductBacklog5[CODE]&lt;&gt;"")*(ProductBacklog5[Real-Date]&lt;&gt;""))),SUMIFS(PrivateSheet3[[Duration]:[Duration]],PrivateSheet3[[Task]:[Task]],_xlfn._xlws.FILTER(ProductBacklog5[CODE],(ProductBacklog5[Real-Date]&lt;=$M119)*(ProductBacklog5[CODE]&lt;&gt;"")*(ProductBacklog5[Real-Date]&lt;&gt;""))),SUMIFS(PrivateSheet4[[Duration]:[Duration]],PrivateSheet4[[Task]:[Task]],_xlfn._xlws.FILTER(ProductBacklog5[CODE],(ProductBacklog5[Real-Date]&lt;=$M119)*(ProductBacklog5[CODE]&lt;&gt;"")*(ProductBacklog5[Real-Date]&lt;&gt;""))),SUMIFS(PrivateSheet5[[Duration]:[Duration]],PrivateSheet5[[Task]:[Task]],_xlfn._xlws.FILTER(ProductBacklog5[CODE],(ProductBacklog5[Real-Date]&lt;=$M119)*(ProductBacklog5[CODE]&lt;&gt;"")*(ProductBacklog5[Real-Date]&lt;&gt;""))))/60," ")</f>
        <v xml:space="preserve"> </v>
      </c>
      <c r="R119" s="37" t="str">
        <f>IF($M119&lt;&gt;"",SUM($L$38:$L119)," ")</f>
        <v xml:space="preserve"> </v>
      </c>
      <c r="U119" s="37"/>
      <c r="V119" s="29"/>
      <c r="W119" s="29"/>
    </row>
    <row r="120" spans="1:23" ht="14.4" customHeight="1" x14ac:dyDescent="0.3">
      <c r="A120" s="29"/>
      <c r="B120" s="57" t="str" cm="1">
        <f t="array" aca="1" ref="B120" ca="1">IF($A120&lt;&gt;"",SUM(SUMIFS(PrivateSheet1[[Duration]:[Duration]],PrivateSheet1[[Task]:[Task]],INDIRECT(CONCATENATE(ADDRESS(ROW($AG$30),COLUMN($AG$30)+(ROW($B120)-ROW($B$38))),"#"))))/60,"")</f>
        <v/>
      </c>
      <c r="C120" s="58" t="str">
        <f>IF($A120&lt;&gt;"",IF($L120&lt;&gt;0,B120/$L120,0),"")</f>
        <v/>
      </c>
      <c r="D120" s="57" t="str" cm="1">
        <f t="array" aca="1" ref="D120" ca="1">IF($A120&lt;&gt;"",SUM(SUMIFS(PrivateSheet2[[Duration]:[Duration]],PrivateSheet2[[Task]:[Task]],INDIRECT(CONCATENATE(ADDRESS(ROW($AG$30),COLUMN($AG$30)+(ROW($B120)-ROW($B$38))),"#"))))/60,"")</f>
        <v/>
      </c>
      <c r="E120" s="58" t="str">
        <f>IF($A120&lt;&gt;"",IF($L120&lt;&gt;0,D120/$L120,0),"")</f>
        <v/>
      </c>
      <c r="F120" s="57" t="str" cm="1">
        <f t="array" aca="1" ref="F120" ca="1">IF($A120&lt;&gt;"",SUM(SUMIFS(PrivateSheet3[[Duration]:[Duration]],PrivateSheet3[[Task]:[Task]],INDIRECT(CONCATENATE(ADDRESS(ROW($AG$30),COLUMN($AG$30)+(ROW($B120)-ROW($B$38))),"#"))))/60,"")</f>
        <v/>
      </c>
      <c r="G120" s="58" t="str">
        <f>IF($A120&lt;&gt;"",IF($L120&lt;&gt;0,F120/$L120,0),"")</f>
        <v/>
      </c>
      <c r="H120" s="57" t="str" cm="1">
        <f t="array" aca="1" ref="H120" ca="1">IF($A120&lt;&gt;"",SUM(SUMIFS(PrivateSheet4[[Duration]:[Duration]],PrivateSheet4[[Task]:[Task]],INDIRECT(CONCATENATE(ADDRESS(ROW($AG$30),COLUMN($AG$30)+(ROW($B120)-ROW($B$38))),"#"))))/60,"")</f>
        <v/>
      </c>
      <c r="I120" s="58" t="str">
        <f>IF($A120&lt;&gt;"",IF($L120&lt;&gt;0,H120/$L120,0),"")</f>
        <v/>
      </c>
      <c r="J120" s="57" t="str" cm="1">
        <f t="array" aca="1" ref="J120" ca="1">IF($A120&lt;&gt;"",SUM(SUMIFS(PrivateSheet5[[Duration]:[Duration]],PrivateSheet5[[Task]:[Task]],INDIRECT(CONCATENATE(ADDRESS(ROW($AG$30),COLUMN($AG$30)+(ROW($B120)-ROW($B$38))),"#"))))/60,"")</f>
        <v/>
      </c>
      <c r="K120" s="58" t="str">
        <f>IF($A120&lt;&gt;"",IF($L120&lt;&gt;0,J120/$L120,0),"")</f>
        <v/>
      </c>
      <c r="L120" s="59" t="str">
        <f>IF($A120&lt;&gt;"",SUM(B120,D120,F120,H120,J120),"")</f>
        <v/>
      </c>
      <c r="M120" s="50"/>
      <c r="N120" s="59"/>
      <c r="O120" s="37" t="str">
        <f>IF($M120&lt;&gt;"",SUMIFS(ProductBacklog5[Planned],ProductBacklog5[Planned-Date], "&lt;="&amp;$M120)," ")</f>
        <v xml:space="preserve"> </v>
      </c>
      <c r="P120" s="37" t="str" cm="1">
        <f t="array" ref="P120">IF($M120&lt;&gt;"",SUM(SUMIFS(ProductBacklog5[Planned],ProductBacklog5[Sprint],$A$38:$A120,ProductBacklog5[Real-Date],"&lt;="&amp;$M120))," ")</f>
        <v xml:space="preserve"> </v>
      </c>
      <c r="Q120" s="37" t="str" cm="1">
        <f t="array" ref="Q120">IF($M120&lt;&gt;"",SUM(SUMIFS(PrivateSheet1[[Duration]:[Duration]],PrivateSheet1[[Task]:[Task]],_xlfn._xlws.FILTER(ProductBacklog5[CODE],(ProductBacklog5[Real-Date]&lt;=$M120)*(ProductBacklog5[CODE]&lt;&gt;"")*(ProductBacklog5[Real-Date]&lt;&gt;""))),SUMIFS(PrivateSheet2[[Duration]:[Duration]],PrivateSheet2[[Task]:[Task]],_xlfn._xlws.FILTER(ProductBacklog5[CODE],(ProductBacklog5[Real-Date]&lt;=$M120)*(ProductBacklog5[CODE]&lt;&gt;"")*(ProductBacklog5[Real-Date]&lt;&gt;""))),SUMIFS(PrivateSheet3[[Duration]:[Duration]],PrivateSheet3[[Task]:[Task]],_xlfn._xlws.FILTER(ProductBacklog5[CODE],(ProductBacklog5[Real-Date]&lt;=$M120)*(ProductBacklog5[CODE]&lt;&gt;"")*(ProductBacklog5[Real-Date]&lt;&gt;""))),SUMIFS(PrivateSheet4[[Duration]:[Duration]],PrivateSheet4[[Task]:[Task]],_xlfn._xlws.FILTER(ProductBacklog5[CODE],(ProductBacklog5[Real-Date]&lt;=$M120)*(ProductBacklog5[CODE]&lt;&gt;"")*(ProductBacklog5[Real-Date]&lt;&gt;""))),SUMIFS(PrivateSheet5[[Duration]:[Duration]],PrivateSheet5[[Task]:[Task]],_xlfn._xlws.FILTER(ProductBacklog5[CODE],(ProductBacklog5[Real-Date]&lt;=$M120)*(ProductBacklog5[CODE]&lt;&gt;"")*(ProductBacklog5[Real-Date]&lt;&gt;""))))/60," ")</f>
        <v xml:space="preserve"> </v>
      </c>
      <c r="R120" s="37" t="str">
        <f>IF($M120&lt;&gt;"",SUM($L$38:$L120)," ")</f>
        <v xml:space="preserve"> </v>
      </c>
      <c r="U120" s="37"/>
      <c r="V120" s="29"/>
      <c r="W120" s="29"/>
    </row>
    <row r="121" spans="1:23" ht="14.4" customHeight="1" x14ac:dyDescent="0.3">
      <c r="A121" s="29"/>
      <c r="B121" s="57" t="str" cm="1">
        <f t="array" aca="1" ref="B121" ca="1">IF($A121&lt;&gt;"",SUM(SUMIFS(PrivateSheet1[[Duration]:[Duration]],PrivateSheet1[[Task]:[Task]],INDIRECT(CONCATENATE(ADDRESS(ROW($AG$30),COLUMN($AG$30)+(ROW($B121)-ROW($B$38))),"#"))))/60,"")</f>
        <v/>
      </c>
      <c r="C121" s="58" t="str">
        <f>IF($A121&lt;&gt;"",IF($L121&lt;&gt;0,B121/$L121,0),"")</f>
        <v/>
      </c>
      <c r="D121" s="57" t="str" cm="1">
        <f t="array" aca="1" ref="D121" ca="1">IF($A121&lt;&gt;"",SUM(SUMIFS(PrivateSheet2[[Duration]:[Duration]],PrivateSheet2[[Task]:[Task]],INDIRECT(CONCATENATE(ADDRESS(ROW($AG$30),COLUMN($AG$30)+(ROW($B121)-ROW($B$38))),"#"))))/60,"")</f>
        <v/>
      </c>
      <c r="E121" s="58" t="str">
        <f>IF($A121&lt;&gt;"",IF($L121&lt;&gt;0,D121/$L121,0),"")</f>
        <v/>
      </c>
      <c r="F121" s="57" t="str" cm="1">
        <f t="array" aca="1" ref="F121" ca="1">IF($A121&lt;&gt;"",SUM(SUMIFS(PrivateSheet3[[Duration]:[Duration]],PrivateSheet3[[Task]:[Task]],INDIRECT(CONCATENATE(ADDRESS(ROW($AG$30),COLUMN($AG$30)+(ROW($B121)-ROW($B$38))),"#"))))/60,"")</f>
        <v/>
      </c>
      <c r="G121" s="58" t="str">
        <f>IF($A121&lt;&gt;"",IF($L121&lt;&gt;0,F121/$L121,0),"")</f>
        <v/>
      </c>
      <c r="H121" s="57" t="str" cm="1">
        <f t="array" aca="1" ref="H121" ca="1">IF($A121&lt;&gt;"",SUM(SUMIFS(PrivateSheet4[[Duration]:[Duration]],PrivateSheet4[[Task]:[Task]],INDIRECT(CONCATENATE(ADDRESS(ROW($AG$30),COLUMN($AG$30)+(ROW($B121)-ROW($B$38))),"#"))))/60,"")</f>
        <v/>
      </c>
      <c r="I121" s="58" t="str">
        <f>IF($A121&lt;&gt;"",IF($L121&lt;&gt;0,H121/$L121,0),"")</f>
        <v/>
      </c>
      <c r="J121" s="57" t="str" cm="1">
        <f t="array" aca="1" ref="J121" ca="1">IF($A121&lt;&gt;"",SUM(SUMIFS(PrivateSheet5[[Duration]:[Duration]],PrivateSheet5[[Task]:[Task]],INDIRECT(CONCATENATE(ADDRESS(ROW($AG$30),COLUMN($AG$30)+(ROW($B121)-ROW($B$38))),"#"))))/60,"")</f>
        <v/>
      </c>
      <c r="K121" s="58" t="str">
        <f>IF($A121&lt;&gt;"",IF($L121&lt;&gt;0,J121/$L121,0),"")</f>
        <v/>
      </c>
      <c r="L121" s="59" t="str">
        <f>IF($A121&lt;&gt;"",SUM(B121,D121,F121,H121,J121),"")</f>
        <v/>
      </c>
      <c r="M121" s="50"/>
      <c r="N121" s="59"/>
      <c r="O121" s="37" t="str">
        <f>IF($M121&lt;&gt;"",SUMIFS(ProductBacklog5[Planned],ProductBacklog5[Planned-Date], "&lt;="&amp;$M121)," ")</f>
        <v xml:space="preserve"> </v>
      </c>
      <c r="P121" s="37" t="str" cm="1">
        <f t="array" ref="P121">IF($M121&lt;&gt;"",SUM(SUMIFS(ProductBacklog5[Planned],ProductBacklog5[Sprint],$A$38:$A121,ProductBacklog5[Real-Date],"&lt;="&amp;$M121))," ")</f>
        <v xml:space="preserve"> </v>
      </c>
      <c r="Q121" s="37" t="str" cm="1">
        <f t="array" ref="Q121">IF($M121&lt;&gt;"",SUM(SUMIFS(PrivateSheet1[[Duration]:[Duration]],PrivateSheet1[[Task]:[Task]],_xlfn._xlws.FILTER(ProductBacklog5[CODE],(ProductBacklog5[Real-Date]&lt;=$M121)*(ProductBacklog5[CODE]&lt;&gt;"")*(ProductBacklog5[Real-Date]&lt;&gt;""))),SUMIFS(PrivateSheet2[[Duration]:[Duration]],PrivateSheet2[[Task]:[Task]],_xlfn._xlws.FILTER(ProductBacklog5[CODE],(ProductBacklog5[Real-Date]&lt;=$M121)*(ProductBacklog5[CODE]&lt;&gt;"")*(ProductBacklog5[Real-Date]&lt;&gt;""))),SUMIFS(PrivateSheet3[[Duration]:[Duration]],PrivateSheet3[[Task]:[Task]],_xlfn._xlws.FILTER(ProductBacklog5[CODE],(ProductBacklog5[Real-Date]&lt;=$M121)*(ProductBacklog5[CODE]&lt;&gt;"")*(ProductBacklog5[Real-Date]&lt;&gt;""))),SUMIFS(PrivateSheet4[[Duration]:[Duration]],PrivateSheet4[[Task]:[Task]],_xlfn._xlws.FILTER(ProductBacklog5[CODE],(ProductBacklog5[Real-Date]&lt;=$M121)*(ProductBacklog5[CODE]&lt;&gt;"")*(ProductBacklog5[Real-Date]&lt;&gt;""))),SUMIFS(PrivateSheet5[[Duration]:[Duration]],PrivateSheet5[[Task]:[Task]],_xlfn._xlws.FILTER(ProductBacklog5[CODE],(ProductBacklog5[Real-Date]&lt;=$M121)*(ProductBacklog5[CODE]&lt;&gt;"")*(ProductBacklog5[Real-Date]&lt;&gt;""))))/60," ")</f>
        <v xml:space="preserve"> </v>
      </c>
      <c r="R121" s="37" t="str">
        <f>IF($M121&lt;&gt;"",SUM($L$38:$L121)," ")</f>
        <v xml:space="preserve"> </v>
      </c>
      <c r="U121" s="37"/>
      <c r="V121" s="29"/>
      <c r="W121" s="29"/>
    </row>
    <row r="122" spans="1:23" ht="14.4" customHeight="1" x14ac:dyDescent="0.3">
      <c r="A122" s="29"/>
      <c r="B122" s="57" t="str" cm="1">
        <f t="array" aca="1" ref="B122" ca="1">IF($A122&lt;&gt;"",SUM(SUMIFS(PrivateSheet1[[Duration]:[Duration]],PrivateSheet1[[Task]:[Task]],INDIRECT(CONCATENATE(ADDRESS(ROW($AG$30),COLUMN($AG$30)+(ROW($B122)-ROW($B$38))),"#"))))/60,"")</f>
        <v/>
      </c>
      <c r="C122" s="58" t="str">
        <f>IF($A122&lt;&gt;"",IF($L122&lt;&gt;0,B122/$L122,0),"")</f>
        <v/>
      </c>
      <c r="D122" s="57" t="str" cm="1">
        <f t="array" aca="1" ref="D122" ca="1">IF($A122&lt;&gt;"",SUM(SUMIFS(PrivateSheet2[[Duration]:[Duration]],PrivateSheet2[[Task]:[Task]],INDIRECT(CONCATENATE(ADDRESS(ROW($AG$30),COLUMN($AG$30)+(ROW($B122)-ROW($B$38))),"#"))))/60,"")</f>
        <v/>
      </c>
      <c r="E122" s="58" t="str">
        <f>IF($A122&lt;&gt;"",IF($L122&lt;&gt;0,D122/$L122,0),"")</f>
        <v/>
      </c>
      <c r="F122" s="57" t="str" cm="1">
        <f t="array" aca="1" ref="F122" ca="1">IF($A122&lt;&gt;"",SUM(SUMIFS(PrivateSheet3[[Duration]:[Duration]],PrivateSheet3[[Task]:[Task]],INDIRECT(CONCATENATE(ADDRESS(ROW($AG$30),COLUMN($AG$30)+(ROW($B122)-ROW($B$38))),"#"))))/60,"")</f>
        <v/>
      </c>
      <c r="G122" s="58" t="str">
        <f>IF($A122&lt;&gt;"",IF($L122&lt;&gt;0,F122/$L122,0),"")</f>
        <v/>
      </c>
      <c r="H122" s="57" t="str" cm="1">
        <f t="array" aca="1" ref="H122" ca="1">IF($A122&lt;&gt;"",SUM(SUMIFS(PrivateSheet4[[Duration]:[Duration]],PrivateSheet4[[Task]:[Task]],INDIRECT(CONCATENATE(ADDRESS(ROW($AG$30),COLUMN($AG$30)+(ROW($B122)-ROW($B$38))),"#"))))/60,"")</f>
        <v/>
      </c>
      <c r="I122" s="58" t="str">
        <f>IF($A122&lt;&gt;"",IF($L122&lt;&gt;0,H122/$L122,0),"")</f>
        <v/>
      </c>
      <c r="J122" s="57" t="str" cm="1">
        <f t="array" aca="1" ref="J122" ca="1">IF($A122&lt;&gt;"",SUM(SUMIFS(PrivateSheet5[[Duration]:[Duration]],PrivateSheet5[[Task]:[Task]],INDIRECT(CONCATENATE(ADDRESS(ROW($AG$30),COLUMN($AG$30)+(ROW($B122)-ROW($B$38))),"#"))))/60,"")</f>
        <v/>
      </c>
      <c r="K122" s="58" t="str">
        <f>IF($A122&lt;&gt;"",IF($L122&lt;&gt;0,J122/$L122,0),"")</f>
        <v/>
      </c>
      <c r="L122" s="59" t="str">
        <f>IF($A122&lt;&gt;"",SUM(B122,D122,F122,H122,J122),"")</f>
        <v/>
      </c>
      <c r="M122" s="50"/>
      <c r="N122" s="59"/>
      <c r="O122" s="37" t="str">
        <f>IF($M122&lt;&gt;"",SUMIFS(ProductBacklog5[Planned],ProductBacklog5[Planned-Date], "&lt;="&amp;$M122)," ")</f>
        <v xml:space="preserve"> </v>
      </c>
      <c r="P122" s="37" t="str" cm="1">
        <f t="array" ref="P122">IF($M122&lt;&gt;"",SUM(SUMIFS(ProductBacklog5[Planned],ProductBacklog5[Sprint],$A$38:$A122,ProductBacklog5[Real-Date],"&lt;="&amp;$M122))," ")</f>
        <v xml:space="preserve"> </v>
      </c>
      <c r="Q122" s="37" t="str" cm="1">
        <f t="array" ref="Q122">IF($M122&lt;&gt;"",SUM(SUMIFS(PrivateSheet1[[Duration]:[Duration]],PrivateSheet1[[Task]:[Task]],_xlfn._xlws.FILTER(ProductBacklog5[CODE],(ProductBacklog5[Real-Date]&lt;=$M122)*(ProductBacklog5[CODE]&lt;&gt;"")*(ProductBacklog5[Real-Date]&lt;&gt;""))),SUMIFS(PrivateSheet2[[Duration]:[Duration]],PrivateSheet2[[Task]:[Task]],_xlfn._xlws.FILTER(ProductBacklog5[CODE],(ProductBacklog5[Real-Date]&lt;=$M122)*(ProductBacklog5[CODE]&lt;&gt;"")*(ProductBacklog5[Real-Date]&lt;&gt;""))),SUMIFS(PrivateSheet3[[Duration]:[Duration]],PrivateSheet3[[Task]:[Task]],_xlfn._xlws.FILTER(ProductBacklog5[CODE],(ProductBacklog5[Real-Date]&lt;=$M122)*(ProductBacklog5[CODE]&lt;&gt;"")*(ProductBacklog5[Real-Date]&lt;&gt;""))),SUMIFS(PrivateSheet4[[Duration]:[Duration]],PrivateSheet4[[Task]:[Task]],_xlfn._xlws.FILTER(ProductBacklog5[CODE],(ProductBacklog5[Real-Date]&lt;=$M122)*(ProductBacklog5[CODE]&lt;&gt;"")*(ProductBacklog5[Real-Date]&lt;&gt;""))),SUMIFS(PrivateSheet5[[Duration]:[Duration]],PrivateSheet5[[Task]:[Task]],_xlfn._xlws.FILTER(ProductBacklog5[CODE],(ProductBacklog5[Real-Date]&lt;=$M122)*(ProductBacklog5[CODE]&lt;&gt;"")*(ProductBacklog5[Real-Date]&lt;&gt;""))))/60," ")</f>
        <v xml:space="preserve"> </v>
      </c>
      <c r="R122" s="37" t="str">
        <f>IF($M122&lt;&gt;"",SUM($L$38:$L122)," ")</f>
        <v xml:space="preserve"> </v>
      </c>
      <c r="U122" s="37"/>
      <c r="V122" s="29"/>
      <c r="W122" s="29"/>
    </row>
    <row r="123" spans="1:23" ht="14.4" customHeight="1" x14ac:dyDescent="0.3">
      <c r="A123" s="29"/>
      <c r="B123" s="57" t="str" cm="1">
        <f t="array" aca="1" ref="B123" ca="1">IF($A123&lt;&gt;"",SUM(SUMIFS(PrivateSheet1[[Duration]:[Duration]],PrivateSheet1[[Task]:[Task]],INDIRECT(CONCATENATE(ADDRESS(ROW($AG$30),COLUMN($AG$30)+(ROW($B123)-ROW($B$38))),"#"))))/60,"")</f>
        <v/>
      </c>
      <c r="C123" s="58" t="str">
        <f>IF($A123&lt;&gt;"",IF($L123&lt;&gt;0,B123/$L123,0),"")</f>
        <v/>
      </c>
      <c r="D123" s="57" t="str" cm="1">
        <f t="array" aca="1" ref="D123" ca="1">IF($A123&lt;&gt;"",SUM(SUMIFS(PrivateSheet2[[Duration]:[Duration]],PrivateSheet2[[Task]:[Task]],INDIRECT(CONCATENATE(ADDRESS(ROW($AG$30),COLUMN($AG$30)+(ROW($B123)-ROW($B$38))),"#"))))/60,"")</f>
        <v/>
      </c>
      <c r="E123" s="58" t="str">
        <f>IF($A123&lt;&gt;"",IF($L123&lt;&gt;0,D123/$L123,0),"")</f>
        <v/>
      </c>
      <c r="F123" s="57" t="str" cm="1">
        <f t="array" aca="1" ref="F123" ca="1">IF($A123&lt;&gt;"",SUM(SUMIFS(PrivateSheet3[[Duration]:[Duration]],PrivateSheet3[[Task]:[Task]],INDIRECT(CONCATENATE(ADDRESS(ROW($AG$30),COLUMN($AG$30)+(ROW($B123)-ROW($B$38))),"#"))))/60,"")</f>
        <v/>
      </c>
      <c r="G123" s="58" t="str">
        <f>IF($A123&lt;&gt;"",IF($L123&lt;&gt;0,F123/$L123,0),"")</f>
        <v/>
      </c>
      <c r="H123" s="57" t="str" cm="1">
        <f t="array" aca="1" ref="H123" ca="1">IF($A123&lt;&gt;"",SUM(SUMIFS(PrivateSheet4[[Duration]:[Duration]],PrivateSheet4[[Task]:[Task]],INDIRECT(CONCATENATE(ADDRESS(ROW($AG$30),COLUMN($AG$30)+(ROW($B123)-ROW($B$38))),"#"))))/60,"")</f>
        <v/>
      </c>
      <c r="I123" s="58" t="str">
        <f>IF($A123&lt;&gt;"",IF($L123&lt;&gt;0,H123/$L123,0),"")</f>
        <v/>
      </c>
      <c r="J123" s="57" t="str" cm="1">
        <f t="array" aca="1" ref="J123" ca="1">IF($A123&lt;&gt;"",SUM(SUMIFS(PrivateSheet5[[Duration]:[Duration]],PrivateSheet5[[Task]:[Task]],INDIRECT(CONCATENATE(ADDRESS(ROW($AG$30),COLUMN($AG$30)+(ROW($B123)-ROW($B$38))),"#"))))/60,"")</f>
        <v/>
      </c>
      <c r="K123" s="58" t="str">
        <f>IF($A123&lt;&gt;"",IF($L123&lt;&gt;0,J123/$L123,0),"")</f>
        <v/>
      </c>
      <c r="L123" s="59" t="str">
        <f>IF($A123&lt;&gt;"",SUM(B123,D123,F123,H123,J123),"")</f>
        <v/>
      </c>
      <c r="M123" s="50"/>
      <c r="N123" s="59"/>
      <c r="O123" s="37" t="str">
        <f>IF($M123&lt;&gt;"",SUMIFS(ProductBacklog5[Planned],ProductBacklog5[Planned-Date], "&lt;="&amp;$M123)," ")</f>
        <v xml:space="preserve"> </v>
      </c>
      <c r="P123" s="37" t="str" cm="1">
        <f t="array" ref="P123">IF($M123&lt;&gt;"",SUM(SUMIFS(ProductBacklog5[Planned],ProductBacklog5[Sprint],$A$38:$A123,ProductBacklog5[Real-Date],"&lt;="&amp;$M123))," ")</f>
        <v xml:space="preserve"> </v>
      </c>
      <c r="Q123" s="37" t="str" cm="1">
        <f t="array" ref="Q123">IF($M123&lt;&gt;"",SUM(SUMIFS(PrivateSheet1[[Duration]:[Duration]],PrivateSheet1[[Task]:[Task]],_xlfn._xlws.FILTER(ProductBacklog5[CODE],(ProductBacklog5[Real-Date]&lt;=$M123)*(ProductBacklog5[CODE]&lt;&gt;"")*(ProductBacklog5[Real-Date]&lt;&gt;""))),SUMIFS(PrivateSheet2[[Duration]:[Duration]],PrivateSheet2[[Task]:[Task]],_xlfn._xlws.FILTER(ProductBacklog5[CODE],(ProductBacklog5[Real-Date]&lt;=$M123)*(ProductBacklog5[CODE]&lt;&gt;"")*(ProductBacklog5[Real-Date]&lt;&gt;""))),SUMIFS(PrivateSheet3[[Duration]:[Duration]],PrivateSheet3[[Task]:[Task]],_xlfn._xlws.FILTER(ProductBacklog5[CODE],(ProductBacklog5[Real-Date]&lt;=$M123)*(ProductBacklog5[CODE]&lt;&gt;"")*(ProductBacklog5[Real-Date]&lt;&gt;""))),SUMIFS(PrivateSheet4[[Duration]:[Duration]],PrivateSheet4[[Task]:[Task]],_xlfn._xlws.FILTER(ProductBacklog5[CODE],(ProductBacklog5[Real-Date]&lt;=$M123)*(ProductBacklog5[CODE]&lt;&gt;"")*(ProductBacklog5[Real-Date]&lt;&gt;""))),SUMIFS(PrivateSheet5[[Duration]:[Duration]],PrivateSheet5[[Task]:[Task]],_xlfn._xlws.FILTER(ProductBacklog5[CODE],(ProductBacklog5[Real-Date]&lt;=$M123)*(ProductBacklog5[CODE]&lt;&gt;"")*(ProductBacklog5[Real-Date]&lt;&gt;""))))/60," ")</f>
        <v xml:space="preserve"> </v>
      </c>
      <c r="R123" s="37" t="str">
        <f>IF($M123&lt;&gt;"",SUM($L$38:$L123)," ")</f>
        <v xml:space="preserve"> </v>
      </c>
      <c r="U123" s="37"/>
      <c r="V123" s="29"/>
      <c r="W123" s="29"/>
    </row>
    <row r="124" spans="1:23" ht="14.4" customHeight="1" x14ac:dyDescent="0.3">
      <c r="A124" s="29"/>
      <c r="B124" s="57" t="str" cm="1">
        <f t="array" aca="1" ref="B124" ca="1">IF($A124&lt;&gt;"",SUM(SUMIFS(PrivateSheet1[[Duration]:[Duration]],PrivateSheet1[[Task]:[Task]],INDIRECT(CONCATENATE(ADDRESS(ROW($AG$30),COLUMN($AG$30)+(ROW($B124)-ROW($B$38))),"#"))))/60,"")</f>
        <v/>
      </c>
      <c r="C124" s="58" t="str">
        <f>IF($A124&lt;&gt;"",IF($L124&lt;&gt;0,B124/$L124,0),"")</f>
        <v/>
      </c>
      <c r="D124" s="57" t="str" cm="1">
        <f t="array" aca="1" ref="D124" ca="1">IF($A124&lt;&gt;"",SUM(SUMIFS(PrivateSheet2[[Duration]:[Duration]],PrivateSheet2[[Task]:[Task]],INDIRECT(CONCATENATE(ADDRESS(ROW($AG$30),COLUMN($AG$30)+(ROW($B124)-ROW($B$38))),"#"))))/60,"")</f>
        <v/>
      </c>
      <c r="E124" s="58" t="str">
        <f>IF($A124&lt;&gt;"",IF($L124&lt;&gt;0,D124/$L124,0),"")</f>
        <v/>
      </c>
      <c r="F124" s="57" t="str" cm="1">
        <f t="array" aca="1" ref="F124" ca="1">IF($A124&lt;&gt;"",SUM(SUMIFS(PrivateSheet3[[Duration]:[Duration]],PrivateSheet3[[Task]:[Task]],INDIRECT(CONCATENATE(ADDRESS(ROW($AG$30),COLUMN($AG$30)+(ROW($B124)-ROW($B$38))),"#"))))/60,"")</f>
        <v/>
      </c>
      <c r="G124" s="58" t="str">
        <f>IF($A124&lt;&gt;"",IF($L124&lt;&gt;0,F124/$L124,0),"")</f>
        <v/>
      </c>
      <c r="H124" s="57" t="str" cm="1">
        <f t="array" aca="1" ref="H124" ca="1">IF($A124&lt;&gt;"",SUM(SUMIFS(PrivateSheet4[[Duration]:[Duration]],PrivateSheet4[[Task]:[Task]],INDIRECT(CONCATENATE(ADDRESS(ROW($AG$30),COLUMN($AG$30)+(ROW($B124)-ROW($B$38))),"#"))))/60,"")</f>
        <v/>
      </c>
      <c r="I124" s="58" t="str">
        <f>IF($A124&lt;&gt;"",IF($L124&lt;&gt;0,H124/$L124,0),"")</f>
        <v/>
      </c>
      <c r="J124" s="57" t="str" cm="1">
        <f t="array" aca="1" ref="J124" ca="1">IF($A124&lt;&gt;"",SUM(SUMIFS(PrivateSheet5[[Duration]:[Duration]],PrivateSheet5[[Task]:[Task]],INDIRECT(CONCATENATE(ADDRESS(ROW($AG$30),COLUMN($AG$30)+(ROW($B124)-ROW($B$38))),"#"))))/60,"")</f>
        <v/>
      </c>
      <c r="K124" s="58" t="str">
        <f>IF($A124&lt;&gt;"",IF($L124&lt;&gt;0,J124/$L124,0),"")</f>
        <v/>
      </c>
      <c r="L124" s="59" t="str">
        <f>IF($A124&lt;&gt;"",SUM(B124,D124,F124,H124,J124),"")</f>
        <v/>
      </c>
      <c r="M124" s="50"/>
      <c r="N124" s="59"/>
      <c r="O124" s="37" t="str">
        <f>IF($M124&lt;&gt;"",SUMIFS(ProductBacklog5[Planned],ProductBacklog5[Planned-Date], "&lt;="&amp;$M124)," ")</f>
        <v xml:space="preserve"> </v>
      </c>
      <c r="P124" s="37" t="str" cm="1">
        <f t="array" ref="P124">IF($M124&lt;&gt;"",SUM(SUMIFS(ProductBacklog5[Planned],ProductBacklog5[Sprint],$A$38:$A124,ProductBacklog5[Real-Date],"&lt;="&amp;$M124))," ")</f>
        <v xml:space="preserve"> </v>
      </c>
      <c r="Q124" s="37" t="str" cm="1">
        <f t="array" ref="Q124">IF($M124&lt;&gt;"",SUM(SUMIFS(PrivateSheet1[[Duration]:[Duration]],PrivateSheet1[[Task]:[Task]],_xlfn._xlws.FILTER(ProductBacklog5[CODE],(ProductBacklog5[Real-Date]&lt;=$M124)*(ProductBacklog5[CODE]&lt;&gt;"")*(ProductBacklog5[Real-Date]&lt;&gt;""))),SUMIFS(PrivateSheet2[[Duration]:[Duration]],PrivateSheet2[[Task]:[Task]],_xlfn._xlws.FILTER(ProductBacklog5[CODE],(ProductBacklog5[Real-Date]&lt;=$M124)*(ProductBacklog5[CODE]&lt;&gt;"")*(ProductBacklog5[Real-Date]&lt;&gt;""))),SUMIFS(PrivateSheet3[[Duration]:[Duration]],PrivateSheet3[[Task]:[Task]],_xlfn._xlws.FILTER(ProductBacklog5[CODE],(ProductBacklog5[Real-Date]&lt;=$M124)*(ProductBacklog5[CODE]&lt;&gt;"")*(ProductBacklog5[Real-Date]&lt;&gt;""))),SUMIFS(PrivateSheet4[[Duration]:[Duration]],PrivateSheet4[[Task]:[Task]],_xlfn._xlws.FILTER(ProductBacklog5[CODE],(ProductBacklog5[Real-Date]&lt;=$M124)*(ProductBacklog5[CODE]&lt;&gt;"")*(ProductBacklog5[Real-Date]&lt;&gt;""))),SUMIFS(PrivateSheet5[[Duration]:[Duration]],PrivateSheet5[[Task]:[Task]],_xlfn._xlws.FILTER(ProductBacklog5[CODE],(ProductBacklog5[Real-Date]&lt;=$M124)*(ProductBacklog5[CODE]&lt;&gt;"")*(ProductBacklog5[Real-Date]&lt;&gt;""))))/60," ")</f>
        <v xml:space="preserve"> </v>
      </c>
      <c r="R124" s="37" t="str">
        <f>IF($M124&lt;&gt;"",SUM($L$38:$L124)," ")</f>
        <v xml:space="preserve"> </v>
      </c>
      <c r="U124" s="37"/>
      <c r="V124" s="29"/>
      <c r="W124" s="29"/>
    </row>
    <row r="125" spans="1:23" ht="14.4" customHeight="1" x14ac:dyDescent="0.3">
      <c r="A125" s="29"/>
      <c r="B125" s="57" t="str" cm="1">
        <f t="array" aca="1" ref="B125" ca="1">IF($A125&lt;&gt;"",SUM(SUMIFS(PrivateSheet1[[Duration]:[Duration]],PrivateSheet1[[Task]:[Task]],INDIRECT(CONCATENATE(ADDRESS(ROW($AG$30),COLUMN($AG$30)+(ROW($B125)-ROW($B$38))),"#"))))/60,"")</f>
        <v/>
      </c>
      <c r="C125" s="58" t="str">
        <f>IF($A125&lt;&gt;"",IF($L125&lt;&gt;0,B125/$L125,0),"")</f>
        <v/>
      </c>
      <c r="D125" s="57" t="str" cm="1">
        <f t="array" aca="1" ref="D125" ca="1">IF($A125&lt;&gt;"",SUM(SUMIFS(PrivateSheet2[[Duration]:[Duration]],PrivateSheet2[[Task]:[Task]],INDIRECT(CONCATENATE(ADDRESS(ROW($AG$30),COLUMN($AG$30)+(ROW($B125)-ROW($B$38))),"#"))))/60,"")</f>
        <v/>
      </c>
      <c r="E125" s="58" t="str">
        <f>IF($A125&lt;&gt;"",IF($L125&lt;&gt;0,D125/$L125,0),"")</f>
        <v/>
      </c>
      <c r="F125" s="57" t="str" cm="1">
        <f t="array" aca="1" ref="F125" ca="1">IF($A125&lt;&gt;"",SUM(SUMIFS(PrivateSheet3[[Duration]:[Duration]],PrivateSheet3[[Task]:[Task]],INDIRECT(CONCATENATE(ADDRESS(ROW($AG$30),COLUMN($AG$30)+(ROW($B125)-ROW($B$38))),"#"))))/60,"")</f>
        <v/>
      </c>
      <c r="G125" s="58" t="str">
        <f>IF($A125&lt;&gt;"",IF($L125&lt;&gt;0,F125/$L125,0),"")</f>
        <v/>
      </c>
      <c r="H125" s="57" t="str" cm="1">
        <f t="array" aca="1" ref="H125" ca="1">IF($A125&lt;&gt;"",SUM(SUMIFS(PrivateSheet4[[Duration]:[Duration]],PrivateSheet4[[Task]:[Task]],INDIRECT(CONCATENATE(ADDRESS(ROW($AG$30),COLUMN($AG$30)+(ROW($B125)-ROW($B$38))),"#"))))/60,"")</f>
        <v/>
      </c>
      <c r="I125" s="58" t="str">
        <f>IF($A125&lt;&gt;"",IF($L125&lt;&gt;0,H125/$L125,0),"")</f>
        <v/>
      </c>
      <c r="J125" s="57" t="str" cm="1">
        <f t="array" aca="1" ref="J125" ca="1">IF($A125&lt;&gt;"",SUM(SUMIFS(PrivateSheet5[[Duration]:[Duration]],PrivateSheet5[[Task]:[Task]],INDIRECT(CONCATENATE(ADDRESS(ROW($AG$30),COLUMN($AG$30)+(ROW($B125)-ROW($B$38))),"#"))))/60,"")</f>
        <v/>
      </c>
      <c r="K125" s="58" t="str">
        <f>IF($A125&lt;&gt;"",IF($L125&lt;&gt;0,J125/$L125,0),"")</f>
        <v/>
      </c>
      <c r="L125" s="59" t="str">
        <f>IF($A125&lt;&gt;"",SUM(B125,D125,F125,H125,J125),"")</f>
        <v/>
      </c>
      <c r="M125" s="50"/>
      <c r="N125" s="59"/>
      <c r="O125" s="37" t="str">
        <f>IF($M125&lt;&gt;"",SUMIFS(ProductBacklog5[Planned],ProductBacklog5[Planned-Date], "&lt;="&amp;$M125)," ")</f>
        <v xml:space="preserve"> </v>
      </c>
      <c r="P125" s="37" t="str" cm="1">
        <f t="array" ref="P125">IF($M125&lt;&gt;"",SUM(SUMIFS(ProductBacklog5[Planned],ProductBacklog5[Sprint],$A$38:$A125,ProductBacklog5[Real-Date],"&lt;="&amp;$M125))," ")</f>
        <v xml:space="preserve"> </v>
      </c>
      <c r="Q125" s="37" t="str" cm="1">
        <f t="array" ref="Q125">IF($M125&lt;&gt;"",SUM(SUMIFS(PrivateSheet1[[Duration]:[Duration]],PrivateSheet1[[Task]:[Task]],_xlfn._xlws.FILTER(ProductBacklog5[CODE],(ProductBacklog5[Real-Date]&lt;=$M125)*(ProductBacklog5[CODE]&lt;&gt;"")*(ProductBacklog5[Real-Date]&lt;&gt;""))),SUMIFS(PrivateSheet2[[Duration]:[Duration]],PrivateSheet2[[Task]:[Task]],_xlfn._xlws.FILTER(ProductBacklog5[CODE],(ProductBacklog5[Real-Date]&lt;=$M125)*(ProductBacklog5[CODE]&lt;&gt;"")*(ProductBacklog5[Real-Date]&lt;&gt;""))),SUMIFS(PrivateSheet3[[Duration]:[Duration]],PrivateSheet3[[Task]:[Task]],_xlfn._xlws.FILTER(ProductBacklog5[CODE],(ProductBacklog5[Real-Date]&lt;=$M125)*(ProductBacklog5[CODE]&lt;&gt;"")*(ProductBacklog5[Real-Date]&lt;&gt;""))),SUMIFS(PrivateSheet4[[Duration]:[Duration]],PrivateSheet4[[Task]:[Task]],_xlfn._xlws.FILTER(ProductBacklog5[CODE],(ProductBacklog5[Real-Date]&lt;=$M125)*(ProductBacklog5[CODE]&lt;&gt;"")*(ProductBacklog5[Real-Date]&lt;&gt;""))),SUMIFS(PrivateSheet5[[Duration]:[Duration]],PrivateSheet5[[Task]:[Task]],_xlfn._xlws.FILTER(ProductBacklog5[CODE],(ProductBacklog5[Real-Date]&lt;=$M125)*(ProductBacklog5[CODE]&lt;&gt;"")*(ProductBacklog5[Real-Date]&lt;&gt;""))))/60," ")</f>
        <v xml:space="preserve"> </v>
      </c>
      <c r="R125" s="37" t="str">
        <f>IF($M125&lt;&gt;"",SUM($L$38:$L125)," ")</f>
        <v xml:space="preserve"> </v>
      </c>
      <c r="U125" s="37"/>
      <c r="V125" s="29"/>
      <c r="W125" s="29"/>
    </row>
    <row r="126" spans="1:23" ht="14.4" customHeight="1" x14ac:dyDescent="0.3">
      <c r="A126" s="29"/>
      <c r="B126" s="57" t="str" cm="1">
        <f t="array" aca="1" ref="B126" ca="1">IF($A126&lt;&gt;"",SUM(SUMIFS(PrivateSheet1[[Duration]:[Duration]],PrivateSheet1[[Task]:[Task]],INDIRECT(CONCATENATE(ADDRESS(ROW($AG$30),COLUMN($AG$30)+(ROW($B126)-ROW($B$38))),"#"))))/60,"")</f>
        <v/>
      </c>
      <c r="C126" s="58" t="str">
        <f>IF($A126&lt;&gt;"",IF($L126&lt;&gt;0,B126/$L126,0),"")</f>
        <v/>
      </c>
      <c r="D126" s="57" t="str" cm="1">
        <f t="array" aca="1" ref="D126" ca="1">IF($A126&lt;&gt;"",SUM(SUMIFS(PrivateSheet2[[Duration]:[Duration]],PrivateSheet2[[Task]:[Task]],INDIRECT(CONCATENATE(ADDRESS(ROW($AG$30),COLUMN($AG$30)+(ROW($B126)-ROW($B$38))),"#"))))/60,"")</f>
        <v/>
      </c>
      <c r="E126" s="58" t="str">
        <f>IF($A126&lt;&gt;"",IF($L126&lt;&gt;0,D126/$L126,0),"")</f>
        <v/>
      </c>
      <c r="F126" s="57" t="str" cm="1">
        <f t="array" aca="1" ref="F126" ca="1">IF($A126&lt;&gt;"",SUM(SUMIFS(PrivateSheet3[[Duration]:[Duration]],PrivateSheet3[[Task]:[Task]],INDIRECT(CONCATENATE(ADDRESS(ROW($AG$30),COLUMN($AG$30)+(ROW($B126)-ROW($B$38))),"#"))))/60,"")</f>
        <v/>
      </c>
      <c r="G126" s="58" t="str">
        <f>IF($A126&lt;&gt;"",IF($L126&lt;&gt;0,F126/$L126,0),"")</f>
        <v/>
      </c>
      <c r="H126" s="57" t="str" cm="1">
        <f t="array" aca="1" ref="H126" ca="1">IF($A126&lt;&gt;"",SUM(SUMIFS(PrivateSheet4[[Duration]:[Duration]],PrivateSheet4[[Task]:[Task]],INDIRECT(CONCATENATE(ADDRESS(ROW($AG$30),COLUMN($AG$30)+(ROW($B126)-ROW($B$38))),"#"))))/60,"")</f>
        <v/>
      </c>
      <c r="I126" s="58" t="str">
        <f>IF($A126&lt;&gt;"",IF($L126&lt;&gt;0,H126/$L126,0),"")</f>
        <v/>
      </c>
      <c r="J126" s="57" t="str" cm="1">
        <f t="array" aca="1" ref="J126" ca="1">IF($A126&lt;&gt;"",SUM(SUMIFS(PrivateSheet5[[Duration]:[Duration]],PrivateSheet5[[Task]:[Task]],INDIRECT(CONCATENATE(ADDRESS(ROW($AG$30),COLUMN($AG$30)+(ROW($B126)-ROW($B$38))),"#"))))/60,"")</f>
        <v/>
      </c>
      <c r="K126" s="58" t="str">
        <f>IF($A126&lt;&gt;"",IF($L126&lt;&gt;0,J126/$L126,0),"")</f>
        <v/>
      </c>
      <c r="L126" s="59" t="str">
        <f>IF($A126&lt;&gt;"",SUM(B126,D126,F126,H126,J126),"")</f>
        <v/>
      </c>
      <c r="M126" s="50"/>
      <c r="N126" s="59"/>
      <c r="O126" s="37" t="str">
        <f>IF($M126&lt;&gt;"",SUMIFS(ProductBacklog5[Planned],ProductBacklog5[Planned-Date], "&lt;="&amp;$M126)," ")</f>
        <v xml:space="preserve"> </v>
      </c>
      <c r="P126" s="37" t="str" cm="1">
        <f t="array" ref="P126">IF($M126&lt;&gt;"",SUM(SUMIFS(ProductBacklog5[Planned],ProductBacklog5[Sprint],$A$38:$A126,ProductBacklog5[Real-Date],"&lt;="&amp;$M126))," ")</f>
        <v xml:space="preserve"> </v>
      </c>
      <c r="Q126" s="37" t="str" cm="1">
        <f t="array" ref="Q126">IF($M126&lt;&gt;"",SUM(SUMIFS(PrivateSheet1[[Duration]:[Duration]],PrivateSheet1[[Task]:[Task]],_xlfn._xlws.FILTER(ProductBacklog5[CODE],(ProductBacklog5[Real-Date]&lt;=$M126)*(ProductBacklog5[CODE]&lt;&gt;"")*(ProductBacklog5[Real-Date]&lt;&gt;""))),SUMIFS(PrivateSheet2[[Duration]:[Duration]],PrivateSheet2[[Task]:[Task]],_xlfn._xlws.FILTER(ProductBacklog5[CODE],(ProductBacklog5[Real-Date]&lt;=$M126)*(ProductBacklog5[CODE]&lt;&gt;"")*(ProductBacklog5[Real-Date]&lt;&gt;""))),SUMIFS(PrivateSheet3[[Duration]:[Duration]],PrivateSheet3[[Task]:[Task]],_xlfn._xlws.FILTER(ProductBacklog5[CODE],(ProductBacklog5[Real-Date]&lt;=$M126)*(ProductBacklog5[CODE]&lt;&gt;"")*(ProductBacklog5[Real-Date]&lt;&gt;""))),SUMIFS(PrivateSheet4[[Duration]:[Duration]],PrivateSheet4[[Task]:[Task]],_xlfn._xlws.FILTER(ProductBacklog5[CODE],(ProductBacklog5[Real-Date]&lt;=$M126)*(ProductBacklog5[CODE]&lt;&gt;"")*(ProductBacklog5[Real-Date]&lt;&gt;""))),SUMIFS(PrivateSheet5[[Duration]:[Duration]],PrivateSheet5[[Task]:[Task]],_xlfn._xlws.FILTER(ProductBacklog5[CODE],(ProductBacklog5[Real-Date]&lt;=$M126)*(ProductBacklog5[CODE]&lt;&gt;"")*(ProductBacklog5[Real-Date]&lt;&gt;""))))/60," ")</f>
        <v xml:space="preserve"> </v>
      </c>
      <c r="R126" s="37" t="str">
        <f>IF($M126&lt;&gt;"",SUM($L$38:$L126)," ")</f>
        <v xml:space="preserve"> </v>
      </c>
      <c r="U126" s="37"/>
      <c r="V126" s="29"/>
      <c r="W126" s="29"/>
    </row>
    <row r="127" spans="1:23" ht="14.4" customHeight="1" x14ac:dyDescent="0.3">
      <c r="A127" s="29"/>
      <c r="B127" s="57" t="str" cm="1">
        <f t="array" aca="1" ref="B127" ca="1">IF($A127&lt;&gt;"",SUM(SUMIFS(PrivateSheet1[[Duration]:[Duration]],PrivateSheet1[[Task]:[Task]],INDIRECT(CONCATENATE(ADDRESS(ROW($AG$30),COLUMN($AG$30)+(ROW($B127)-ROW($B$38))),"#"))))/60,"")</f>
        <v/>
      </c>
      <c r="C127" s="58" t="str">
        <f>IF($A127&lt;&gt;"",IF($L127&lt;&gt;0,B127/$L127,0),"")</f>
        <v/>
      </c>
      <c r="D127" s="57" t="str" cm="1">
        <f t="array" aca="1" ref="D127" ca="1">IF($A127&lt;&gt;"",SUM(SUMIFS(PrivateSheet2[[Duration]:[Duration]],PrivateSheet2[[Task]:[Task]],INDIRECT(CONCATENATE(ADDRESS(ROW($AG$30),COLUMN($AG$30)+(ROW($B127)-ROW($B$38))),"#"))))/60,"")</f>
        <v/>
      </c>
      <c r="E127" s="58" t="str">
        <f>IF($A127&lt;&gt;"",IF($L127&lt;&gt;0,D127/$L127,0),"")</f>
        <v/>
      </c>
      <c r="F127" s="57" t="str" cm="1">
        <f t="array" aca="1" ref="F127" ca="1">IF($A127&lt;&gt;"",SUM(SUMIFS(PrivateSheet3[[Duration]:[Duration]],PrivateSheet3[[Task]:[Task]],INDIRECT(CONCATENATE(ADDRESS(ROW($AG$30),COLUMN($AG$30)+(ROW($B127)-ROW($B$38))),"#"))))/60,"")</f>
        <v/>
      </c>
      <c r="G127" s="58" t="str">
        <f>IF($A127&lt;&gt;"",IF($L127&lt;&gt;0,F127/$L127,0),"")</f>
        <v/>
      </c>
      <c r="H127" s="57" t="str" cm="1">
        <f t="array" aca="1" ref="H127" ca="1">IF($A127&lt;&gt;"",SUM(SUMIFS(PrivateSheet4[[Duration]:[Duration]],PrivateSheet4[[Task]:[Task]],INDIRECT(CONCATENATE(ADDRESS(ROW($AG$30),COLUMN($AG$30)+(ROW($B127)-ROW($B$38))),"#"))))/60,"")</f>
        <v/>
      </c>
      <c r="I127" s="58" t="str">
        <f>IF($A127&lt;&gt;"",IF($L127&lt;&gt;0,H127/$L127,0),"")</f>
        <v/>
      </c>
      <c r="J127" s="57" t="str" cm="1">
        <f t="array" aca="1" ref="J127" ca="1">IF($A127&lt;&gt;"",SUM(SUMIFS(PrivateSheet5[[Duration]:[Duration]],PrivateSheet5[[Task]:[Task]],INDIRECT(CONCATENATE(ADDRESS(ROW($AG$30),COLUMN($AG$30)+(ROW($B127)-ROW($B$38))),"#"))))/60,"")</f>
        <v/>
      </c>
      <c r="K127" s="58" t="str">
        <f>IF($A127&lt;&gt;"",IF($L127&lt;&gt;0,J127/$L127,0),"")</f>
        <v/>
      </c>
      <c r="L127" s="59" t="str">
        <f>IF($A127&lt;&gt;"",SUM(B127,D127,F127,H127,J127),"")</f>
        <v/>
      </c>
      <c r="M127" s="50"/>
      <c r="N127" s="59"/>
      <c r="O127" s="37" t="str">
        <f>IF($M127&lt;&gt;"",SUMIFS(ProductBacklog5[Planned],ProductBacklog5[Planned-Date], "&lt;="&amp;$M127)," ")</f>
        <v xml:space="preserve"> </v>
      </c>
      <c r="P127" s="37" t="str" cm="1">
        <f t="array" ref="P127">IF($M127&lt;&gt;"",SUM(SUMIFS(ProductBacklog5[Planned],ProductBacklog5[Sprint],$A$38:$A127,ProductBacklog5[Real-Date],"&lt;="&amp;$M127))," ")</f>
        <v xml:space="preserve"> </v>
      </c>
      <c r="Q127" s="37" t="str" cm="1">
        <f t="array" ref="Q127">IF($M127&lt;&gt;"",SUM(SUMIFS(PrivateSheet1[[Duration]:[Duration]],PrivateSheet1[[Task]:[Task]],_xlfn._xlws.FILTER(ProductBacklog5[CODE],(ProductBacklog5[Real-Date]&lt;=$M127)*(ProductBacklog5[CODE]&lt;&gt;"")*(ProductBacklog5[Real-Date]&lt;&gt;""))),SUMIFS(PrivateSheet2[[Duration]:[Duration]],PrivateSheet2[[Task]:[Task]],_xlfn._xlws.FILTER(ProductBacklog5[CODE],(ProductBacklog5[Real-Date]&lt;=$M127)*(ProductBacklog5[CODE]&lt;&gt;"")*(ProductBacklog5[Real-Date]&lt;&gt;""))),SUMIFS(PrivateSheet3[[Duration]:[Duration]],PrivateSheet3[[Task]:[Task]],_xlfn._xlws.FILTER(ProductBacklog5[CODE],(ProductBacklog5[Real-Date]&lt;=$M127)*(ProductBacklog5[CODE]&lt;&gt;"")*(ProductBacklog5[Real-Date]&lt;&gt;""))),SUMIFS(PrivateSheet4[[Duration]:[Duration]],PrivateSheet4[[Task]:[Task]],_xlfn._xlws.FILTER(ProductBacklog5[CODE],(ProductBacklog5[Real-Date]&lt;=$M127)*(ProductBacklog5[CODE]&lt;&gt;"")*(ProductBacklog5[Real-Date]&lt;&gt;""))),SUMIFS(PrivateSheet5[[Duration]:[Duration]],PrivateSheet5[[Task]:[Task]],_xlfn._xlws.FILTER(ProductBacklog5[CODE],(ProductBacklog5[Real-Date]&lt;=$M127)*(ProductBacklog5[CODE]&lt;&gt;"")*(ProductBacklog5[Real-Date]&lt;&gt;""))))/60," ")</f>
        <v xml:space="preserve"> </v>
      </c>
      <c r="R127" s="37" t="str">
        <f>IF($M127&lt;&gt;"",SUM($L$38:$L127)," ")</f>
        <v xml:space="preserve"> </v>
      </c>
      <c r="U127" s="37"/>
      <c r="V127" s="29"/>
      <c r="W127" s="29"/>
    </row>
    <row r="128" spans="1:23" ht="14.4" customHeight="1" x14ac:dyDescent="0.3">
      <c r="A128" s="29"/>
      <c r="B128" s="57" t="str" cm="1">
        <f t="array" aca="1" ref="B128" ca="1">IF($A128&lt;&gt;"",SUM(SUMIFS(PrivateSheet1[[Duration]:[Duration]],PrivateSheet1[[Task]:[Task]],INDIRECT(CONCATENATE(ADDRESS(ROW($AG$30),COLUMN($AG$30)+(ROW($B128)-ROW($B$38))),"#"))))/60,"")</f>
        <v/>
      </c>
      <c r="C128" s="58" t="str">
        <f>IF($A128&lt;&gt;"",IF($L128&lt;&gt;0,B128/$L128,0),"")</f>
        <v/>
      </c>
      <c r="D128" s="57" t="str" cm="1">
        <f t="array" aca="1" ref="D128" ca="1">IF($A128&lt;&gt;"",SUM(SUMIFS(PrivateSheet2[[Duration]:[Duration]],PrivateSheet2[[Task]:[Task]],INDIRECT(CONCATENATE(ADDRESS(ROW($AG$30),COLUMN($AG$30)+(ROW($B128)-ROW($B$38))),"#"))))/60,"")</f>
        <v/>
      </c>
      <c r="E128" s="58" t="str">
        <f>IF($A128&lt;&gt;"",IF($L128&lt;&gt;0,D128/$L128,0),"")</f>
        <v/>
      </c>
      <c r="F128" s="57" t="str" cm="1">
        <f t="array" aca="1" ref="F128" ca="1">IF($A128&lt;&gt;"",SUM(SUMIFS(PrivateSheet3[[Duration]:[Duration]],PrivateSheet3[[Task]:[Task]],INDIRECT(CONCATENATE(ADDRESS(ROW($AG$30),COLUMN($AG$30)+(ROW($B128)-ROW($B$38))),"#"))))/60,"")</f>
        <v/>
      </c>
      <c r="G128" s="58" t="str">
        <f>IF($A128&lt;&gt;"",IF($L128&lt;&gt;0,F128/$L128,0),"")</f>
        <v/>
      </c>
      <c r="H128" s="57" t="str" cm="1">
        <f t="array" aca="1" ref="H128" ca="1">IF($A128&lt;&gt;"",SUM(SUMIFS(PrivateSheet4[[Duration]:[Duration]],PrivateSheet4[[Task]:[Task]],INDIRECT(CONCATENATE(ADDRESS(ROW($AG$30),COLUMN($AG$30)+(ROW($B128)-ROW($B$38))),"#"))))/60,"")</f>
        <v/>
      </c>
      <c r="I128" s="58" t="str">
        <f>IF($A128&lt;&gt;"",IF($L128&lt;&gt;0,H128/$L128,0),"")</f>
        <v/>
      </c>
      <c r="J128" s="57" t="str" cm="1">
        <f t="array" aca="1" ref="J128" ca="1">IF($A128&lt;&gt;"",SUM(SUMIFS(PrivateSheet5[[Duration]:[Duration]],PrivateSheet5[[Task]:[Task]],INDIRECT(CONCATENATE(ADDRESS(ROW($AG$30),COLUMN($AG$30)+(ROW($B128)-ROW($B$38))),"#"))))/60,"")</f>
        <v/>
      </c>
      <c r="K128" s="58" t="str">
        <f>IF($A128&lt;&gt;"",IF($L128&lt;&gt;0,J128/$L128,0),"")</f>
        <v/>
      </c>
      <c r="L128" s="59" t="str">
        <f>IF($A128&lt;&gt;"",SUM(B128,D128,F128,H128,J128),"")</f>
        <v/>
      </c>
      <c r="M128" s="50"/>
      <c r="N128" s="59"/>
      <c r="O128" s="37" t="str">
        <f>IF($M128&lt;&gt;"",SUMIFS(ProductBacklog5[Planned],ProductBacklog5[Planned-Date], "&lt;="&amp;$M128)," ")</f>
        <v xml:space="preserve"> </v>
      </c>
      <c r="P128" s="37" t="str" cm="1">
        <f t="array" ref="P128">IF($M128&lt;&gt;"",SUM(SUMIFS(ProductBacklog5[Planned],ProductBacklog5[Sprint],$A$38:$A128,ProductBacklog5[Real-Date],"&lt;="&amp;$M128))," ")</f>
        <v xml:space="preserve"> </v>
      </c>
      <c r="Q128" s="37" t="str" cm="1">
        <f t="array" ref="Q128">IF($M128&lt;&gt;"",SUM(SUMIFS(PrivateSheet1[[Duration]:[Duration]],PrivateSheet1[[Task]:[Task]],_xlfn._xlws.FILTER(ProductBacklog5[CODE],(ProductBacklog5[Real-Date]&lt;=$M128)*(ProductBacklog5[CODE]&lt;&gt;"")*(ProductBacklog5[Real-Date]&lt;&gt;""))),SUMIFS(PrivateSheet2[[Duration]:[Duration]],PrivateSheet2[[Task]:[Task]],_xlfn._xlws.FILTER(ProductBacklog5[CODE],(ProductBacklog5[Real-Date]&lt;=$M128)*(ProductBacklog5[CODE]&lt;&gt;"")*(ProductBacklog5[Real-Date]&lt;&gt;""))),SUMIFS(PrivateSheet3[[Duration]:[Duration]],PrivateSheet3[[Task]:[Task]],_xlfn._xlws.FILTER(ProductBacklog5[CODE],(ProductBacklog5[Real-Date]&lt;=$M128)*(ProductBacklog5[CODE]&lt;&gt;"")*(ProductBacklog5[Real-Date]&lt;&gt;""))),SUMIFS(PrivateSheet4[[Duration]:[Duration]],PrivateSheet4[[Task]:[Task]],_xlfn._xlws.FILTER(ProductBacklog5[CODE],(ProductBacklog5[Real-Date]&lt;=$M128)*(ProductBacklog5[CODE]&lt;&gt;"")*(ProductBacklog5[Real-Date]&lt;&gt;""))),SUMIFS(PrivateSheet5[[Duration]:[Duration]],PrivateSheet5[[Task]:[Task]],_xlfn._xlws.FILTER(ProductBacklog5[CODE],(ProductBacklog5[Real-Date]&lt;=$M128)*(ProductBacklog5[CODE]&lt;&gt;"")*(ProductBacklog5[Real-Date]&lt;&gt;""))))/60," ")</f>
        <v xml:space="preserve"> </v>
      </c>
      <c r="R128" s="37" t="str">
        <f>IF($M128&lt;&gt;"",SUM($L$38:$L128)," ")</f>
        <v xml:space="preserve"> </v>
      </c>
      <c r="U128" s="37"/>
      <c r="V128" s="29"/>
      <c r="W128" s="29"/>
    </row>
    <row r="129" spans="1:23" ht="14.4" customHeight="1" x14ac:dyDescent="0.3">
      <c r="A129" s="29"/>
      <c r="B129" s="57" t="str" cm="1">
        <f t="array" aca="1" ref="B129" ca="1">IF($A129&lt;&gt;"",SUM(SUMIFS(PrivateSheet1[[Duration]:[Duration]],PrivateSheet1[[Task]:[Task]],INDIRECT(CONCATENATE(ADDRESS(ROW($AG$30),COLUMN($AG$30)+(ROW($B129)-ROW($B$38))),"#"))))/60,"")</f>
        <v/>
      </c>
      <c r="C129" s="58" t="str">
        <f>IF($A129&lt;&gt;"",IF($L129&lt;&gt;0,B129/$L129,0),"")</f>
        <v/>
      </c>
      <c r="D129" s="57" t="str" cm="1">
        <f t="array" aca="1" ref="D129" ca="1">IF($A129&lt;&gt;"",SUM(SUMIFS(PrivateSheet2[[Duration]:[Duration]],PrivateSheet2[[Task]:[Task]],INDIRECT(CONCATENATE(ADDRESS(ROW($AG$30),COLUMN($AG$30)+(ROW($B129)-ROW($B$38))),"#"))))/60,"")</f>
        <v/>
      </c>
      <c r="E129" s="58" t="str">
        <f>IF($A129&lt;&gt;"",IF($L129&lt;&gt;0,D129/$L129,0),"")</f>
        <v/>
      </c>
      <c r="F129" s="57" t="str" cm="1">
        <f t="array" aca="1" ref="F129" ca="1">IF($A129&lt;&gt;"",SUM(SUMIFS(PrivateSheet3[[Duration]:[Duration]],PrivateSheet3[[Task]:[Task]],INDIRECT(CONCATENATE(ADDRESS(ROW($AG$30),COLUMN($AG$30)+(ROW($B129)-ROW($B$38))),"#"))))/60,"")</f>
        <v/>
      </c>
      <c r="G129" s="58" t="str">
        <f>IF($A129&lt;&gt;"",IF($L129&lt;&gt;0,F129/$L129,0),"")</f>
        <v/>
      </c>
      <c r="H129" s="57" t="str" cm="1">
        <f t="array" aca="1" ref="H129" ca="1">IF($A129&lt;&gt;"",SUM(SUMIFS(PrivateSheet4[[Duration]:[Duration]],PrivateSheet4[[Task]:[Task]],INDIRECT(CONCATENATE(ADDRESS(ROW($AG$30),COLUMN($AG$30)+(ROW($B129)-ROW($B$38))),"#"))))/60,"")</f>
        <v/>
      </c>
      <c r="I129" s="58" t="str">
        <f>IF($A129&lt;&gt;"",IF($L129&lt;&gt;0,H129/$L129,0),"")</f>
        <v/>
      </c>
      <c r="J129" s="57" t="str" cm="1">
        <f t="array" aca="1" ref="J129" ca="1">IF($A129&lt;&gt;"",SUM(SUMIFS(PrivateSheet5[[Duration]:[Duration]],PrivateSheet5[[Task]:[Task]],INDIRECT(CONCATENATE(ADDRESS(ROW($AG$30),COLUMN($AG$30)+(ROW($B129)-ROW($B$38))),"#"))))/60,"")</f>
        <v/>
      </c>
      <c r="K129" s="58" t="str">
        <f>IF($A129&lt;&gt;"",IF($L129&lt;&gt;0,J129/$L129,0),"")</f>
        <v/>
      </c>
      <c r="L129" s="59" t="str">
        <f>IF($A129&lt;&gt;"",SUM(B129,D129,F129,H129,J129),"")</f>
        <v/>
      </c>
      <c r="M129" s="50"/>
      <c r="N129" s="59"/>
      <c r="O129" s="37" t="str">
        <f>IF($M129&lt;&gt;"",SUMIFS(ProductBacklog5[Planned],ProductBacklog5[Planned-Date], "&lt;="&amp;$M129)," ")</f>
        <v xml:space="preserve"> </v>
      </c>
      <c r="P129" s="37" t="str" cm="1">
        <f t="array" ref="P129">IF($M129&lt;&gt;"",SUM(SUMIFS(ProductBacklog5[Planned],ProductBacklog5[Sprint],$A$38:$A129,ProductBacklog5[Real-Date],"&lt;="&amp;$M129))," ")</f>
        <v xml:space="preserve"> </v>
      </c>
      <c r="Q129" s="37" t="str" cm="1">
        <f t="array" ref="Q129">IF($M129&lt;&gt;"",SUM(SUMIFS(PrivateSheet1[[Duration]:[Duration]],PrivateSheet1[[Task]:[Task]],_xlfn._xlws.FILTER(ProductBacklog5[CODE],(ProductBacklog5[Real-Date]&lt;=$M129)*(ProductBacklog5[CODE]&lt;&gt;"")*(ProductBacklog5[Real-Date]&lt;&gt;""))),SUMIFS(PrivateSheet2[[Duration]:[Duration]],PrivateSheet2[[Task]:[Task]],_xlfn._xlws.FILTER(ProductBacklog5[CODE],(ProductBacklog5[Real-Date]&lt;=$M129)*(ProductBacklog5[CODE]&lt;&gt;"")*(ProductBacklog5[Real-Date]&lt;&gt;""))),SUMIFS(PrivateSheet3[[Duration]:[Duration]],PrivateSheet3[[Task]:[Task]],_xlfn._xlws.FILTER(ProductBacklog5[CODE],(ProductBacklog5[Real-Date]&lt;=$M129)*(ProductBacklog5[CODE]&lt;&gt;"")*(ProductBacklog5[Real-Date]&lt;&gt;""))),SUMIFS(PrivateSheet4[[Duration]:[Duration]],PrivateSheet4[[Task]:[Task]],_xlfn._xlws.FILTER(ProductBacklog5[CODE],(ProductBacklog5[Real-Date]&lt;=$M129)*(ProductBacklog5[CODE]&lt;&gt;"")*(ProductBacklog5[Real-Date]&lt;&gt;""))),SUMIFS(PrivateSheet5[[Duration]:[Duration]],PrivateSheet5[[Task]:[Task]],_xlfn._xlws.FILTER(ProductBacklog5[CODE],(ProductBacklog5[Real-Date]&lt;=$M129)*(ProductBacklog5[CODE]&lt;&gt;"")*(ProductBacklog5[Real-Date]&lt;&gt;""))))/60," ")</f>
        <v xml:space="preserve"> </v>
      </c>
      <c r="R129" s="37" t="str">
        <f>IF($M129&lt;&gt;"",SUM($L$38:$L129)," ")</f>
        <v xml:space="preserve"> </v>
      </c>
      <c r="U129" s="37"/>
      <c r="V129" s="29"/>
      <c r="W129" s="29"/>
    </row>
    <row r="130" spans="1:23" ht="14.4" customHeight="1" x14ac:dyDescent="0.3">
      <c r="A130" s="29"/>
      <c r="B130" s="57" t="str" cm="1">
        <f t="array" aca="1" ref="B130" ca="1">IF($A130&lt;&gt;"",SUM(SUMIFS(PrivateSheet1[[Duration]:[Duration]],PrivateSheet1[[Task]:[Task]],INDIRECT(CONCATENATE(ADDRESS(ROW($AG$30),COLUMN($AG$30)+(ROW($B130)-ROW($B$38))),"#"))))/60,"")</f>
        <v/>
      </c>
      <c r="C130" s="58" t="str">
        <f>IF($A130&lt;&gt;"",IF($L130&lt;&gt;0,B130/$L130,0),"")</f>
        <v/>
      </c>
      <c r="D130" s="57" t="str" cm="1">
        <f t="array" aca="1" ref="D130" ca="1">IF($A130&lt;&gt;"",SUM(SUMIFS(PrivateSheet2[[Duration]:[Duration]],PrivateSheet2[[Task]:[Task]],INDIRECT(CONCATENATE(ADDRESS(ROW($AG$30),COLUMN($AG$30)+(ROW($B130)-ROW($B$38))),"#"))))/60,"")</f>
        <v/>
      </c>
      <c r="E130" s="58" t="str">
        <f>IF($A130&lt;&gt;"",IF($L130&lt;&gt;0,D130/$L130,0),"")</f>
        <v/>
      </c>
      <c r="F130" s="57" t="str" cm="1">
        <f t="array" aca="1" ref="F130" ca="1">IF($A130&lt;&gt;"",SUM(SUMIFS(PrivateSheet3[[Duration]:[Duration]],PrivateSheet3[[Task]:[Task]],INDIRECT(CONCATENATE(ADDRESS(ROW($AG$30),COLUMN($AG$30)+(ROW($B130)-ROW($B$38))),"#"))))/60,"")</f>
        <v/>
      </c>
      <c r="G130" s="58" t="str">
        <f>IF($A130&lt;&gt;"",IF($L130&lt;&gt;0,F130/$L130,0),"")</f>
        <v/>
      </c>
      <c r="H130" s="57" t="str" cm="1">
        <f t="array" aca="1" ref="H130" ca="1">IF($A130&lt;&gt;"",SUM(SUMIFS(PrivateSheet4[[Duration]:[Duration]],PrivateSheet4[[Task]:[Task]],INDIRECT(CONCATENATE(ADDRESS(ROW($AG$30),COLUMN($AG$30)+(ROW($B130)-ROW($B$38))),"#"))))/60,"")</f>
        <v/>
      </c>
      <c r="I130" s="58" t="str">
        <f>IF($A130&lt;&gt;"",IF($L130&lt;&gt;0,H130/$L130,0),"")</f>
        <v/>
      </c>
      <c r="J130" s="57" t="str" cm="1">
        <f t="array" aca="1" ref="J130" ca="1">IF($A130&lt;&gt;"",SUM(SUMIFS(PrivateSheet5[[Duration]:[Duration]],PrivateSheet5[[Task]:[Task]],INDIRECT(CONCATENATE(ADDRESS(ROW($AG$30),COLUMN($AG$30)+(ROW($B130)-ROW($B$38))),"#"))))/60,"")</f>
        <v/>
      </c>
      <c r="K130" s="58" t="str">
        <f>IF($A130&lt;&gt;"",IF($L130&lt;&gt;0,J130/$L130,0),"")</f>
        <v/>
      </c>
      <c r="L130" s="59" t="str">
        <f>IF($A130&lt;&gt;"",SUM(B130,D130,F130,H130,J130),"")</f>
        <v/>
      </c>
      <c r="M130" s="50"/>
      <c r="N130" s="59"/>
      <c r="O130" s="37" t="str">
        <f>IF($M130&lt;&gt;"",SUMIFS(ProductBacklog5[Planned],ProductBacklog5[Planned-Date], "&lt;="&amp;$M130)," ")</f>
        <v xml:space="preserve"> </v>
      </c>
      <c r="P130" s="37" t="str" cm="1">
        <f t="array" ref="P130">IF($M130&lt;&gt;"",SUM(SUMIFS(ProductBacklog5[Planned],ProductBacklog5[Sprint],$A$38:$A130,ProductBacklog5[Real-Date],"&lt;="&amp;$M130))," ")</f>
        <v xml:space="preserve"> </v>
      </c>
      <c r="Q130" s="37" t="str" cm="1">
        <f t="array" ref="Q130">IF($M130&lt;&gt;"",SUM(SUMIFS(PrivateSheet1[[Duration]:[Duration]],PrivateSheet1[[Task]:[Task]],_xlfn._xlws.FILTER(ProductBacklog5[CODE],(ProductBacklog5[Real-Date]&lt;=$M130)*(ProductBacklog5[CODE]&lt;&gt;"")*(ProductBacklog5[Real-Date]&lt;&gt;""))),SUMIFS(PrivateSheet2[[Duration]:[Duration]],PrivateSheet2[[Task]:[Task]],_xlfn._xlws.FILTER(ProductBacklog5[CODE],(ProductBacklog5[Real-Date]&lt;=$M130)*(ProductBacklog5[CODE]&lt;&gt;"")*(ProductBacklog5[Real-Date]&lt;&gt;""))),SUMIFS(PrivateSheet3[[Duration]:[Duration]],PrivateSheet3[[Task]:[Task]],_xlfn._xlws.FILTER(ProductBacklog5[CODE],(ProductBacklog5[Real-Date]&lt;=$M130)*(ProductBacklog5[CODE]&lt;&gt;"")*(ProductBacklog5[Real-Date]&lt;&gt;""))),SUMIFS(PrivateSheet4[[Duration]:[Duration]],PrivateSheet4[[Task]:[Task]],_xlfn._xlws.FILTER(ProductBacklog5[CODE],(ProductBacklog5[Real-Date]&lt;=$M130)*(ProductBacklog5[CODE]&lt;&gt;"")*(ProductBacklog5[Real-Date]&lt;&gt;""))),SUMIFS(PrivateSheet5[[Duration]:[Duration]],PrivateSheet5[[Task]:[Task]],_xlfn._xlws.FILTER(ProductBacklog5[CODE],(ProductBacklog5[Real-Date]&lt;=$M130)*(ProductBacklog5[CODE]&lt;&gt;"")*(ProductBacklog5[Real-Date]&lt;&gt;""))))/60," ")</f>
        <v xml:space="preserve"> </v>
      </c>
      <c r="R130" s="37" t="str">
        <f>IF($M130&lt;&gt;"",SUM($L$38:$L130)," ")</f>
        <v xml:space="preserve"> </v>
      </c>
      <c r="U130" s="37"/>
      <c r="V130" s="29"/>
      <c r="W130" s="29"/>
    </row>
    <row r="131" spans="1:23" ht="14.4" customHeight="1" x14ac:dyDescent="0.3">
      <c r="A131" s="29"/>
      <c r="B131" s="57" t="str" cm="1">
        <f t="array" aca="1" ref="B131" ca="1">IF($A131&lt;&gt;"",SUM(SUMIFS(PrivateSheet1[[Duration]:[Duration]],PrivateSheet1[[Task]:[Task]],INDIRECT(CONCATENATE(ADDRESS(ROW($AG$30),COLUMN($AG$30)+(ROW($B131)-ROW($B$38))),"#"))))/60,"")</f>
        <v/>
      </c>
      <c r="C131" s="58" t="str">
        <f>IF($A131&lt;&gt;"",IF($L131&lt;&gt;0,B131/$L131,0),"")</f>
        <v/>
      </c>
      <c r="D131" s="57" t="str" cm="1">
        <f t="array" aca="1" ref="D131" ca="1">IF($A131&lt;&gt;"",SUM(SUMIFS(PrivateSheet2[[Duration]:[Duration]],PrivateSheet2[[Task]:[Task]],INDIRECT(CONCATENATE(ADDRESS(ROW($AG$30),COLUMN($AG$30)+(ROW($B131)-ROW($B$38))),"#"))))/60,"")</f>
        <v/>
      </c>
      <c r="E131" s="58" t="str">
        <f>IF($A131&lt;&gt;"",IF($L131&lt;&gt;0,D131/$L131,0),"")</f>
        <v/>
      </c>
      <c r="F131" s="57" t="str" cm="1">
        <f t="array" aca="1" ref="F131" ca="1">IF($A131&lt;&gt;"",SUM(SUMIFS(PrivateSheet3[[Duration]:[Duration]],PrivateSheet3[[Task]:[Task]],INDIRECT(CONCATENATE(ADDRESS(ROW($AG$30),COLUMN($AG$30)+(ROW($B131)-ROW($B$38))),"#"))))/60,"")</f>
        <v/>
      </c>
      <c r="G131" s="58" t="str">
        <f>IF($A131&lt;&gt;"",IF($L131&lt;&gt;0,F131/$L131,0),"")</f>
        <v/>
      </c>
      <c r="H131" s="57" t="str" cm="1">
        <f t="array" aca="1" ref="H131" ca="1">IF($A131&lt;&gt;"",SUM(SUMIFS(PrivateSheet4[[Duration]:[Duration]],PrivateSheet4[[Task]:[Task]],INDIRECT(CONCATENATE(ADDRESS(ROW($AG$30),COLUMN($AG$30)+(ROW($B131)-ROW($B$38))),"#"))))/60,"")</f>
        <v/>
      </c>
      <c r="I131" s="58" t="str">
        <f>IF($A131&lt;&gt;"",IF($L131&lt;&gt;0,H131/$L131,0),"")</f>
        <v/>
      </c>
      <c r="J131" s="57" t="str" cm="1">
        <f t="array" aca="1" ref="J131" ca="1">IF($A131&lt;&gt;"",SUM(SUMIFS(PrivateSheet5[[Duration]:[Duration]],PrivateSheet5[[Task]:[Task]],INDIRECT(CONCATENATE(ADDRESS(ROW($AG$30),COLUMN($AG$30)+(ROW($B131)-ROW($B$38))),"#"))))/60,"")</f>
        <v/>
      </c>
      <c r="K131" s="58" t="str">
        <f>IF($A131&lt;&gt;"",IF($L131&lt;&gt;0,J131/$L131,0),"")</f>
        <v/>
      </c>
      <c r="L131" s="59" t="str">
        <f>IF($A131&lt;&gt;"",SUM(B131,D131,F131,H131,J131),"")</f>
        <v/>
      </c>
      <c r="M131" s="50"/>
      <c r="N131" s="59"/>
      <c r="O131" s="37" t="str">
        <f>IF($M131&lt;&gt;"",SUMIFS(ProductBacklog5[Planned],ProductBacklog5[Planned-Date], "&lt;="&amp;$M131)," ")</f>
        <v xml:space="preserve"> </v>
      </c>
      <c r="P131" s="37" t="str" cm="1">
        <f t="array" ref="P131">IF($M131&lt;&gt;"",SUM(SUMIFS(ProductBacklog5[Planned],ProductBacklog5[Sprint],$A$38:$A131,ProductBacklog5[Real-Date],"&lt;="&amp;$M131))," ")</f>
        <v xml:space="preserve"> </v>
      </c>
      <c r="Q131" s="37" t="str" cm="1">
        <f t="array" ref="Q131">IF($M131&lt;&gt;"",SUM(SUMIFS(PrivateSheet1[[Duration]:[Duration]],PrivateSheet1[[Task]:[Task]],_xlfn._xlws.FILTER(ProductBacklog5[CODE],(ProductBacklog5[Real-Date]&lt;=$M131)*(ProductBacklog5[CODE]&lt;&gt;"")*(ProductBacklog5[Real-Date]&lt;&gt;""))),SUMIFS(PrivateSheet2[[Duration]:[Duration]],PrivateSheet2[[Task]:[Task]],_xlfn._xlws.FILTER(ProductBacklog5[CODE],(ProductBacklog5[Real-Date]&lt;=$M131)*(ProductBacklog5[CODE]&lt;&gt;"")*(ProductBacklog5[Real-Date]&lt;&gt;""))),SUMIFS(PrivateSheet3[[Duration]:[Duration]],PrivateSheet3[[Task]:[Task]],_xlfn._xlws.FILTER(ProductBacklog5[CODE],(ProductBacklog5[Real-Date]&lt;=$M131)*(ProductBacklog5[CODE]&lt;&gt;"")*(ProductBacklog5[Real-Date]&lt;&gt;""))),SUMIFS(PrivateSheet4[[Duration]:[Duration]],PrivateSheet4[[Task]:[Task]],_xlfn._xlws.FILTER(ProductBacklog5[CODE],(ProductBacklog5[Real-Date]&lt;=$M131)*(ProductBacklog5[CODE]&lt;&gt;"")*(ProductBacklog5[Real-Date]&lt;&gt;""))),SUMIFS(PrivateSheet5[[Duration]:[Duration]],PrivateSheet5[[Task]:[Task]],_xlfn._xlws.FILTER(ProductBacklog5[CODE],(ProductBacklog5[Real-Date]&lt;=$M131)*(ProductBacklog5[CODE]&lt;&gt;"")*(ProductBacklog5[Real-Date]&lt;&gt;""))))/60," ")</f>
        <v xml:space="preserve"> </v>
      </c>
      <c r="R131" s="37" t="str">
        <f>IF($M131&lt;&gt;"",SUM($L$38:$L131)," ")</f>
        <v xml:space="preserve"> </v>
      </c>
      <c r="U131" s="37"/>
      <c r="V131" s="29"/>
      <c r="W131" s="29"/>
    </row>
    <row r="132" spans="1:23" ht="14.4" customHeight="1" x14ac:dyDescent="0.3">
      <c r="A132" s="29"/>
      <c r="B132" s="57" t="str" cm="1">
        <f t="array" aca="1" ref="B132" ca="1">IF($A132&lt;&gt;"",SUM(SUMIFS(PrivateSheet1[[Duration]:[Duration]],PrivateSheet1[[Task]:[Task]],INDIRECT(CONCATENATE(ADDRESS(ROW($AG$30),COLUMN($AG$30)+(ROW($B132)-ROW($B$38))),"#"))))/60,"")</f>
        <v/>
      </c>
      <c r="C132" s="58" t="str">
        <f>IF($A132&lt;&gt;"",IF($L132&lt;&gt;0,B132/$L132,0),"")</f>
        <v/>
      </c>
      <c r="D132" s="57" t="str" cm="1">
        <f t="array" aca="1" ref="D132" ca="1">IF($A132&lt;&gt;"",SUM(SUMIFS(PrivateSheet2[[Duration]:[Duration]],PrivateSheet2[[Task]:[Task]],INDIRECT(CONCATENATE(ADDRESS(ROW($AG$30),COLUMN($AG$30)+(ROW($B132)-ROW($B$38))),"#"))))/60,"")</f>
        <v/>
      </c>
      <c r="E132" s="58" t="str">
        <f>IF($A132&lt;&gt;"",IF($L132&lt;&gt;0,D132/$L132,0),"")</f>
        <v/>
      </c>
      <c r="F132" s="57" t="str" cm="1">
        <f t="array" aca="1" ref="F132" ca="1">IF($A132&lt;&gt;"",SUM(SUMIFS(PrivateSheet3[[Duration]:[Duration]],PrivateSheet3[[Task]:[Task]],INDIRECT(CONCATENATE(ADDRESS(ROW($AG$30),COLUMN($AG$30)+(ROW($B132)-ROW($B$38))),"#"))))/60,"")</f>
        <v/>
      </c>
      <c r="G132" s="58" t="str">
        <f>IF($A132&lt;&gt;"",IF($L132&lt;&gt;0,F132/$L132,0),"")</f>
        <v/>
      </c>
      <c r="H132" s="57" t="str" cm="1">
        <f t="array" aca="1" ref="H132" ca="1">IF($A132&lt;&gt;"",SUM(SUMIFS(PrivateSheet4[[Duration]:[Duration]],PrivateSheet4[[Task]:[Task]],INDIRECT(CONCATENATE(ADDRESS(ROW($AG$30),COLUMN($AG$30)+(ROW($B132)-ROW($B$38))),"#"))))/60,"")</f>
        <v/>
      </c>
      <c r="I132" s="58" t="str">
        <f>IF($A132&lt;&gt;"",IF($L132&lt;&gt;0,H132/$L132,0),"")</f>
        <v/>
      </c>
      <c r="J132" s="57" t="str" cm="1">
        <f t="array" aca="1" ref="J132" ca="1">IF($A132&lt;&gt;"",SUM(SUMIFS(PrivateSheet5[[Duration]:[Duration]],PrivateSheet5[[Task]:[Task]],INDIRECT(CONCATENATE(ADDRESS(ROW($AG$30),COLUMN($AG$30)+(ROW($B132)-ROW($B$38))),"#"))))/60,"")</f>
        <v/>
      </c>
      <c r="K132" s="58" t="str">
        <f>IF($A132&lt;&gt;"",IF($L132&lt;&gt;0,J132/$L132,0),"")</f>
        <v/>
      </c>
      <c r="L132" s="59" t="str">
        <f>IF($A132&lt;&gt;"",SUM(B132,D132,F132,H132,J132),"")</f>
        <v/>
      </c>
      <c r="M132" s="50"/>
      <c r="N132" s="59"/>
      <c r="O132" s="37" t="str">
        <f>IF($M132&lt;&gt;"",SUMIFS(ProductBacklog5[Planned],ProductBacklog5[Planned-Date], "&lt;="&amp;$M132)," ")</f>
        <v xml:space="preserve"> </v>
      </c>
      <c r="P132" s="37" t="str" cm="1">
        <f t="array" ref="P132">IF($M132&lt;&gt;"",SUM(SUMIFS(ProductBacklog5[Planned],ProductBacklog5[Sprint],$A$38:$A132,ProductBacklog5[Real-Date],"&lt;="&amp;$M132))," ")</f>
        <v xml:space="preserve"> </v>
      </c>
      <c r="Q132" s="37" t="str" cm="1">
        <f t="array" ref="Q132">IF($M132&lt;&gt;"",SUM(SUMIFS(PrivateSheet1[[Duration]:[Duration]],PrivateSheet1[[Task]:[Task]],_xlfn._xlws.FILTER(ProductBacklog5[CODE],(ProductBacklog5[Real-Date]&lt;=$M132)*(ProductBacklog5[CODE]&lt;&gt;"")*(ProductBacklog5[Real-Date]&lt;&gt;""))),SUMIFS(PrivateSheet2[[Duration]:[Duration]],PrivateSheet2[[Task]:[Task]],_xlfn._xlws.FILTER(ProductBacklog5[CODE],(ProductBacklog5[Real-Date]&lt;=$M132)*(ProductBacklog5[CODE]&lt;&gt;"")*(ProductBacklog5[Real-Date]&lt;&gt;""))),SUMIFS(PrivateSheet3[[Duration]:[Duration]],PrivateSheet3[[Task]:[Task]],_xlfn._xlws.FILTER(ProductBacklog5[CODE],(ProductBacklog5[Real-Date]&lt;=$M132)*(ProductBacklog5[CODE]&lt;&gt;"")*(ProductBacklog5[Real-Date]&lt;&gt;""))),SUMIFS(PrivateSheet4[[Duration]:[Duration]],PrivateSheet4[[Task]:[Task]],_xlfn._xlws.FILTER(ProductBacklog5[CODE],(ProductBacklog5[Real-Date]&lt;=$M132)*(ProductBacklog5[CODE]&lt;&gt;"")*(ProductBacklog5[Real-Date]&lt;&gt;""))),SUMIFS(PrivateSheet5[[Duration]:[Duration]],PrivateSheet5[[Task]:[Task]],_xlfn._xlws.FILTER(ProductBacklog5[CODE],(ProductBacklog5[Real-Date]&lt;=$M132)*(ProductBacklog5[CODE]&lt;&gt;"")*(ProductBacklog5[Real-Date]&lt;&gt;""))))/60," ")</f>
        <v xml:space="preserve"> </v>
      </c>
      <c r="R132" s="37" t="str">
        <f>IF($M132&lt;&gt;"",SUM($L$38:$L132)," ")</f>
        <v xml:space="preserve"> </v>
      </c>
      <c r="U132" s="37"/>
      <c r="V132" s="29"/>
      <c r="W132" s="29"/>
    </row>
    <row r="133" spans="1:23" ht="14.4" customHeight="1" x14ac:dyDescent="0.3">
      <c r="A133" s="29"/>
      <c r="B133" s="57" t="str" cm="1">
        <f t="array" aca="1" ref="B133" ca="1">IF($A133&lt;&gt;"",SUM(SUMIFS(PrivateSheet1[[Duration]:[Duration]],PrivateSheet1[[Task]:[Task]],INDIRECT(CONCATENATE(ADDRESS(ROW($AG$30),COLUMN($AG$30)+(ROW($B133)-ROW($B$38))),"#"))))/60,"")</f>
        <v/>
      </c>
      <c r="C133" s="58" t="str">
        <f>IF($A133&lt;&gt;"",IF($L133&lt;&gt;0,B133/$L133,0),"")</f>
        <v/>
      </c>
      <c r="D133" s="57" t="str" cm="1">
        <f t="array" aca="1" ref="D133" ca="1">IF($A133&lt;&gt;"",SUM(SUMIFS(PrivateSheet2[[Duration]:[Duration]],PrivateSheet2[[Task]:[Task]],INDIRECT(CONCATENATE(ADDRESS(ROW($AG$30),COLUMN($AG$30)+(ROW($B133)-ROW($B$38))),"#"))))/60,"")</f>
        <v/>
      </c>
      <c r="E133" s="58" t="str">
        <f>IF($A133&lt;&gt;"",IF($L133&lt;&gt;0,D133/$L133,0),"")</f>
        <v/>
      </c>
      <c r="F133" s="57" t="str" cm="1">
        <f t="array" aca="1" ref="F133" ca="1">IF($A133&lt;&gt;"",SUM(SUMIFS(PrivateSheet3[[Duration]:[Duration]],PrivateSheet3[[Task]:[Task]],INDIRECT(CONCATENATE(ADDRESS(ROW($AG$30),COLUMN($AG$30)+(ROW($B133)-ROW($B$38))),"#"))))/60,"")</f>
        <v/>
      </c>
      <c r="G133" s="58" t="str">
        <f>IF($A133&lt;&gt;"",IF($L133&lt;&gt;0,F133/$L133,0),"")</f>
        <v/>
      </c>
      <c r="H133" s="57" t="str" cm="1">
        <f t="array" aca="1" ref="H133" ca="1">IF($A133&lt;&gt;"",SUM(SUMIFS(PrivateSheet4[[Duration]:[Duration]],PrivateSheet4[[Task]:[Task]],INDIRECT(CONCATENATE(ADDRESS(ROW($AG$30),COLUMN($AG$30)+(ROW($B133)-ROW($B$38))),"#"))))/60,"")</f>
        <v/>
      </c>
      <c r="I133" s="58" t="str">
        <f>IF($A133&lt;&gt;"",IF($L133&lt;&gt;0,H133/$L133,0),"")</f>
        <v/>
      </c>
      <c r="J133" s="57" t="str" cm="1">
        <f t="array" aca="1" ref="J133" ca="1">IF($A133&lt;&gt;"",SUM(SUMIFS(PrivateSheet5[[Duration]:[Duration]],PrivateSheet5[[Task]:[Task]],INDIRECT(CONCATENATE(ADDRESS(ROW($AG$30),COLUMN($AG$30)+(ROW($B133)-ROW($B$38))),"#"))))/60,"")</f>
        <v/>
      </c>
      <c r="K133" s="58" t="str">
        <f>IF($A133&lt;&gt;"",IF($L133&lt;&gt;0,J133/$L133,0),"")</f>
        <v/>
      </c>
      <c r="L133" s="59" t="str">
        <f>IF($A133&lt;&gt;"",SUM(B133,D133,F133,H133,J133),"")</f>
        <v/>
      </c>
      <c r="M133" s="50"/>
      <c r="N133" s="59"/>
      <c r="O133" s="37" t="str">
        <f>IF($M133&lt;&gt;"",SUMIFS(ProductBacklog5[Planned],ProductBacklog5[Planned-Date], "&lt;="&amp;$M133)," ")</f>
        <v xml:space="preserve"> </v>
      </c>
      <c r="P133" s="37" t="str" cm="1">
        <f t="array" ref="P133">IF($M133&lt;&gt;"",SUM(SUMIFS(ProductBacklog5[Planned],ProductBacklog5[Sprint],$A$38:$A133,ProductBacklog5[Real-Date],"&lt;="&amp;$M133))," ")</f>
        <v xml:space="preserve"> </v>
      </c>
      <c r="Q133" s="37" t="str" cm="1">
        <f t="array" ref="Q133">IF($M133&lt;&gt;"",SUM(SUMIFS(PrivateSheet1[[Duration]:[Duration]],PrivateSheet1[[Task]:[Task]],_xlfn._xlws.FILTER(ProductBacklog5[CODE],(ProductBacklog5[Real-Date]&lt;=$M133)*(ProductBacklog5[CODE]&lt;&gt;"")*(ProductBacklog5[Real-Date]&lt;&gt;""))),SUMIFS(PrivateSheet2[[Duration]:[Duration]],PrivateSheet2[[Task]:[Task]],_xlfn._xlws.FILTER(ProductBacklog5[CODE],(ProductBacklog5[Real-Date]&lt;=$M133)*(ProductBacklog5[CODE]&lt;&gt;"")*(ProductBacklog5[Real-Date]&lt;&gt;""))),SUMIFS(PrivateSheet3[[Duration]:[Duration]],PrivateSheet3[[Task]:[Task]],_xlfn._xlws.FILTER(ProductBacklog5[CODE],(ProductBacklog5[Real-Date]&lt;=$M133)*(ProductBacklog5[CODE]&lt;&gt;"")*(ProductBacklog5[Real-Date]&lt;&gt;""))),SUMIFS(PrivateSheet4[[Duration]:[Duration]],PrivateSheet4[[Task]:[Task]],_xlfn._xlws.FILTER(ProductBacklog5[CODE],(ProductBacklog5[Real-Date]&lt;=$M133)*(ProductBacklog5[CODE]&lt;&gt;"")*(ProductBacklog5[Real-Date]&lt;&gt;""))),SUMIFS(PrivateSheet5[[Duration]:[Duration]],PrivateSheet5[[Task]:[Task]],_xlfn._xlws.FILTER(ProductBacklog5[CODE],(ProductBacklog5[Real-Date]&lt;=$M133)*(ProductBacklog5[CODE]&lt;&gt;"")*(ProductBacklog5[Real-Date]&lt;&gt;""))))/60," ")</f>
        <v xml:space="preserve"> </v>
      </c>
      <c r="R133" s="37" t="str">
        <f>IF($M133&lt;&gt;"",SUM($L$38:$L133)," ")</f>
        <v xml:space="preserve"> </v>
      </c>
      <c r="U133" s="37"/>
      <c r="V133" s="29"/>
      <c r="W133" s="29"/>
    </row>
    <row r="134" spans="1:23" ht="14.4" customHeight="1" x14ac:dyDescent="0.3">
      <c r="A134" s="29"/>
      <c r="B134" s="57" t="str" cm="1">
        <f t="array" aca="1" ref="B134" ca="1">IF($A134&lt;&gt;"",SUM(SUMIFS(PrivateSheet1[[Duration]:[Duration]],PrivateSheet1[[Task]:[Task]],INDIRECT(CONCATENATE(ADDRESS(ROW($AG$30),COLUMN($AG$30)+(ROW($B134)-ROW($B$38))),"#"))))/60,"")</f>
        <v/>
      </c>
      <c r="C134" s="58" t="str">
        <f>IF($A134&lt;&gt;"",IF($L134&lt;&gt;0,B134/$L134,0),"")</f>
        <v/>
      </c>
      <c r="D134" s="57" t="str" cm="1">
        <f t="array" aca="1" ref="D134" ca="1">IF($A134&lt;&gt;"",SUM(SUMIFS(PrivateSheet2[[Duration]:[Duration]],PrivateSheet2[[Task]:[Task]],INDIRECT(CONCATENATE(ADDRESS(ROW($AG$30),COLUMN($AG$30)+(ROW($B134)-ROW($B$38))),"#"))))/60,"")</f>
        <v/>
      </c>
      <c r="E134" s="58" t="str">
        <f>IF($A134&lt;&gt;"",IF($L134&lt;&gt;0,D134/$L134,0),"")</f>
        <v/>
      </c>
      <c r="F134" s="57" t="str" cm="1">
        <f t="array" aca="1" ref="F134" ca="1">IF($A134&lt;&gt;"",SUM(SUMIFS(PrivateSheet3[[Duration]:[Duration]],PrivateSheet3[[Task]:[Task]],INDIRECT(CONCATENATE(ADDRESS(ROW($AG$30),COLUMN($AG$30)+(ROW($B134)-ROW($B$38))),"#"))))/60,"")</f>
        <v/>
      </c>
      <c r="G134" s="58" t="str">
        <f>IF($A134&lt;&gt;"",IF($L134&lt;&gt;0,F134/$L134,0),"")</f>
        <v/>
      </c>
      <c r="H134" s="57" t="str" cm="1">
        <f t="array" aca="1" ref="H134" ca="1">IF($A134&lt;&gt;"",SUM(SUMIFS(PrivateSheet4[[Duration]:[Duration]],PrivateSheet4[[Task]:[Task]],INDIRECT(CONCATENATE(ADDRESS(ROW($AG$30),COLUMN($AG$30)+(ROW($B134)-ROW($B$38))),"#"))))/60,"")</f>
        <v/>
      </c>
      <c r="I134" s="58" t="str">
        <f>IF($A134&lt;&gt;"",IF($L134&lt;&gt;0,H134/$L134,0),"")</f>
        <v/>
      </c>
      <c r="J134" s="57" t="str" cm="1">
        <f t="array" aca="1" ref="J134" ca="1">IF($A134&lt;&gt;"",SUM(SUMIFS(PrivateSheet5[[Duration]:[Duration]],PrivateSheet5[[Task]:[Task]],INDIRECT(CONCATENATE(ADDRESS(ROW($AG$30),COLUMN($AG$30)+(ROW($B134)-ROW($B$38))),"#"))))/60,"")</f>
        <v/>
      </c>
      <c r="K134" s="58" t="str">
        <f>IF($A134&lt;&gt;"",IF($L134&lt;&gt;0,J134/$L134,0),"")</f>
        <v/>
      </c>
      <c r="L134" s="59" t="str">
        <f>IF($A134&lt;&gt;"",SUM(B134,D134,F134,H134,J134),"")</f>
        <v/>
      </c>
      <c r="M134" s="50"/>
      <c r="N134" s="59"/>
      <c r="O134" s="37" t="str">
        <f>IF($M134&lt;&gt;"",SUMIFS(ProductBacklog5[Planned],ProductBacklog5[Planned-Date], "&lt;="&amp;$M134)," ")</f>
        <v xml:space="preserve"> </v>
      </c>
      <c r="P134" s="37" t="str" cm="1">
        <f t="array" ref="P134">IF($M134&lt;&gt;"",SUM(SUMIFS(ProductBacklog5[Planned],ProductBacklog5[Sprint],$A$38:$A134,ProductBacklog5[Real-Date],"&lt;="&amp;$M134))," ")</f>
        <v xml:space="preserve"> </v>
      </c>
      <c r="Q134" s="37" t="str" cm="1">
        <f t="array" ref="Q134">IF($M134&lt;&gt;"",SUM(SUMIFS(PrivateSheet1[[Duration]:[Duration]],PrivateSheet1[[Task]:[Task]],_xlfn._xlws.FILTER(ProductBacklog5[CODE],(ProductBacklog5[Real-Date]&lt;=$M134)*(ProductBacklog5[CODE]&lt;&gt;"")*(ProductBacklog5[Real-Date]&lt;&gt;""))),SUMIFS(PrivateSheet2[[Duration]:[Duration]],PrivateSheet2[[Task]:[Task]],_xlfn._xlws.FILTER(ProductBacklog5[CODE],(ProductBacklog5[Real-Date]&lt;=$M134)*(ProductBacklog5[CODE]&lt;&gt;"")*(ProductBacklog5[Real-Date]&lt;&gt;""))),SUMIFS(PrivateSheet3[[Duration]:[Duration]],PrivateSheet3[[Task]:[Task]],_xlfn._xlws.FILTER(ProductBacklog5[CODE],(ProductBacklog5[Real-Date]&lt;=$M134)*(ProductBacklog5[CODE]&lt;&gt;"")*(ProductBacklog5[Real-Date]&lt;&gt;""))),SUMIFS(PrivateSheet4[[Duration]:[Duration]],PrivateSheet4[[Task]:[Task]],_xlfn._xlws.FILTER(ProductBacklog5[CODE],(ProductBacklog5[Real-Date]&lt;=$M134)*(ProductBacklog5[CODE]&lt;&gt;"")*(ProductBacklog5[Real-Date]&lt;&gt;""))),SUMIFS(PrivateSheet5[[Duration]:[Duration]],PrivateSheet5[[Task]:[Task]],_xlfn._xlws.FILTER(ProductBacklog5[CODE],(ProductBacklog5[Real-Date]&lt;=$M134)*(ProductBacklog5[CODE]&lt;&gt;"")*(ProductBacklog5[Real-Date]&lt;&gt;""))))/60," ")</f>
        <v xml:space="preserve"> </v>
      </c>
      <c r="R134" s="37" t="str">
        <f>IF($M134&lt;&gt;"",SUM($L$38:$L134)," ")</f>
        <v xml:space="preserve"> </v>
      </c>
      <c r="U134" s="37"/>
      <c r="V134" s="29"/>
      <c r="W134" s="29"/>
    </row>
    <row r="135" spans="1:23" ht="14.4" customHeight="1" x14ac:dyDescent="0.3">
      <c r="A135" s="29"/>
      <c r="B135" s="57" t="str" cm="1">
        <f t="array" aca="1" ref="B135" ca="1">IF($A135&lt;&gt;"",SUM(SUMIFS(PrivateSheet1[[Duration]:[Duration]],PrivateSheet1[[Task]:[Task]],INDIRECT(CONCATENATE(ADDRESS(ROW($AG$30),COLUMN($AG$30)+(ROW($B135)-ROW($B$38))),"#"))))/60,"")</f>
        <v/>
      </c>
      <c r="C135" s="58" t="str">
        <f>IF($A135&lt;&gt;"",IF($L135&lt;&gt;0,B135/$L135,0),"")</f>
        <v/>
      </c>
      <c r="D135" s="57" t="str" cm="1">
        <f t="array" aca="1" ref="D135" ca="1">IF($A135&lt;&gt;"",SUM(SUMIFS(PrivateSheet2[[Duration]:[Duration]],PrivateSheet2[[Task]:[Task]],INDIRECT(CONCATENATE(ADDRESS(ROW($AG$30),COLUMN($AG$30)+(ROW($B135)-ROW($B$38))),"#"))))/60,"")</f>
        <v/>
      </c>
      <c r="E135" s="58" t="str">
        <f>IF($A135&lt;&gt;"",IF($L135&lt;&gt;0,D135/$L135,0),"")</f>
        <v/>
      </c>
      <c r="F135" s="57" t="str" cm="1">
        <f t="array" aca="1" ref="F135" ca="1">IF($A135&lt;&gt;"",SUM(SUMIFS(PrivateSheet3[[Duration]:[Duration]],PrivateSheet3[[Task]:[Task]],INDIRECT(CONCATENATE(ADDRESS(ROW($AG$30),COLUMN($AG$30)+(ROW($B135)-ROW($B$38))),"#"))))/60,"")</f>
        <v/>
      </c>
      <c r="G135" s="58" t="str">
        <f>IF($A135&lt;&gt;"",IF($L135&lt;&gt;0,F135/$L135,0),"")</f>
        <v/>
      </c>
      <c r="H135" s="57" t="str" cm="1">
        <f t="array" aca="1" ref="H135" ca="1">IF($A135&lt;&gt;"",SUM(SUMIFS(PrivateSheet4[[Duration]:[Duration]],PrivateSheet4[[Task]:[Task]],INDIRECT(CONCATENATE(ADDRESS(ROW($AG$30),COLUMN($AG$30)+(ROW($B135)-ROW($B$38))),"#"))))/60,"")</f>
        <v/>
      </c>
      <c r="I135" s="58" t="str">
        <f>IF($A135&lt;&gt;"",IF($L135&lt;&gt;0,H135/$L135,0),"")</f>
        <v/>
      </c>
      <c r="J135" s="57" t="str" cm="1">
        <f t="array" aca="1" ref="J135" ca="1">IF($A135&lt;&gt;"",SUM(SUMIFS(PrivateSheet5[[Duration]:[Duration]],PrivateSheet5[[Task]:[Task]],INDIRECT(CONCATENATE(ADDRESS(ROW($AG$30),COLUMN($AG$30)+(ROW($B135)-ROW($B$38))),"#"))))/60,"")</f>
        <v/>
      </c>
      <c r="K135" s="58" t="str">
        <f>IF($A135&lt;&gt;"",IF($L135&lt;&gt;0,J135/$L135,0),"")</f>
        <v/>
      </c>
      <c r="L135" s="59" t="str">
        <f>IF($A135&lt;&gt;"",SUM(B135,D135,F135,H135,J135),"")</f>
        <v/>
      </c>
      <c r="M135" s="50"/>
      <c r="N135" s="59"/>
      <c r="O135" s="37" t="str">
        <f>IF($M135&lt;&gt;"",SUMIFS(ProductBacklog5[Planned],ProductBacklog5[Planned-Date], "&lt;="&amp;$M135)," ")</f>
        <v xml:space="preserve"> </v>
      </c>
      <c r="P135" s="37" t="str" cm="1">
        <f t="array" ref="P135">IF($M135&lt;&gt;"",SUM(SUMIFS(ProductBacklog5[Planned],ProductBacklog5[Sprint],$A$38:$A135,ProductBacklog5[Real-Date],"&lt;="&amp;$M135))," ")</f>
        <v xml:space="preserve"> </v>
      </c>
      <c r="Q135" s="37" t="str" cm="1">
        <f t="array" ref="Q135">IF($M135&lt;&gt;"",SUM(SUMIFS(PrivateSheet1[[Duration]:[Duration]],PrivateSheet1[[Task]:[Task]],_xlfn._xlws.FILTER(ProductBacklog5[CODE],(ProductBacklog5[Real-Date]&lt;=$M135)*(ProductBacklog5[CODE]&lt;&gt;"")*(ProductBacklog5[Real-Date]&lt;&gt;""))),SUMIFS(PrivateSheet2[[Duration]:[Duration]],PrivateSheet2[[Task]:[Task]],_xlfn._xlws.FILTER(ProductBacklog5[CODE],(ProductBacklog5[Real-Date]&lt;=$M135)*(ProductBacklog5[CODE]&lt;&gt;"")*(ProductBacklog5[Real-Date]&lt;&gt;""))),SUMIFS(PrivateSheet3[[Duration]:[Duration]],PrivateSheet3[[Task]:[Task]],_xlfn._xlws.FILTER(ProductBacklog5[CODE],(ProductBacklog5[Real-Date]&lt;=$M135)*(ProductBacklog5[CODE]&lt;&gt;"")*(ProductBacklog5[Real-Date]&lt;&gt;""))),SUMIFS(PrivateSheet4[[Duration]:[Duration]],PrivateSheet4[[Task]:[Task]],_xlfn._xlws.FILTER(ProductBacklog5[CODE],(ProductBacklog5[Real-Date]&lt;=$M135)*(ProductBacklog5[CODE]&lt;&gt;"")*(ProductBacklog5[Real-Date]&lt;&gt;""))),SUMIFS(PrivateSheet5[[Duration]:[Duration]],PrivateSheet5[[Task]:[Task]],_xlfn._xlws.FILTER(ProductBacklog5[CODE],(ProductBacklog5[Real-Date]&lt;=$M135)*(ProductBacklog5[CODE]&lt;&gt;"")*(ProductBacklog5[Real-Date]&lt;&gt;""))))/60," ")</f>
        <v xml:space="preserve"> </v>
      </c>
      <c r="R135" s="37" t="str">
        <f>IF($M135&lt;&gt;"",SUM($L$38:$L135)," ")</f>
        <v xml:space="preserve"> </v>
      </c>
      <c r="U135" s="37"/>
      <c r="V135" s="29"/>
      <c r="W135" s="29"/>
    </row>
    <row r="136" spans="1:23" ht="14.4" customHeight="1" x14ac:dyDescent="0.3">
      <c r="A136" s="29"/>
      <c r="B136" s="57" t="str" cm="1">
        <f t="array" aca="1" ref="B136" ca="1">IF($A136&lt;&gt;"",SUM(SUMIFS(PrivateSheet1[[Duration]:[Duration]],PrivateSheet1[[Task]:[Task]],INDIRECT(CONCATENATE(ADDRESS(ROW($AG$30),COLUMN($AG$30)+(ROW($B136)-ROW($B$38))),"#"))))/60,"")</f>
        <v/>
      </c>
      <c r="C136" s="58" t="str">
        <f>IF($A136&lt;&gt;"",IF($L136&lt;&gt;0,B136/$L136,0),"")</f>
        <v/>
      </c>
      <c r="D136" s="57" t="str" cm="1">
        <f t="array" aca="1" ref="D136" ca="1">IF($A136&lt;&gt;"",SUM(SUMIFS(PrivateSheet2[[Duration]:[Duration]],PrivateSheet2[[Task]:[Task]],INDIRECT(CONCATENATE(ADDRESS(ROW($AG$30),COLUMN($AG$30)+(ROW($B136)-ROW($B$38))),"#"))))/60,"")</f>
        <v/>
      </c>
      <c r="E136" s="58" t="str">
        <f>IF($A136&lt;&gt;"",IF($L136&lt;&gt;0,D136/$L136,0),"")</f>
        <v/>
      </c>
      <c r="F136" s="57" t="str" cm="1">
        <f t="array" aca="1" ref="F136" ca="1">IF($A136&lt;&gt;"",SUM(SUMIFS(PrivateSheet3[[Duration]:[Duration]],PrivateSheet3[[Task]:[Task]],INDIRECT(CONCATENATE(ADDRESS(ROW($AG$30),COLUMN($AG$30)+(ROW($B136)-ROW($B$38))),"#"))))/60,"")</f>
        <v/>
      </c>
      <c r="G136" s="58" t="str">
        <f>IF($A136&lt;&gt;"",IF($L136&lt;&gt;0,F136/$L136,0),"")</f>
        <v/>
      </c>
      <c r="H136" s="57" t="str" cm="1">
        <f t="array" aca="1" ref="H136" ca="1">IF($A136&lt;&gt;"",SUM(SUMIFS(PrivateSheet4[[Duration]:[Duration]],PrivateSheet4[[Task]:[Task]],INDIRECT(CONCATENATE(ADDRESS(ROW($AG$30),COLUMN($AG$30)+(ROW($B136)-ROW($B$38))),"#"))))/60,"")</f>
        <v/>
      </c>
      <c r="I136" s="58" t="str">
        <f>IF($A136&lt;&gt;"",IF($L136&lt;&gt;0,H136/$L136,0),"")</f>
        <v/>
      </c>
      <c r="J136" s="57" t="str" cm="1">
        <f t="array" aca="1" ref="J136" ca="1">IF($A136&lt;&gt;"",SUM(SUMIFS(PrivateSheet5[[Duration]:[Duration]],PrivateSheet5[[Task]:[Task]],INDIRECT(CONCATENATE(ADDRESS(ROW($AG$30),COLUMN($AG$30)+(ROW($B136)-ROW($B$38))),"#"))))/60,"")</f>
        <v/>
      </c>
      <c r="K136" s="58" t="str">
        <f>IF($A136&lt;&gt;"",IF($L136&lt;&gt;0,J136/$L136,0),"")</f>
        <v/>
      </c>
      <c r="L136" s="59" t="str">
        <f>IF($A136&lt;&gt;"",SUM(B136,D136,F136,H136,J136),"")</f>
        <v/>
      </c>
      <c r="M136" s="50"/>
      <c r="N136" s="59"/>
      <c r="O136" s="37" t="str">
        <f>IF($M136&lt;&gt;"",SUMIFS(ProductBacklog5[Planned],ProductBacklog5[Planned-Date], "&lt;="&amp;$M136)," ")</f>
        <v xml:space="preserve"> </v>
      </c>
      <c r="P136" s="37" t="str" cm="1">
        <f t="array" ref="P136">IF($M136&lt;&gt;"",SUM(SUMIFS(ProductBacklog5[Planned],ProductBacklog5[Sprint],$A$38:$A136,ProductBacklog5[Real-Date],"&lt;="&amp;$M136))," ")</f>
        <v xml:space="preserve"> </v>
      </c>
      <c r="Q136" s="37" t="str" cm="1">
        <f t="array" ref="Q136">IF($M136&lt;&gt;"",SUM(SUMIFS(PrivateSheet1[[Duration]:[Duration]],PrivateSheet1[[Task]:[Task]],_xlfn._xlws.FILTER(ProductBacklog5[CODE],(ProductBacklog5[Real-Date]&lt;=$M136)*(ProductBacklog5[CODE]&lt;&gt;"")*(ProductBacklog5[Real-Date]&lt;&gt;""))),SUMIFS(PrivateSheet2[[Duration]:[Duration]],PrivateSheet2[[Task]:[Task]],_xlfn._xlws.FILTER(ProductBacklog5[CODE],(ProductBacklog5[Real-Date]&lt;=$M136)*(ProductBacklog5[CODE]&lt;&gt;"")*(ProductBacklog5[Real-Date]&lt;&gt;""))),SUMIFS(PrivateSheet3[[Duration]:[Duration]],PrivateSheet3[[Task]:[Task]],_xlfn._xlws.FILTER(ProductBacklog5[CODE],(ProductBacklog5[Real-Date]&lt;=$M136)*(ProductBacklog5[CODE]&lt;&gt;"")*(ProductBacklog5[Real-Date]&lt;&gt;""))),SUMIFS(PrivateSheet4[[Duration]:[Duration]],PrivateSheet4[[Task]:[Task]],_xlfn._xlws.FILTER(ProductBacklog5[CODE],(ProductBacklog5[Real-Date]&lt;=$M136)*(ProductBacklog5[CODE]&lt;&gt;"")*(ProductBacklog5[Real-Date]&lt;&gt;""))),SUMIFS(PrivateSheet5[[Duration]:[Duration]],PrivateSheet5[[Task]:[Task]],_xlfn._xlws.FILTER(ProductBacklog5[CODE],(ProductBacklog5[Real-Date]&lt;=$M136)*(ProductBacklog5[CODE]&lt;&gt;"")*(ProductBacklog5[Real-Date]&lt;&gt;""))))/60," ")</f>
        <v xml:space="preserve"> </v>
      </c>
      <c r="R136" s="37" t="str">
        <f>IF($M136&lt;&gt;"",SUM($L$38:$L136)," ")</f>
        <v xml:space="preserve"> </v>
      </c>
      <c r="U136" s="37"/>
      <c r="V136" s="29"/>
      <c r="W136" s="29"/>
    </row>
    <row r="137" spans="1:23" ht="14.4" customHeight="1" x14ac:dyDescent="0.3">
      <c r="A137" s="29"/>
      <c r="B137" s="57" t="str" cm="1">
        <f t="array" aca="1" ref="B137" ca="1">IF($A137&lt;&gt;"",SUM(SUMIFS(PrivateSheet1[[Duration]:[Duration]],PrivateSheet1[[Task]:[Task]],INDIRECT(CONCATENATE(ADDRESS(ROW($AG$30),COLUMN($AG$30)+(ROW($B137)-ROW($B$38))),"#"))))/60,"")</f>
        <v/>
      </c>
      <c r="C137" s="58" t="str">
        <f>IF($A137&lt;&gt;"",IF($L137&lt;&gt;0,B137/$L137,0),"")</f>
        <v/>
      </c>
      <c r="D137" s="57" t="str" cm="1">
        <f t="array" aca="1" ref="D137" ca="1">IF($A137&lt;&gt;"",SUM(SUMIFS(PrivateSheet2[[Duration]:[Duration]],PrivateSheet2[[Task]:[Task]],INDIRECT(CONCATENATE(ADDRESS(ROW($AG$30),COLUMN($AG$30)+(ROW($B137)-ROW($B$38))),"#"))))/60,"")</f>
        <v/>
      </c>
      <c r="E137" s="58" t="str">
        <f>IF($A137&lt;&gt;"",IF($L137&lt;&gt;0,D137/$L137,0),"")</f>
        <v/>
      </c>
      <c r="F137" s="57" t="str" cm="1">
        <f t="array" aca="1" ref="F137" ca="1">IF($A137&lt;&gt;"",SUM(SUMIFS(PrivateSheet3[[Duration]:[Duration]],PrivateSheet3[[Task]:[Task]],INDIRECT(CONCATENATE(ADDRESS(ROW($AG$30),COLUMN($AG$30)+(ROW($B137)-ROW($B$38))),"#"))))/60,"")</f>
        <v/>
      </c>
      <c r="G137" s="58" t="str">
        <f>IF($A137&lt;&gt;"",IF($L137&lt;&gt;0,F137/$L137,0),"")</f>
        <v/>
      </c>
      <c r="H137" s="57" t="str" cm="1">
        <f t="array" aca="1" ref="H137" ca="1">IF($A137&lt;&gt;"",SUM(SUMIFS(PrivateSheet4[[Duration]:[Duration]],PrivateSheet4[[Task]:[Task]],INDIRECT(CONCATENATE(ADDRESS(ROW($AG$30),COLUMN($AG$30)+(ROW($B137)-ROW($B$38))),"#"))))/60,"")</f>
        <v/>
      </c>
      <c r="I137" s="58" t="str">
        <f>IF($A137&lt;&gt;"",IF($L137&lt;&gt;0,H137/$L137,0),"")</f>
        <v/>
      </c>
      <c r="J137" s="57" t="str" cm="1">
        <f t="array" aca="1" ref="J137" ca="1">IF($A137&lt;&gt;"",SUM(SUMIFS(PrivateSheet5[[Duration]:[Duration]],PrivateSheet5[[Task]:[Task]],INDIRECT(CONCATENATE(ADDRESS(ROW($AG$30),COLUMN($AG$30)+(ROW($B137)-ROW($B$38))),"#"))))/60,"")</f>
        <v/>
      </c>
      <c r="K137" s="58" t="str">
        <f>IF($A137&lt;&gt;"",IF($L137&lt;&gt;0,J137/$L137,0),"")</f>
        <v/>
      </c>
      <c r="L137" s="59" t="str">
        <f>IF($A137&lt;&gt;"",SUM(B137,D137,F137,H137,J137),"")</f>
        <v/>
      </c>
      <c r="M137" s="50"/>
      <c r="N137" s="59"/>
      <c r="O137" s="37" t="str">
        <f>IF($M137&lt;&gt;"",SUMIFS(ProductBacklog5[Planned],ProductBacklog5[Planned-Date], "&lt;="&amp;$M137)," ")</f>
        <v xml:space="preserve"> </v>
      </c>
      <c r="P137" s="37" t="str" cm="1">
        <f t="array" ref="P137">IF($M137&lt;&gt;"",SUM(SUMIFS(ProductBacklog5[Planned],ProductBacklog5[Sprint],$A$38:$A137,ProductBacklog5[Real-Date],"&lt;="&amp;$M137))," ")</f>
        <v xml:space="preserve"> </v>
      </c>
      <c r="Q137" s="37" t="str" cm="1">
        <f t="array" ref="Q137">IF($M137&lt;&gt;"",SUM(SUMIFS(PrivateSheet1[[Duration]:[Duration]],PrivateSheet1[[Task]:[Task]],_xlfn._xlws.FILTER(ProductBacklog5[CODE],(ProductBacklog5[Real-Date]&lt;=$M137)*(ProductBacklog5[CODE]&lt;&gt;"")*(ProductBacklog5[Real-Date]&lt;&gt;""))),SUMIFS(PrivateSheet2[[Duration]:[Duration]],PrivateSheet2[[Task]:[Task]],_xlfn._xlws.FILTER(ProductBacklog5[CODE],(ProductBacklog5[Real-Date]&lt;=$M137)*(ProductBacklog5[CODE]&lt;&gt;"")*(ProductBacklog5[Real-Date]&lt;&gt;""))),SUMIFS(PrivateSheet3[[Duration]:[Duration]],PrivateSheet3[[Task]:[Task]],_xlfn._xlws.FILTER(ProductBacklog5[CODE],(ProductBacklog5[Real-Date]&lt;=$M137)*(ProductBacklog5[CODE]&lt;&gt;"")*(ProductBacklog5[Real-Date]&lt;&gt;""))),SUMIFS(PrivateSheet4[[Duration]:[Duration]],PrivateSheet4[[Task]:[Task]],_xlfn._xlws.FILTER(ProductBacklog5[CODE],(ProductBacklog5[Real-Date]&lt;=$M137)*(ProductBacklog5[CODE]&lt;&gt;"")*(ProductBacklog5[Real-Date]&lt;&gt;""))),SUMIFS(PrivateSheet5[[Duration]:[Duration]],PrivateSheet5[[Task]:[Task]],_xlfn._xlws.FILTER(ProductBacklog5[CODE],(ProductBacklog5[Real-Date]&lt;=$M137)*(ProductBacklog5[CODE]&lt;&gt;"")*(ProductBacklog5[Real-Date]&lt;&gt;""))))/60," ")</f>
        <v xml:space="preserve"> </v>
      </c>
      <c r="R137" s="37" t="str">
        <f>IF($M137&lt;&gt;"",SUM($L$38:$L137)," ")</f>
        <v xml:space="preserve"> </v>
      </c>
      <c r="U137" s="37"/>
      <c r="V137" s="29"/>
      <c r="W137" s="29"/>
    </row>
    <row r="138" spans="1:23" ht="14.4" customHeight="1" x14ac:dyDescent="0.3">
      <c r="M138" s="59"/>
      <c r="W138" s="29"/>
    </row>
    <row r="139" spans="1:23" ht="14.4" customHeight="1" x14ac:dyDescent="0.3">
      <c r="W139" s="29"/>
    </row>
    <row r="140" spans="1:23" ht="14.4" customHeight="1" x14ac:dyDescent="0.3">
      <c r="W140" s="29"/>
    </row>
  </sheetData>
  <sheetProtection autoFilter="0"/>
  <mergeCells count="171"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I23:I24"/>
    <mergeCell ref="J23:J24"/>
    <mergeCell ref="K23:K24"/>
    <mergeCell ref="L23:L24"/>
    <mergeCell ref="A25:A26"/>
    <mergeCell ref="B25:B26"/>
    <mergeCell ref="C25:C26"/>
    <mergeCell ref="D25:D26"/>
    <mergeCell ref="E25:E26"/>
    <mergeCell ref="F25:F26"/>
    <mergeCell ref="A36:A37"/>
    <mergeCell ref="B36:C36"/>
    <mergeCell ref="D36:E36"/>
    <mergeCell ref="F36:G36"/>
    <mergeCell ref="H36:I36"/>
    <mergeCell ref="J36:K36"/>
    <mergeCell ref="H31:I31"/>
    <mergeCell ref="J31:K31"/>
    <mergeCell ref="B19:B20"/>
    <mergeCell ref="C19:C20"/>
    <mergeCell ref="D19:D20"/>
    <mergeCell ref="E19:E20"/>
    <mergeCell ref="F19:F20"/>
    <mergeCell ref="B23:B24"/>
    <mergeCell ref="C23:C24"/>
    <mergeCell ref="D23:D24"/>
    <mergeCell ref="F21:F22"/>
    <mergeCell ref="E21:E22"/>
    <mergeCell ref="D21:D22"/>
    <mergeCell ref="C21:C22"/>
    <mergeCell ref="B21:B22"/>
    <mergeCell ref="B31:C31"/>
    <mergeCell ref="D31:E31"/>
    <mergeCell ref="F31:G31"/>
    <mergeCell ref="E23:E24"/>
    <mergeCell ref="F23:F24"/>
    <mergeCell ref="F17:F18"/>
    <mergeCell ref="E17:E18"/>
    <mergeCell ref="D17:D18"/>
    <mergeCell ref="C17:C18"/>
    <mergeCell ref="B17:B18"/>
    <mergeCell ref="B11:B12"/>
    <mergeCell ref="D13:D14"/>
    <mergeCell ref="C13:C14"/>
    <mergeCell ref="B13:B14"/>
    <mergeCell ref="F15:F16"/>
    <mergeCell ref="E15:E16"/>
    <mergeCell ref="D15:D16"/>
    <mergeCell ref="C15:C16"/>
    <mergeCell ref="B15:B16"/>
    <mergeCell ref="F9:F10"/>
    <mergeCell ref="E9:E10"/>
    <mergeCell ref="D9:D10"/>
    <mergeCell ref="C9:C10"/>
    <mergeCell ref="B9:B10"/>
    <mergeCell ref="F11:F12"/>
    <mergeCell ref="E11:E12"/>
    <mergeCell ref="D11:D12"/>
    <mergeCell ref="C11:C12"/>
    <mergeCell ref="E13:E14"/>
    <mergeCell ref="F13:F14"/>
    <mergeCell ref="G13:G14"/>
    <mergeCell ref="H13:H14"/>
    <mergeCell ref="I13:I14"/>
    <mergeCell ref="J13:J14"/>
    <mergeCell ref="A32:A33"/>
    <mergeCell ref="B32:K33"/>
    <mergeCell ref="A23:A24"/>
    <mergeCell ref="G23:G24"/>
    <mergeCell ref="H23:H24"/>
    <mergeCell ref="A29:A30"/>
    <mergeCell ref="B29:C30"/>
    <mergeCell ref="D29:E30"/>
    <mergeCell ref="F29:G30"/>
    <mergeCell ref="H29:I30"/>
    <mergeCell ref="J29:K30"/>
    <mergeCell ref="G21:G22"/>
    <mergeCell ref="H21:H22"/>
    <mergeCell ref="I21:I22"/>
    <mergeCell ref="J21:J22"/>
    <mergeCell ref="K21:K22"/>
    <mergeCell ref="L21:L22"/>
    <mergeCell ref="A21:A22"/>
    <mergeCell ref="G19:G20"/>
    <mergeCell ref="H19:H20"/>
    <mergeCell ref="I19:I20"/>
    <mergeCell ref="J19:J20"/>
    <mergeCell ref="K19:K20"/>
    <mergeCell ref="L19:L20"/>
    <mergeCell ref="A19:A20"/>
    <mergeCell ref="G17:G18"/>
    <mergeCell ref="H17:H18"/>
    <mergeCell ref="I17:I18"/>
    <mergeCell ref="J17:J18"/>
    <mergeCell ref="K17:K18"/>
    <mergeCell ref="L17:L18"/>
    <mergeCell ref="A17:A18"/>
    <mergeCell ref="G15:G16"/>
    <mergeCell ref="H15:H16"/>
    <mergeCell ref="I15:I16"/>
    <mergeCell ref="J15:J16"/>
    <mergeCell ref="K15:K16"/>
    <mergeCell ref="L15:L16"/>
    <mergeCell ref="A15:A16"/>
    <mergeCell ref="K13:K14"/>
    <mergeCell ref="L13:L14"/>
    <mergeCell ref="A13:A14"/>
    <mergeCell ref="G11:G12"/>
    <mergeCell ref="H11:H12"/>
    <mergeCell ref="I11:I12"/>
    <mergeCell ref="J11:J12"/>
    <mergeCell ref="K11:K12"/>
    <mergeCell ref="L11:L12"/>
    <mergeCell ref="A11:A12"/>
    <mergeCell ref="G9:G10"/>
    <mergeCell ref="H9:H10"/>
    <mergeCell ref="I9:I10"/>
    <mergeCell ref="J9:J10"/>
    <mergeCell ref="K9:K10"/>
    <mergeCell ref="L9:L10"/>
    <mergeCell ref="A9:A10"/>
    <mergeCell ref="G7:G8"/>
    <mergeCell ref="H7:H8"/>
    <mergeCell ref="I7:I8"/>
    <mergeCell ref="J7:J8"/>
    <mergeCell ref="K7:K8"/>
    <mergeCell ref="L7:L8"/>
    <mergeCell ref="I5:I6"/>
    <mergeCell ref="J5:J6"/>
    <mergeCell ref="K5:K6"/>
    <mergeCell ref="L5:L6"/>
    <mergeCell ref="A7:A8"/>
    <mergeCell ref="B7:B8"/>
    <mergeCell ref="C7:C8"/>
    <mergeCell ref="D7:D8"/>
    <mergeCell ref="E7:E8"/>
    <mergeCell ref="F7:F8"/>
    <mergeCell ref="N3:Q4"/>
    <mergeCell ref="V3:W3"/>
    <mergeCell ref="A5:A6"/>
    <mergeCell ref="B5:B6"/>
    <mergeCell ref="C5:C6"/>
    <mergeCell ref="D5:D6"/>
    <mergeCell ref="E5:E6"/>
    <mergeCell ref="F5:F6"/>
    <mergeCell ref="G5:G6"/>
    <mergeCell ref="H5:H6"/>
    <mergeCell ref="A2:A4"/>
    <mergeCell ref="B2:C3"/>
    <mergeCell ref="D2:E3"/>
    <mergeCell ref="F2:G3"/>
    <mergeCell ref="H2:I3"/>
    <mergeCell ref="J2:K3"/>
  </mergeCells>
  <conditionalFormatting sqref="T5:T8">
    <cfRule type="expression" dxfId="11" priority="5">
      <formula>10=MOD(INDIRECT("ProductBacklog[@[CODE_NUM]]"),10)</formula>
    </cfRule>
    <cfRule type="expression" dxfId="10" priority="6">
      <formula>9=MOD(INDIRECT("ProductBacklog[@[CODE_NUM]]"),10)</formula>
    </cfRule>
    <cfRule type="expression" dxfId="9" priority="7">
      <formula>8=MOD(INDIRECT("ProductBacklog[@[CODE_NUM]]"),10)</formula>
    </cfRule>
    <cfRule type="expression" dxfId="8" priority="8">
      <formula>7=MOD(INDIRECT("ProductBacklog[@[CODE_NUM]]"),10)</formula>
    </cfRule>
    <cfRule type="expression" dxfId="7" priority="9">
      <formula>6=MOD(INDIRECT("ProductBacklog[@[CODE_NUM]]"),10)</formula>
    </cfRule>
    <cfRule type="expression" dxfId="6" priority="10">
      <formula>5=MOD(INDIRECT("ProductBacklog[@[CODE_NUM]]"),10)</formula>
    </cfRule>
    <cfRule type="expression" dxfId="5" priority="11">
      <formula>4=MOD(INDIRECT("ProductBacklog[@[CODE_NUM]]"),10)</formula>
    </cfRule>
    <cfRule type="expression" dxfId="4" priority="12">
      <formula>3=MOD(INDIRECT("ProductBacklog[@[CODE_NUM]]"),10)</formula>
    </cfRule>
    <cfRule type="expression" dxfId="3" priority="13">
      <formula>2=MOD(INDIRECT("ProductBacklog[@[CODE_NUM]]"),10)</formula>
    </cfRule>
    <cfRule type="expression" dxfId="2" priority="14">
      <formula>1=MOD(INDIRECT("ProductBacklog[@[CODE_NUM]]"),10)</formula>
    </cfRule>
  </conditionalFormatting>
  <conditionalFormatting sqref="U5:V8">
    <cfRule type="expression" dxfId="1" priority="4">
      <formula>IF(INDIRECT("ProductBacklog[@DUPLICATES]"),"WAHR","FALSCH")</formula>
    </cfRule>
  </conditionalFormatting>
  <conditionalFormatting sqref="C5:C20 B31 E5:E20 G5:G20 I5:I20 K5:K20 U37 C38:C137 E38:E137 G38:G137 I38:I137 K38:K137 D31 F31 H31 J31 C29:C30 E29:E30 G29:G30 I29:I30 K29:K30">
    <cfRule type="colorScale" priority="3">
      <colorScale>
        <cfvo type="num" val="0"/>
        <cfvo type="num" val="0.15"/>
        <cfvo type="num" val="0.5"/>
        <color rgb="FFF8696B"/>
        <color rgb="FFFFEB84"/>
        <color rgb="FF63BE7B"/>
      </colorScale>
    </cfRule>
  </conditionalFormatting>
  <conditionalFormatting sqref="O37">
    <cfRule type="colorScale" priority="2">
      <colorScale>
        <cfvo type="num" val="0"/>
        <cfvo type="num" val="0.15"/>
        <cfvo type="num" val="0.5"/>
        <color rgb="FFF8696B"/>
        <color rgb="FFFFEB84"/>
        <color rgb="FF63BE7B"/>
      </colorScale>
    </cfRule>
  </conditionalFormatting>
  <conditionalFormatting sqref="C21:C28 E21:E28 G21:G28 I21:I28 K21:K28">
    <cfRule type="colorScale" priority="1">
      <colorScale>
        <cfvo type="num" val="0"/>
        <cfvo type="num" val="0.15"/>
        <cfvo type="num" val="0.5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78E-4A4A-4298-8249-A1E4EC0CF3F9}">
  <sheetPr codeName="Tabelle2"/>
  <dimension ref="B3:I7"/>
  <sheetViews>
    <sheetView workbookViewId="0">
      <selection activeCell="B4" sqref="B4:B5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>
        <v>44731</v>
      </c>
      <c r="E4" s="2">
        <v>180</v>
      </c>
      <c r="F4" t="s">
        <v>46</v>
      </c>
      <c r="G4" t="s">
        <v>47</v>
      </c>
      <c r="H4" cm="1">
        <f t="array" ref="H4">IF(PrivateSheet1[[#This Row],[Task]]&lt;&gt;"",ROW()-ROW(PrivateSheet1[#Headers]),"")</f>
        <v>1</v>
      </c>
      <c r="I4">
        <f>IF(PrivateSheet1[[#This Row],[Task]]&lt;&gt;"",MATCH(PrivateSheet1[[#This Row],[Task]],ProductBacklog[CODE],0),"")</f>
        <v>1</v>
      </c>
    </row>
    <row r="5" spans="2:9" x14ac:dyDescent="0.3">
      <c r="B5" s="17"/>
      <c r="D5" s="15">
        <v>44741</v>
      </c>
      <c r="E5" s="2">
        <v>45</v>
      </c>
      <c r="G5" t="s">
        <v>49</v>
      </c>
      <c r="H5" cm="1">
        <f t="array" ref="H5">IF(PrivateSheet1[[#This Row],[Task]]&lt;&gt;"",ROW()-ROW(PrivateSheet1[#Headers]),"")</f>
        <v>2</v>
      </c>
      <c r="I5">
        <f>IF(PrivateSheet1[[#This Row],[Task]]&lt;&gt;"",MATCH(PrivateSheet1[[#This Row],[Task]],ProductBacklog[CODE],0),"")</f>
        <v>3</v>
      </c>
    </row>
    <row r="6" spans="2:9" x14ac:dyDescent="0.3">
      <c r="D6" s="15"/>
      <c r="E6" s="2"/>
      <c r="H6" t="str" cm="1">
        <f t="array" ref="H6">IF(PrivateSheet1[[#This Row],[Task]]&lt;&gt;"",ROW()-ROW(PrivateSheet1[#Headers]),"")</f>
        <v/>
      </c>
      <c r="I6" s="1" t="str">
        <f>IF(PrivateSheet1[[#This Row],[Task]]&lt;&gt;"",MATCH(PrivateSheet1[[#This Row],[Task]],ProductBacklog[CODE],0),"")</f>
        <v/>
      </c>
    </row>
    <row r="7" spans="2:9" x14ac:dyDescent="0.3">
      <c r="D7" s="15"/>
      <c r="E7" s="2"/>
    </row>
  </sheetData>
  <phoneticPr fontId="1" type="noConversion"/>
  <conditionalFormatting sqref="B4:B6">
    <cfRule type="expression" dxfId="77" priority="2">
      <formula>10=MOD(INDIRECT("PrivateSheet1[@[CODE_NUM]]"),10)</formula>
    </cfRule>
    <cfRule type="expression" dxfId="76" priority="3">
      <formula>9=MOD(INDIRECT("PrivateSheet1[@[CODE_NUM]]"),10)</formula>
    </cfRule>
    <cfRule type="expression" dxfId="75" priority="4">
      <formula>8=MOD(INDIRECT("PrivateSheet1[@[CODE_NUM]]"),10)</formula>
    </cfRule>
    <cfRule type="expression" dxfId="74" priority="5">
      <formula>7=MOD(INDIRECT("PrivateSheet1[@[CODE_NUM]]"),10)</formula>
    </cfRule>
    <cfRule type="expression" dxfId="73" priority="6">
      <formula>6=MOD(INDIRECT("PrivateSheet1[@[CODE_NUM]]"),10)</formula>
    </cfRule>
    <cfRule type="expression" dxfId="72" priority="7">
      <formula>5=MOD(INDIRECT("PrivateSheet1[@[CODE_NUM]]"),10)</formula>
    </cfRule>
    <cfRule type="expression" dxfId="71" priority="8">
      <formula>4=MOD(INDIRECT("PrivateSheet1[@[CODE_NUM]]"),10)</formula>
    </cfRule>
    <cfRule type="expression" dxfId="70" priority="9">
      <formula>3=MOD(INDIRECT("PrivateSheet1[@[CODE_NUM]]"),10)</formula>
    </cfRule>
    <cfRule type="expression" dxfId="69" priority="10">
      <formula>2=MOD(INDIRECT("PrivateSheet1[@[CODE_NUM]]"),10)</formula>
    </cfRule>
    <cfRule type="expression" dxfId="68" priority="11">
      <formula>1=MOD(INDIRECT("PrivateSheet1[@[CODE_NUM]]"),10)</formula>
    </cfRule>
  </conditionalFormatting>
  <conditionalFormatting sqref="G4:G6">
    <cfRule type="expression" dxfId="67" priority="1">
      <formula>ISNA(INDIRECT("PrivateSheet1[@[CODE_NUM]]"))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0F4D-2819-4C31-A021-E4BB797091EA}">
  <sheetPr codeName="Tabelle4"/>
  <dimension ref="B3:I7"/>
  <sheetViews>
    <sheetView workbookViewId="0">
      <selection activeCell="F4" sqref="F4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>
        <v>44734</v>
      </c>
      <c r="E4" s="2">
        <v>120</v>
      </c>
      <c r="G4" t="s">
        <v>48</v>
      </c>
      <c r="H4" cm="1">
        <f t="array" ref="H4">IF(PrivateSheet2[[#This Row],[Task]]&lt;&gt;"",ROW()-ROW(PrivateSheet2[#Headers]),"")</f>
        <v>1</v>
      </c>
      <c r="I4">
        <f>IF(PrivateSheet2[[#This Row],[Task]]&lt;&gt;"",MATCH(PrivateSheet2[[#This Row],[Task]],ProductBacklog[CODE],0),"")</f>
        <v>2</v>
      </c>
    </row>
    <row r="5" spans="2:9" x14ac:dyDescent="0.3">
      <c r="B5" s="17"/>
      <c r="D5" s="15"/>
      <c r="E5" s="2"/>
      <c r="H5" t="str" cm="1">
        <f t="array" ref="H5">IF(PrivateSheet2[[#This Row],[Task]]&lt;&gt;"",ROW()-ROW(PrivateSheet2[#Headers]),"")</f>
        <v/>
      </c>
      <c r="I5" t="str">
        <f>IF(PrivateSheet2[[#This Row],[Task]]&lt;&gt;"",MATCH(PrivateSheet2[[#This Row],[Task]],ProductBacklog[CODE],0),"")</f>
        <v/>
      </c>
    </row>
    <row r="6" spans="2:9" x14ac:dyDescent="0.3">
      <c r="D6" s="15"/>
      <c r="E6" s="2"/>
      <c r="H6" t="str" cm="1">
        <f t="array" ref="H6">IF(PrivateSheet2[[#This Row],[Task]]&lt;&gt;"",ROW()-ROW(PrivateSheet2[#Headers]),"")</f>
        <v/>
      </c>
      <c r="I6" s="1" t="str">
        <f>IF(PrivateSheet2[[#This Row],[Task]]&lt;&gt;"",MATCH(PrivateSheet2[[#This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66" priority="2">
      <formula>10=MOD(INDIRECT("PrivateSheet2[@[CODE_NUM]]"),10)</formula>
    </cfRule>
    <cfRule type="expression" dxfId="65" priority="3">
      <formula>9=MOD(INDIRECT("PrivateSheet2[@[CODE_NUM]]"),10)</formula>
    </cfRule>
    <cfRule type="expression" dxfId="64" priority="4">
      <formula>8=MOD(INDIRECT("PrivateSheet2[@[CODE_NUM]]"),10)</formula>
    </cfRule>
    <cfRule type="expression" dxfId="63" priority="5">
      <formula>7=MOD(INDIRECT("PrivateSheet2[@[CODE_NUM]]"),10)</formula>
    </cfRule>
    <cfRule type="expression" dxfId="62" priority="6">
      <formula>6=MOD(INDIRECT("PrivateSheet2[@[CODE_NUM]]"),10)</formula>
    </cfRule>
    <cfRule type="expression" dxfId="61" priority="7">
      <formula>5=MOD(INDIRECT("PrivateSheet2[@[CODE_NUM]]"),10)</formula>
    </cfRule>
    <cfRule type="expression" dxfId="60" priority="8">
      <formula>4=MOD(INDIRECT("PrivateSheet2[@[CODE_NUM]]"),10)</formula>
    </cfRule>
    <cfRule type="expression" dxfId="59" priority="9">
      <formula>3=MOD(INDIRECT("PrivateSheet2[@[CODE_NUM]]"),10)</formula>
    </cfRule>
    <cfRule type="expression" dxfId="58" priority="10">
      <formula>2=MOD(INDIRECT("PrivateSheet2[@[CODE_NUM]]"),10)</formula>
    </cfRule>
    <cfRule type="expression" dxfId="57" priority="11">
      <formula>1=MOD(INDIRECT("PrivateSheet2[@[CODE_NUM]]"),10)</formula>
    </cfRule>
  </conditionalFormatting>
  <conditionalFormatting sqref="G4:G6">
    <cfRule type="expression" dxfId="56" priority="1">
      <formula>ISNA(INDIRECT("PrivateSheet2[@[CODE_NUM]]"))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297A-007B-41C3-8E03-D848272BAC0D}">
  <sheetPr codeName="Tabelle5"/>
  <dimension ref="B3:I7"/>
  <sheetViews>
    <sheetView workbookViewId="0">
      <selection activeCell="D5" sqref="D5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>
        <v>44730</v>
      </c>
      <c r="E4" s="2">
        <v>210</v>
      </c>
      <c r="G4" t="s">
        <v>44</v>
      </c>
      <c r="H4" cm="1">
        <f t="array" ref="H4">IF(PrivateSheet3[[#This Row],[Task]]&lt;&gt;"",ROW()-ROW(PrivateSheet3[#Headers]),"")</f>
        <v>1</v>
      </c>
      <c r="I4">
        <f>IF(PrivateSheet3[[#This Row],[Task]]&lt;&gt;"",MATCH(PrivateSheet3[[#This Row],[Task]],ProductBacklog[CODE],0),"")</f>
        <v>1</v>
      </c>
    </row>
    <row r="5" spans="2:9" x14ac:dyDescent="0.3">
      <c r="B5" s="17"/>
      <c r="D5" s="15"/>
      <c r="E5" s="2"/>
      <c r="H5" t="str" cm="1">
        <f t="array" ref="H5">IF(PrivateSheet3[[#This Row],[Task]]&lt;&gt;"",ROW()-ROW(PrivateSheet3[#Headers]),"")</f>
        <v/>
      </c>
      <c r="I5" t="str">
        <f>IF(PrivateSheet3[[#This Row],[Task]]&lt;&gt;"",MATCH(PrivateSheet3[[#This Row],[Task]],ProductBacklog[CODE],0),"")</f>
        <v/>
      </c>
    </row>
    <row r="6" spans="2:9" x14ac:dyDescent="0.3">
      <c r="D6" s="15"/>
      <c r="E6" s="2"/>
      <c r="H6" t="str" cm="1">
        <f t="array" ref="H6">IF(PrivateSheet3[[#This Row],[Task]]&lt;&gt;"",ROW()-ROW(PrivateSheet3[#Headers]),"")</f>
        <v/>
      </c>
      <c r="I6" s="1" t="str">
        <f>IF(PrivateSheet3[[#This Row],[Task]]&lt;&gt;"",MATCH(PrivateSheet3[[#This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55" priority="2">
      <formula>10=MOD(INDIRECT("PrivateSheet3[@[CODE_NUM]]"),10)</formula>
    </cfRule>
    <cfRule type="expression" dxfId="54" priority="3">
      <formula>9=MOD(INDIRECT("PrivateSheet3[@[CODE_NUM]]"),10)</formula>
    </cfRule>
    <cfRule type="expression" dxfId="53" priority="4">
      <formula>8=MOD(INDIRECT("PrivateSheet3[@[CODE_NUM]]"),10)</formula>
    </cfRule>
    <cfRule type="expression" dxfId="52" priority="5">
      <formula>7=MOD(INDIRECT("PrivateSheet3[@[CODE_NUM]]"),10)</formula>
    </cfRule>
    <cfRule type="expression" dxfId="51" priority="6">
      <formula>6=MOD(INDIRECT("PrivateSheet3[@[CODE_NUM]]"),10)</formula>
    </cfRule>
    <cfRule type="expression" dxfId="50" priority="7">
      <formula>5=MOD(INDIRECT("PrivateSheet3[@[CODE_NUM]]"),10)</formula>
    </cfRule>
    <cfRule type="expression" dxfId="49" priority="8">
      <formula>4=MOD(INDIRECT("PrivateSheet3[@[CODE_NUM]]"),10)</formula>
    </cfRule>
    <cfRule type="expression" dxfId="48" priority="9">
      <formula>3=MOD(INDIRECT("PrivateSheet3[@[CODE_NUM]]"),10)</formula>
    </cfRule>
    <cfRule type="expression" dxfId="47" priority="10">
      <formula>2=MOD(INDIRECT("PrivateSheet3[@[CODE_NUM]]"),10)</formula>
    </cfRule>
    <cfRule type="expression" dxfId="46" priority="11">
      <formula>1=MOD(INDIRECT("PrivateSheet3[@[CODE_NUM]]"),10)</formula>
    </cfRule>
  </conditionalFormatting>
  <conditionalFormatting sqref="G4:G6">
    <cfRule type="expression" dxfId="45" priority="1">
      <formula>ISNA(INDIRECT("PrivateSheet3[@[CODE_NUM]]"))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1A33-0196-4955-BCE4-308FFD52DF50}">
  <sheetPr codeName="Tabelle6"/>
  <dimension ref="B3:I7"/>
  <sheetViews>
    <sheetView workbookViewId="0">
      <selection activeCell="E5" sqref="E5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9" width="11.5546875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>
        <v>44728</v>
      </c>
      <c r="E4" s="2">
        <v>40</v>
      </c>
      <c r="G4" t="s">
        <v>48</v>
      </c>
      <c r="H4" cm="1">
        <f t="array" ref="H4">IF(PrivateSheet4[[#This Row],[Task]]&lt;&gt;"",ROW()-ROW(PrivateSheet4[#Headers]),"")</f>
        <v>1</v>
      </c>
      <c r="I4">
        <f>IF(PrivateSheet4[[#This Row],[Task]]&lt;&gt;"",MATCH(PrivateSheet4[[#This Row],[Task]],ProductBacklog[CODE],0),"")</f>
        <v>2</v>
      </c>
    </row>
    <row r="5" spans="2:9" x14ac:dyDescent="0.3">
      <c r="B5" s="17"/>
      <c r="D5" s="15"/>
      <c r="E5" s="2"/>
      <c r="H5" t="str" cm="1">
        <f t="array" ref="H5">IF(PrivateSheet4[[#This Row],[Task]]&lt;&gt;"",ROW()-ROW(PrivateSheet4[#Headers]),"")</f>
        <v/>
      </c>
      <c r="I5" t="str">
        <f>IF(PrivateSheet4[[#This Row],[Task]]&lt;&gt;"",MATCH(PrivateSheet4[[#This Row],[Task]],ProductBacklog[CODE],0),"")</f>
        <v/>
      </c>
    </row>
    <row r="6" spans="2:9" x14ac:dyDescent="0.3">
      <c r="D6" s="15"/>
      <c r="E6" s="2"/>
      <c r="H6" t="str" cm="1">
        <f t="array" ref="H6">IF(PrivateSheet4[[#This Row],[Task]]&lt;&gt;"",ROW()-ROW(PrivateSheet4[#Headers]),"")</f>
        <v/>
      </c>
      <c r="I6" s="1" t="str">
        <f>IF(PrivateSheet4[[#This Row],[Task]]&lt;&gt;"",MATCH(PrivateSheet4[[#This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44" priority="2">
      <formula>10=MOD(INDIRECT("PrivateSheet4[@[CODE_NUM]]"),10)</formula>
    </cfRule>
    <cfRule type="expression" dxfId="43" priority="3">
      <formula>9=MOD(INDIRECT("PrivateSheet4[@[CODE_NUM]]"),10)</formula>
    </cfRule>
    <cfRule type="expression" dxfId="42" priority="4">
      <formula>8=MOD(INDIRECT("PrivateSheet4[@[CODE_NUM]]"),10)</formula>
    </cfRule>
    <cfRule type="expression" dxfId="41" priority="5">
      <formula>7=MOD(INDIRECT("PrivateSheet4[@[CODE_NUM]]"),10)</formula>
    </cfRule>
    <cfRule type="expression" dxfId="40" priority="6">
      <formula>6=MOD(INDIRECT("PrivateSheet4[@[CODE_NUM]]"),10)</formula>
    </cfRule>
    <cfRule type="expression" dxfId="39" priority="7">
      <formula>5=MOD(INDIRECT("PrivateSheet4[@[CODE_NUM]]"),10)</formula>
    </cfRule>
    <cfRule type="expression" dxfId="38" priority="8">
      <formula>4=MOD(INDIRECT("PrivateSheet4[@[CODE_NUM]]"),10)</formula>
    </cfRule>
    <cfRule type="expression" dxfId="37" priority="9">
      <formula>3=MOD(INDIRECT("PrivateSheet4[@[CODE_NUM]]"),10)</formula>
    </cfRule>
    <cfRule type="expression" dxfId="36" priority="10">
      <formula>2=MOD(INDIRECT("PrivateSheet4[@[CODE_NUM]]"),10)</formula>
    </cfRule>
    <cfRule type="expression" dxfId="35" priority="11">
      <formula>1=MOD(INDIRECT("PrivateSheet4[@[CODE_NUM]]"),10)</formula>
    </cfRule>
  </conditionalFormatting>
  <conditionalFormatting sqref="G4:G6">
    <cfRule type="expression" dxfId="34" priority="1">
      <formula>ISNA(INDIRECT("PrivateSheet4[@[CODE_NUM]]"))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7632-C944-4287-B29A-27B88C8747A2}">
  <sheetPr codeName="Tabelle7"/>
  <dimension ref="B3:I7"/>
  <sheetViews>
    <sheetView workbookViewId="0">
      <selection activeCell="E23" sqref="E23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>
        <v>44737</v>
      </c>
      <c r="E4" s="2">
        <v>80</v>
      </c>
      <c r="G4" t="s">
        <v>49</v>
      </c>
      <c r="H4" cm="1">
        <f t="array" ref="H4">IF(PrivateSheet5[[#This Row],[Task]]&lt;&gt;"",ROW()-ROW(PrivateSheet5[#Headers]),"")</f>
        <v>1</v>
      </c>
      <c r="I4">
        <f>IF(PrivateSheet5[[#This Row],[Task]]&lt;&gt;"",MATCH(PrivateSheet5[[#This Row],[Task]],ProductBacklog[CODE],0),"")</f>
        <v>3</v>
      </c>
    </row>
    <row r="5" spans="2:9" x14ac:dyDescent="0.3">
      <c r="B5" s="17"/>
      <c r="D5" s="15">
        <v>44744</v>
      </c>
      <c r="E5" s="2">
        <v>20</v>
      </c>
      <c r="G5" t="s">
        <v>49</v>
      </c>
      <c r="H5" cm="1">
        <f t="array" ref="H5">IF(PrivateSheet5[[#This Row],[Task]]&lt;&gt;"",ROW()-ROW(PrivateSheet5[#Headers]),"")</f>
        <v>2</v>
      </c>
      <c r="I5">
        <f>IF(PrivateSheet5[[#This Row],[Task]]&lt;&gt;"",MATCH(PrivateSheet5[[#This Row],[Task]],ProductBacklog[CODE],0),"")</f>
        <v>3</v>
      </c>
    </row>
    <row r="6" spans="2:9" x14ac:dyDescent="0.3">
      <c r="D6" s="15"/>
      <c r="E6" s="2"/>
      <c r="H6" t="str" cm="1">
        <f t="array" ref="H6">IF(PrivateSheet5[[#This Row],[Task]]&lt;&gt;"",ROW()-ROW(PrivateSheet5[#Headers]),"")</f>
        <v/>
      </c>
      <c r="I6" s="1" t="str">
        <f>IF(PrivateSheet5[[#This Row],[Task]]&lt;&gt;"",MATCH(PrivateSheet5[[#This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33" priority="2">
      <formula>10=MOD(INDIRECT("PrivateSheet5[@[CODE_NUM]]"),10)</formula>
    </cfRule>
    <cfRule type="expression" dxfId="32" priority="3">
      <formula>9=MOD(INDIRECT("PrivateSheet5[@[CODE_NUM]]"),10)</formula>
    </cfRule>
    <cfRule type="expression" dxfId="31" priority="4">
      <formula>8=MOD(INDIRECT("PrivateSheet5[@[CODE_NUM]]"),10)</formula>
    </cfRule>
    <cfRule type="expression" dxfId="30" priority="5">
      <formula>7=MOD(INDIRECT("PrivateSheet5[@[CODE_NUM]]"),10)</formula>
    </cfRule>
    <cfRule type="expression" dxfId="29" priority="6">
      <formula>6=MOD(INDIRECT("PrivateSheet5[@[CODE_NUM]]"),10)</formula>
    </cfRule>
    <cfRule type="expression" dxfId="28" priority="7">
      <formula>5=MOD(INDIRECT("PrivateSheet5[@[CODE_NUM]]"),10)</formula>
    </cfRule>
    <cfRule type="expression" dxfId="27" priority="8">
      <formula>4=MOD(INDIRECT("PrivateSheet5[@[CODE_NUM]]"),10)</formula>
    </cfRule>
    <cfRule type="expression" dxfId="26" priority="9">
      <formula>3=MOD(INDIRECT("PrivateSheet5[@[CODE_NUM]]"),10)</formula>
    </cfRule>
    <cfRule type="expression" dxfId="25" priority="10">
      <formula>2=MOD(INDIRECT("PrivateSheet5[@[CODE_NUM]]"),10)</formula>
    </cfRule>
    <cfRule type="expression" dxfId="24" priority="11">
      <formula>1=MOD(INDIRECT("PrivateSheet5[@[CODE_NUM]]"),10)</formula>
    </cfRule>
  </conditionalFormatting>
  <conditionalFormatting sqref="G4:G6">
    <cfRule type="expression" dxfId="23" priority="1">
      <formula>ISNA(INDIRECT("PrivateSheet5[@[CODE_NUM]]"))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General (2)</vt:lpstr>
      <vt:lpstr>P1</vt:lpstr>
      <vt:lpstr>P2</vt:lpstr>
      <vt:lpstr>P3</vt:lpstr>
      <vt:lpstr>P4</vt:lpstr>
      <vt:lpstr>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Rait</dc:creator>
  <cp:lastModifiedBy>Maxim Rait</cp:lastModifiedBy>
  <dcterms:created xsi:type="dcterms:W3CDTF">2022-04-05T12:05:15Z</dcterms:created>
  <dcterms:modified xsi:type="dcterms:W3CDTF">2022-06-09T10:20:24Z</dcterms:modified>
</cp:coreProperties>
</file>