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ink/PycharmProjects/128AL/lab1_oil_drop/"/>
    </mc:Choice>
  </mc:AlternateContent>
  <xr:revisionPtr revIDLastSave="0" documentId="13_ncr:1_{74EE2A63-4F73-7441-BFCD-6BE1CD5F8055}" xr6:coauthVersionLast="47" xr6:coauthVersionMax="47" xr10:uidLastSave="{00000000-0000-0000-0000-000000000000}"/>
  <bookViews>
    <workbookView xWindow="0" yWindow="500" windowWidth="28800" windowHeight="16480" activeTab="1" xr2:uid="{00000000-000D-0000-FFFF-FFFF00000000}"/>
  </bookViews>
  <sheets>
    <sheet name="raw data" sheetId="1" r:id="rId1"/>
    <sheet name="data_python" sheetId="2" r:id="rId2"/>
    <sheet name="Times and Velocities" sheetId="3" r:id="rId3"/>
    <sheet name="uncertainty propagations" sheetId="4" r:id="rId4"/>
    <sheet name="final charg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0" i="5"/>
  <c r="C8" i="5"/>
  <c r="I54" i="4"/>
  <c r="F54" i="4"/>
  <c r="I53" i="4"/>
  <c r="F53" i="4"/>
  <c r="I52" i="4"/>
  <c r="F52" i="4"/>
  <c r="I51" i="4"/>
  <c r="F51" i="4"/>
  <c r="I50" i="4"/>
  <c r="F50" i="4"/>
  <c r="I49" i="4"/>
  <c r="F49" i="4"/>
  <c r="I48" i="4"/>
  <c r="F48" i="4"/>
  <c r="I47" i="4"/>
  <c r="F47" i="4"/>
  <c r="I46" i="4"/>
  <c r="F46" i="4"/>
  <c r="I45" i="4"/>
  <c r="F45" i="4"/>
  <c r="J41" i="4"/>
  <c r="F41" i="4"/>
  <c r="J40" i="4"/>
  <c r="F40" i="4"/>
  <c r="J39" i="4"/>
  <c r="F39" i="4"/>
  <c r="J38" i="4"/>
  <c r="F38" i="4"/>
  <c r="J37" i="4"/>
  <c r="F37" i="4"/>
  <c r="J36" i="4"/>
  <c r="F36" i="4"/>
  <c r="J35" i="4"/>
  <c r="F35" i="4"/>
  <c r="J34" i="4"/>
  <c r="F34" i="4"/>
  <c r="J33" i="4"/>
  <c r="F33" i="4"/>
  <c r="J32" i="4"/>
  <c r="F32" i="4"/>
  <c r="J27" i="4"/>
  <c r="G27" i="4"/>
  <c r="F27" i="4"/>
  <c r="J26" i="4"/>
  <c r="G26" i="4"/>
  <c r="F26" i="4"/>
  <c r="J25" i="4"/>
  <c r="G25" i="4"/>
  <c r="F25" i="4"/>
  <c r="J24" i="4"/>
  <c r="G24" i="4"/>
  <c r="F24" i="4"/>
  <c r="J23" i="4"/>
  <c r="G23" i="4"/>
  <c r="F23" i="4"/>
  <c r="J22" i="4"/>
  <c r="G22" i="4"/>
  <c r="F22" i="4"/>
  <c r="J21" i="4"/>
  <c r="G21" i="4"/>
  <c r="F21" i="4"/>
  <c r="J20" i="4"/>
  <c r="G20" i="4"/>
  <c r="F20" i="4"/>
  <c r="J19" i="4"/>
  <c r="G19" i="4"/>
  <c r="F19" i="4"/>
  <c r="J18" i="4"/>
  <c r="G18" i="4"/>
  <c r="F18" i="4"/>
  <c r="J13" i="4"/>
  <c r="G13" i="4"/>
  <c r="F13" i="4"/>
  <c r="J12" i="4"/>
  <c r="G12" i="4"/>
  <c r="F12" i="4"/>
  <c r="J11" i="4"/>
  <c r="G11" i="4"/>
  <c r="F11" i="4"/>
  <c r="J10" i="4"/>
  <c r="G10" i="4"/>
  <c r="F10" i="4"/>
  <c r="J9" i="4"/>
  <c r="G9" i="4"/>
  <c r="F9" i="4"/>
  <c r="J8" i="4"/>
  <c r="G8" i="4"/>
  <c r="F8" i="4"/>
  <c r="J7" i="4"/>
  <c r="G7" i="4"/>
  <c r="F7" i="4"/>
  <c r="J6" i="4"/>
  <c r="G6" i="4"/>
  <c r="F6" i="4"/>
  <c r="J5" i="4"/>
  <c r="G5" i="4"/>
  <c r="F5" i="4"/>
  <c r="J4" i="4"/>
  <c r="G4" i="4"/>
  <c r="F4" i="4"/>
  <c r="C1" i="4"/>
  <c r="M13" i="4" s="1"/>
  <c r="L79" i="1"/>
  <c r="L78" i="1"/>
  <c r="L77" i="1"/>
  <c r="L76" i="1"/>
  <c r="L75" i="1"/>
  <c r="N76" i="1" s="1"/>
  <c r="O76" i="1" s="1"/>
  <c r="L74" i="1"/>
  <c r="L73" i="1"/>
  <c r="L72" i="1"/>
  <c r="F72" i="1"/>
  <c r="L71" i="1"/>
  <c r="F71" i="1"/>
  <c r="L70" i="1"/>
  <c r="F70" i="1"/>
  <c r="P72" i="1" s="1"/>
  <c r="L69" i="1"/>
  <c r="R79" i="1" s="1"/>
  <c r="F69" i="1"/>
  <c r="L68" i="1"/>
  <c r="P67" i="1"/>
  <c r="L67" i="1"/>
  <c r="F67" i="1"/>
  <c r="L66" i="1"/>
  <c r="F66" i="1"/>
  <c r="L65" i="1"/>
  <c r="L64" i="1"/>
  <c r="F64" i="1"/>
  <c r="L63" i="1"/>
  <c r="F63" i="1"/>
  <c r="L62" i="1"/>
  <c r="R68" i="1" s="1"/>
  <c r="S68" i="1" s="1"/>
  <c r="F62" i="1"/>
  <c r="L61" i="1"/>
  <c r="N68" i="1" s="1"/>
  <c r="O68" i="1" s="1"/>
  <c r="F61" i="1"/>
  <c r="H67" i="1" s="1"/>
  <c r="L60" i="1"/>
  <c r="F60" i="1"/>
  <c r="L59" i="1"/>
  <c r="F59" i="1"/>
  <c r="L58" i="1"/>
  <c r="N60" i="1" s="1"/>
  <c r="O60" i="1" s="1"/>
  <c r="F58" i="1"/>
  <c r="L57" i="1"/>
  <c r="F57" i="1"/>
  <c r="L56" i="1"/>
  <c r="F56" i="1"/>
  <c r="L55" i="1"/>
  <c r="F55" i="1"/>
  <c r="L54" i="1"/>
  <c r="F54" i="1"/>
  <c r="P59" i="1" s="1"/>
  <c r="L53" i="1"/>
  <c r="R59" i="1" s="1"/>
  <c r="S59" i="1" s="1"/>
  <c r="F53" i="1"/>
  <c r="F79" i="1" s="1"/>
  <c r="I79" i="1" s="1"/>
  <c r="L52" i="1"/>
  <c r="O52" i="1" s="1"/>
  <c r="F52" i="1"/>
  <c r="N51" i="1"/>
  <c r="O51" i="1" s="1"/>
  <c r="L51" i="1"/>
  <c r="F51" i="1"/>
  <c r="P52" i="1" s="1"/>
  <c r="L50" i="1"/>
  <c r="R52" i="1" s="1"/>
  <c r="S52" i="1" s="1"/>
  <c r="F50" i="1"/>
  <c r="H49" i="1"/>
  <c r="F49" i="1"/>
  <c r="L48" i="1"/>
  <c r="F48" i="1"/>
  <c r="L47" i="1"/>
  <c r="L46" i="1"/>
  <c r="R49" i="1" s="1"/>
  <c r="F46" i="1"/>
  <c r="L45" i="1"/>
  <c r="F45" i="1"/>
  <c r="L44" i="1"/>
  <c r="N48" i="1" s="1"/>
  <c r="F44" i="1"/>
  <c r="P49" i="1" s="1"/>
  <c r="L37" i="1"/>
  <c r="O37" i="1" s="1"/>
  <c r="L36" i="1"/>
  <c r="F36" i="1"/>
  <c r="L35" i="1"/>
  <c r="N37" i="1" s="1"/>
  <c r="F35" i="1"/>
  <c r="H36" i="1" s="1"/>
  <c r="O34" i="1"/>
  <c r="L34" i="1"/>
  <c r="N34" i="1" s="1"/>
  <c r="F34" i="1"/>
  <c r="L33" i="1"/>
  <c r="F33" i="1"/>
  <c r="L32" i="1"/>
  <c r="R34" i="1" s="1"/>
  <c r="F32" i="1"/>
  <c r="P34" i="1" s="1"/>
  <c r="P31" i="1"/>
  <c r="L31" i="1"/>
  <c r="F31" i="1"/>
  <c r="H31" i="1" s="1"/>
  <c r="P30" i="1"/>
  <c r="O30" i="1"/>
  <c r="L30" i="1"/>
  <c r="S30" i="1" s="1"/>
  <c r="F30" i="1"/>
  <c r="L29" i="1"/>
  <c r="O29" i="1" s="1"/>
  <c r="F29" i="1"/>
  <c r="L28" i="1"/>
  <c r="N28" i="1" s="1"/>
  <c r="F28" i="1"/>
  <c r="L27" i="1"/>
  <c r="F27" i="1"/>
  <c r="L26" i="1"/>
  <c r="F26" i="1"/>
  <c r="L25" i="1"/>
  <c r="F25" i="1"/>
  <c r="H25" i="1" s="1"/>
  <c r="L24" i="1"/>
  <c r="N27" i="1" s="1"/>
  <c r="O27" i="1" s="1"/>
  <c r="F24" i="1"/>
  <c r="P28" i="1" s="1"/>
  <c r="F23" i="1"/>
  <c r="P23" i="1" s="1"/>
  <c r="O22" i="1"/>
  <c r="N22" i="1"/>
  <c r="S23" i="1" s="1"/>
  <c r="L22" i="1"/>
  <c r="F22" i="1"/>
  <c r="H15" i="1"/>
  <c r="I25" i="1" l="1"/>
  <c r="Q28" i="1"/>
  <c r="I36" i="1"/>
  <c r="Q36" i="1"/>
  <c r="S36" i="1"/>
  <c r="Q30" i="1"/>
  <c r="I31" i="1"/>
  <c r="S34" i="1"/>
  <c r="O48" i="1"/>
  <c r="S49" i="1"/>
  <c r="O28" i="1"/>
  <c r="S28" i="1"/>
  <c r="Q49" i="1"/>
  <c r="I67" i="1"/>
  <c r="Q67" i="1"/>
  <c r="R28" i="1"/>
  <c r="I49" i="1"/>
  <c r="P36" i="1"/>
  <c r="H34" i="1"/>
  <c r="H59" i="1"/>
  <c r="H72" i="1"/>
  <c r="N79" i="1"/>
  <c r="M4" i="4"/>
  <c r="M6" i="4"/>
  <c r="M8" i="4"/>
  <c r="M10" i="4"/>
  <c r="M12" i="4"/>
  <c r="H51" i="1"/>
  <c r="I51" i="1" s="1"/>
  <c r="N57" i="1"/>
  <c r="O57" i="1" s="1"/>
  <c r="H23" i="1"/>
  <c r="R36" i="1"/>
  <c r="H52" i="1"/>
  <c r="M5" i="4"/>
  <c r="M7" i="4"/>
  <c r="M9" i="4"/>
  <c r="M11" i="4"/>
  <c r="I23" i="1" l="1"/>
  <c r="Q23" i="1"/>
  <c r="S79" i="1"/>
  <c r="O79" i="1"/>
  <c r="Q72" i="1"/>
  <c r="I72" i="1"/>
  <c r="Q59" i="1"/>
  <c r="I59" i="1"/>
  <c r="Q52" i="1"/>
  <c r="I52" i="1"/>
  <c r="I34" i="1"/>
  <c r="Q34" i="1"/>
</calcChain>
</file>

<file path=xl/sharedStrings.xml><?xml version="1.0" encoding="utf-8"?>
<sst xmlns="http://schemas.openxmlformats.org/spreadsheetml/2006/main" count="305" uniqueCount="113">
  <si>
    <t>Time Stamp</t>
  </si>
  <si>
    <t>Thermistor Resistance (Ohms)</t>
  </si>
  <si>
    <t>Temperature of Air:</t>
  </si>
  <si>
    <t>Viscosity of Air:</t>
  </si>
  <si>
    <t>Barometric Pressure:</t>
  </si>
  <si>
    <t>Oil Density :</t>
  </si>
  <si>
    <t>Video #:</t>
  </si>
  <si>
    <t>Plate Potenial Voltage (V)</t>
  </si>
  <si>
    <t>Time to rise</t>
  </si>
  <si>
    <t>Rising Velocity</t>
  </si>
  <si>
    <t>Time to fall</t>
  </si>
  <si>
    <t>Falling Velocity</t>
  </si>
  <si>
    <t>Charge on Droplet</t>
  </si>
  <si>
    <t>STD of V (vid 8 &amp;9):</t>
  </si>
  <si>
    <t>Video 9 - R=2.09 ohms, V= 512V</t>
  </si>
  <si>
    <t>Uncertainty in Velocity</t>
  </si>
  <si>
    <t>Falling</t>
  </si>
  <si>
    <t>Rising</t>
  </si>
  <si>
    <t>Drop ID:</t>
  </si>
  <si>
    <t>Trial #:</t>
  </si>
  <si>
    <t># of times ionized:</t>
  </si>
  <si>
    <t>Timestamp Top Frame</t>
  </si>
  <si>
    <t>Timestamp Bottom Frame</t>
  </si>
  <si>
    <t>Time (s)</t>
  </si>
  <si>
    <t>Distance (mm)</t>
  </si>
  <si>
    <t>Average time to travel 0.5mm</t>
  </si>
  <si>
    <t>Velocity (m/s)</t>
  </si>
  <si>
    <t>Distance</t>
  </si>
  <si>
    <t>STD of Time (s)</t>
  </si>
  <si>
    <t xml:space="preserve">Propagated Error </t>
  </si>
  <si>
    <t>9A: small red drop on second column, slow moving</t>
  </si>
  <si>
    <t>1 (ionizing while falling)</t>
  </si>
  <si>
    <t>only one data point, can't get STD - use smallest increment on video player</t>
  </si>
  <si>
    <t>did not rise second time</t>
  </si>
  <si>
    <t>9B: big orange drop on thrid major vertical reticle</t>
  </si>
  <si>
    <t>9C: big yellow drop center of third column</t>
  </si>
  <si>
    <t>9D: small gray drop at center of second column</t>
  </si>
  <si>
    <t>9E: large yellow drop at first column</t>
  </si>
  <si>
    <t>Video 8 - R=2.09 Ohms, V=511V</t>
  </si>
  <si>
    <t>Timestamp Top Frame (s)</t>
  </si>
  <si>
    <t>Timestamp Bottom Frame (s)</t>
  </si>
  <si>
    <t>STD of Time (s)
s_t</t>
  </si>
  <si>
    <t>Propagated Error in Falling Velocity (m/s)
s_f</t>
  </si>
  <si>
    <t>Propagated Error in Rising Velocity (m/s)</t>
  </si>
  <si>
    <t>8A : small blue drop on 3rd column</t>
  </si>
  <si>
    <t>s_d = 0.001m</t>
  </si>
  <si>
    <t>formula: sqrt[(1/t*s_d)^2 + (-(d/t^2)*s_t)^2]</t>
  </si>
  <si>
    <t>Didn't travel far enough</t>
  </si>
  <si>
    <t>8B: orange drop on 4th column</t>
  </si>
  <si>
    <t>Spontaneous Change</t>
  </si>
  <si>
    <t>Total Average Time for 8B:</t>
  </si>
  <si>
    <t>Total Average Falling Velocity:</t>
  </si>
  <si>
    <t>Video 10 - R=2.09 Ohms, V=511V</t>
  </si>
  <si>
    <t>id</t>
  </si>
  <si>
    <t>v_f</t>
  </si>
  <si>
    <t>v_r</t>
  </si>
  <si>
    <t>V</t>
  </si>
  <si>
    <t>resistance</t>
  </si>
  <si>
    <t>q_err</t>
  </si>
  <si>
    <t>a_err</t>
  </si>
  <si>
    <t>9A</t>
  </si>
  <si>
    <t>9B</t>
  </si>
  <si>
    <t>9C</t>
  </si>
  <si>
    <t>9D</t>
  </si>
  <si>
    <t>9E</t>
  </si>
  <si>
    <t>8A1</t>
  </si>
  <si>
    <t>8A2</t>
  </si>
  <si>
    <t>8B1</t>
  </si>
  <si>
    <t>8B2</t>
  </si>
  <si>
    <t>8B3</t>
  </si>
  <si>
    <t>t_f</t>
  </si>
  <si>
    <t>unc t_f</t>
  </si>
  <si>
    <t>t_r</t>
  </si>
  <si>
    <t>unc t_r</t>
  </si>
  <si>
    <t>v_f (m/s)</t>
  </si>
  <si>
    <t>s_vf (m/s)</t>
  </si>
  <si>
    <t>v_r (m/s)</t>
  </si>
  <si>
    <t>s_vr (m/s)</t>
  </si>
  <si>
    <t>Charge ($\times 10^{-19}$ C)</t>
  </si>
  <si>
    <t>Constants:</t>
  </si>
  <si>
    <t>b (Pa*m)=</t>
  </si>
  <si>
    <t>g=</t>
  </si>
  <si>
    <t>Uncertainty in a</t>
  </si>
  <si>
    <t>with sh = 100, sp=1000</t>
  </si>
  <si>
    <t>with sh=sp=0.5</t>
  </si>
  <si>
    <t>p (Pa)</t>
  </si>
  <si>
    <t>s_p (Pa)</t>
  </si>
  <si>
    <t>n : Viscosity (Ns/m^2)</t>
  </si>
  <si>
    <t>s_n (Ns/m^2)</t>
  </si>
  <si>
    <t>Density h (kg/m^3)</t>
  </si>
  <si>
    <t>s_h (kg/m^3)</t>
  </si>
  <si>
    <t>s_a (m) [disregard, wrong attempt]</t>
  </si>
  <si>
    <t>s_a (m)</t>
  </si>
  <si>
    <t>Uncertainty in q</t>
  </si>
  <si>
    <t>s_vf</t>
  </si>
  <si>
    <t>s_vr</t>
  </si>
  <si>
    <t>Viscosity: n</t>
  </si>
  <si>
    <t>Density h</t>
  </si>
  <si>
    <t>s_h</t>
  </si>
  <si>
    <t>s_V</t>
  </si>
  <si>
    <t>s_q</t>
  </si>
  <si>
    <t>nice looking version to copy into notebook:</t>
  </si>
  <si>
    <t>V (V)</t>
  </si>
  <si>
    <t>s_V (V)</t>
  </si>
  <si>
    <t>s_q (C)</t>
  </si>
  <si>
    <t>s_</t>
  </si>
  <si>
    <t>q (c)</t>
  </si>
  <si>
    <t>Differences</t>
  </si>
  <si>
    <t>Differences ID</t>
  </si>
  <si>
    <t>Uncertainty  ($\times 10^{-19}$ C)</t>
  </si>
  <si>
    <t>8A1 - 8A2</t>
  </si>
  <si>
    <t>8B2 - 8B1</t>
  </si>
  <si>
    <t>8B3 - 8B2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</si>
</sst>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00000"/>
    <numFmt numFmtId="177" formatCode="#,##0.0000000000000"/>
    <numFmt numFmtId="178" formatCode="0.00000E+00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212529"/>
      <name val="Roboto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2"/>
      <color rgb="FF000000"/>
      <name val="Times New Roman"/>
      <family val="1"/>
    </font>
    <font>
      <sz val="11"/>
      <color rgb="FF000000"/>
      <name val="&quot;Times New Roman&quot;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Monospace"/>
    </font>
    <font>
      <sz val="11"/>
      <color rgb="FF000000"/>
      <name val="Courier New"/>
      <family val="1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1E1F22"/>
        <bgColor rgb="FF1E1F22"/>
      </patternFill>
    </fill>
    <fill>
      <patternFill patternType="solid">
        <fgColor rgb="FFD9D9D9"/>
        <bgColor rgb="FFD9D9D9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212529"/>
      </top>
      <bottom style="thin">
        <color rgb="FFDEE2E6"/>
      </bottom>
      <diagonal/>
    </border>
    <border>
      <left/>
      <right/>
      <top/>
      <bottom style="thin">
        <color rgb="FFDEE2E6"/>
      </bottom>
      <diagonal/>
    </border>
    <border>
      <left/>
      <right/>
      <top style="thin">
        <color rgb="FFDEE2E6"/>
      </top>
      <bottom style="thin">
        <color rgb="FFDEE2E6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20" fontId="1" fillId="0" borderId="0" xfId="0" applyNumberFormat="1" applyFont="1" applyAlignment="1">
      <alignment vertical="center" wrapText="1"/>
    </xf>
    <xf numFmtId="20" fontId="1" fillId="6" borderId="0" xfId="0" applyNumberFormat="1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3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5" xfId="0" applyFont="1" applyBorder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5" borderId="0" xfId="0" applyFont="1" applyFill="1" applyAlignment="1">
      <alignment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/>
    </xf>
    <xf numFmtId="0" fontId="1" fillId="10" borderId="0" xfId="0" applyFont="1" applyFill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11" borderId="5" xfId="0" applyFont="1" applyFill="1" applyBorder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1" fillId="8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5" fillId="0" borderId="0" xfId="0" applyFont="1"/>
    <xf numFmtId="0" fontId="5" fillId="12" borderId="0" xfId="0" applyFont="1" applyFill="1"/>
    <xf numFmtId="11" fontId="5" fillId="0" borderId="0" xfId="0" applyNumberFormat="1" applyFont="1"/>
    <xf numFmtId="0" fontId="5" fillId="0" borderId="0" xfId="0" applyFont="1" applyAlignment="1">
      <alignment wrapText="1"/>
    </xf>
    <xf numFmtId="2" fontId="1" fillId="0" borderId="1" xfId="0" applyNumberFormat="1" applyFont="1" applyBorder="1" applyAlignment="1">
      <alignment vertical="center"/>
    </xf>
    <xf numFmtId="2" fontId="5" fillId="0" borderId="0" xfId="0" applyNumberFormat="1" applyFont="1" applyAlignment="1">
      <alignment wrapText="1"/>
    </xf>
    <xf numFmtId="176" fontId="1" fillId="0" borderId="1" xfId="0" applyNumberFormat="1" applyFont="1" applyBorder="1" applyAlignment="1">
      <alignment vertical="center"/>
    </xf>
    <xf numFmtId="176" fontId="5" fillId="0" borderId="0" xfId="0" applyNumberFormat="1" applyFont="1" applyAlignment="1">
      <alignment wrapText="1"/>
    </xf>
    <xf numFmtId="2" fontId="1" fillId="0" borderId="0" xfId="0" applyNumberFormat="1" applyFont="1"/>
    <xf numFmtId="176" fontId="1" fillId="0" borderId="0" xfId="0" applyNumberFormat="1" applyFont="1"/>
    <xf numFmtId="0" fontId="5" fillId="12" borderId="0" xfId="0" applyFont="1" applyFill="1" applyAlignment="1">
      <alignment wrapText="1"/>
    </xf>
    <xf numFmtId="11" fontId="5" fillId="12" borderId="0" xfId="0" applyNumberFormat="1" applyFont="1" applyFill="1" applyAlignment="1">
      <alignment wrapText="1"/>
    </xf>
    <xf numFmtId="177" fontId="5" fillId="12" borderId="0" xfId="0" applyNumberFormat="1" applyFont="1" applyFill="1" applyAlignment="1">
      <alignment wrapText="1"/>
    </xf>
    <xf numFmtId="0" fontId="1" fillId="13" borderId="0" xfId="0" applyFont="1" applyFill="1" applyAlignment="1">
      <alignment wrapText="1"/>
    </xf>
    <xf numFmtId="0" fontId="1" fillId="13" borderId="0" xfId="0" applyFont="1" applyFill="1" applyAlignment="1">
      <alignment horizontal="right" wrapText="1"/>
    </xf>
    <xf numFmtId="0" fontId="6" fillId="1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14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7" fillId="15" borderId="0" xfId="0" applyFont="1" applyFill="1" applyAlignment="1">
      <alignment horizontal="right" wrapText="1"/>
    </xf>
    <xf numFmtId="0" fontId="9" fillId="5" borderId="0" xfId="0" applyFont="1" applyFill="1" applyAlignment="1">
      <alignment wrapText="1"/>
    </xf>
    <xf numFmtId="11" fontId="10" fillId="5" borderId="0" xfId="0" applyNumberFormat="1" applyFont="1" applyFill="1" applyAlignment="1">
      <alignment horizontal="left" wrapText="1"/>
    </xf>
    <xf numFmtId="0" fontId="11" fillId="5" borderId="0" xfId="0" applyFont="1" applyFill="1" applyAlignment="1">
      <alignment horizontal="left" wrapText="1"/>
    </xf>
    <xf numFmtId="11" fontId="11" fillId="5" borderId="0" xfId="0" applyNumberFormat="1" applyFont="1" applyFill="1" applyAlignment="1">
      <alignment horizontal="left" wrapText="1"/>
    </xf>
    <xf numFmtId="11" fontId="9" fillId="5" borderId="0" xfId="0" applyNumberFormat="1" applyFont="1" applyFill="1" applyAlignment="1">
      <alignment horizontal="left" wrapText="1"/>
    </xf>
    <xf numFmtId="11" fontId="5" fillId="12" borderId="0" xfId="0" applyNumberFormat="1" applyFont="1" applyFill="1" applyAlignment="1">
      <alignment horizontal="right" wrapText="1"/>
    </xf>
    <xf numFmtId="11" fontId="11" fillId="5" borderId="0" xfId="0" applyNumberFormat="1" applyFont="1" applyFill="1" applyAlignment="1">
      <alignment horizontal="right" wrapText="1"/>
    </xf>
    <xf numFmtId="11" fontId="10" fillId="5" borderId="0" xfId="0" applyNumberFormat="1" applyFont="1" applyFill="1" applyAlignment="1">
      <alignment horizontal="right" wrapText="1"/>
    </xf>
    <xf numFmtId="0" fontId="10" fillId="5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10" fillId="5" borderId="0" xfId="0" applyFont="1" applyFill="1" applyAlignment="1">
      <alignment horizontal="right" wrapText="1"/>
    </xf>
    <xf numFmtId="0" fontId="11" fillId="5" borderId="0" xfId="0" applyFont="1" applyFill="1" applyAlignment="1">
      <alignment horizontal="right" wrapText="1"/>
    </xf>
    <xf numFmtId="0" fontId="9" fillId="5" borderId="0" xfId="0" applyFont="1" applyFill="1"/>
    <xf numFmtId="178" fontId="5" fillId="12" borderId="0" xfId="0" applyNumberFormat="1" applyFont="1" applyFill="1" applyAlignment="1">
      <alignment horizontal="right" wrapText="1"/>
    </xf>
    <xf numFmtId="11" fontId="10" fillId="5" borderId="0" xfId="0" applyNumberFormat="1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9" fillId="15" borderId="0" xfId="0" applyFont="1" applyFill="1"/>
    <xf numFmtId="178" fontId="10" fillId="5" borderId="0" xfId="0" applyNumberFormat="1" applyFont="1" applyFill="1" applyAlignment="1">
      <alignment horizontal="right" wrapText="1"/>
    </xf>
    <xf numFmtId="178" fontId="11" fillId="5" borderId="0" xfId="0" applyNumberFormat="1" applyFont="1" applyFill="1" applyAlignment="1">
      <alignment horizontal="right" wrapText="1"/>
    </xf>
    <xf numFmtId="11" fontId="12" fillId="0" borderId="0" xfId="0" applyNumberFormat="1" applyFont="1"/>
    <xf numFmtId="0" fontId="1" fillId="9" borderId="0" xfId="0" applyFont="1" applyFill="1" applyAlignment="1">
      <alignment horizontal="center" vertical="center" wrapText="1"/>
    </xf>
    <xf numFmtId="0" fontId="0" fillId="0" borderId="0" xfId="0"/>
    <xf numFmtId="0" fontId="1" fillId="9" borderId="6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vertical="center" wrapText="1"/>
    </xf>
    <xf numFmtId="0" fontId="4" fillId="0" borderId="6" xfId="0" applyFont="1" applyBorder="1"/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10" xfId="0" applyFont="1" applyBorder="1"/>
    <xf numFmtId="0" fontId="1" fillId="0" borderId="8" xfId="0" applyFont="1" applyBorder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4" fillId="0" borderId="11" xfId="0" applyFont="1" applyBorder="1"/>
    <xf numFmtId="11" fontId="14" fillId="0" borderId="0" xfId="0" applyNumberFormat="1" applyFont="1"/>
  </cellXfs>
  <cellStyles count="1">
    <cellStyle name="常规" xfId="0" builtinId="0"/>
  </cellStyles>
  <dxfs count="30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0">
    <tableStyle name="data_python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Times and Velocities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Times and Velocities-style 2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Times and Velocities-style 3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Times and Velocities-style 4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uncertainty propagations-style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uncertainty propagations-style 2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uncertainty propagations-style 3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uncertainty propagations-style 4" pivot="0" count="3" xr9:uid="{00000000-0011-0000-FFFF-FFFF08000000}">
      <tableStyleElement type="headerRow" dxfId="5"/>
      <tableStyleElement type="firstRowStripe" dxfId="4"/>
      <tableStyleElement type="secondRowStripe" dxfId="3"/>
    </tableStyle>
    <tableStyle name="final charges-style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1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data_pyth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G11">
  <tableColumns count="7">
    <tableColumn id="1" xr3:uid="{00000000-0010-0000-0900-000001000000}" name="id"/>
    <tableColumn id="2" xr3:uid="{00000000-0010-0000-0900-000002000000}" name="q (c)"/>
    <tableColumn id="3" xr3:uid="{00000000-0010-0000-0900-000003000000}" name="Differences"/>
    <tableColumn id="4" xr3:uid="{00000000-0010-0000-0900-000004000000}" name="Differences ID"/>
    <tableColumn id="5" xr3:uid="{00000000-0010-0000-0900-000005000000}" name="Charge ($\times 10^{-19}$ C)"/>
    <tableColumn id="6" xr3:uid="{00000000-0010-0000-0900-000006000000}" name="s_q (C)"/>
    <tableColumn id="7" xr3:uid="{00000000-0010-0000-0900-000007000000}" name="Uncertainty  ($\times 10^{-19}$ C)"/>
  </tableColumns>
  <tableStyleInfo name="final charg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11">
  <tableColumns count="5">
    <tableColumn id="1" xr3:uid="{00000000-0010-0000-0100-000001000000}" name="id"/>
    <tableColumn id="2" xr3:uid="{00000000-0010-0000-0100-000002000000}" name="t_f"/>
    <tableColumn id="3" xr3:uid="{00000000-0010-0000-0100-000003000000}" name="unc t_f"/>
    <tableColumn id="4" xr3:uid="{00000000-0010-0000-0100-000004000000}" name="t_r"/>
    <tableColumn id="5" xr3:uid="{00000000-0010-0000-0100-000005000000}" name="unc t_r"/>
  </tableColumns>
  <tableStyleInfo name="Times and Velociti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1:K11">
  <tableColumns count="5">
    <tableColumn id="1" xr3:uid="{00000000-0010-0000-0200-000001000000}" name="id"/>
    <tableColumn id="2" xr3:uid="{00000000-0010-0000-0200-000002000000}" name="t_f"/>
    <tableColumn id="3" xr3:uid="{00000000-0010-0000-0200-000003000000}" name="unc t_f"/>
    <tableColumn id="4" xr3:uid="{00000000-0010-0000-0200-000004000000}" name="t_r"/>
    <tableColumn id="5" xr3:uid="{00000000-0010-0000-0200-000005000000}" name="unc t_r"/>
  </tableColumns>
  <tableStyleInfo name="Times and Velocitie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4:E24">
  <tableColumns count="5">
    <tableColumn id="1" xr3:uid="{00000000-0010-0000-0300-000001000000}" name="id"/>
    <tableColumn id="2" xr3:uid="{00000000-0010-0000-0300-000002000000}" name="v_f (m/s)"/>
    <tableColumn id="3" xr3:uid="{00000000-0010-0000-0300-000003000000}" name="s_vf (m/s)"/>
    <tableColumn id="4" xr3:uid="{00000000-0010-0000-0300-000004000000}" name="v_r (m/s)"/>
    <tableColumn id="5" xr3:uid="{00000000-0010-0000-0300-000005000000}" name="s_vr (m/s)"/>
  </tableColumns>
  <tableStyleInfo name="Times and Velocities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G14:K24">
  <tableColumns count="5">
    <tableColumn id="1" xr3:uid="{00000000-0010-0000-0400-000001000000}" name="id"/>
    <tableColumn id="2" xr3:uid="{00000000-0010-0000-0400-000002000000}" name="v_f (m/s)"/>
    <tableColumn id="3" xr3:uid="{00000000-0010-0000-0400-000003000000}" name="s_vf (m/s)"/>
    <tableColumn id="4" xr3:uid="{00000000-0010-0000-0400-000004000000}" name="v_r (m/s)"/>
    <tableColumn id="5" xr3:uid="{00000000-0010-0000-0400-000005000000}" name="s_vr (m/s)"/>
  </tableColumns>
  <tableStyleInfo name="Times and Velocities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:O13" headerRowCount="0">
  <tableColumns count="1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</tableColumns>
  <tableStyleInfo name="uncertainty propagation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7:P27" headerRowCount="0">
  <tableColumns count="1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</tableColumns>
  <tableStyleInfo name="uncertainty propagat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31:O41" headerRowCount="0">
  <tableColumns count="15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</tableColumns>
  <tableStyleInfo name="uncertainty propagation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44:O54">
  <tableColumns count="15">
    <tableColumn id="1" xr3:uid="{00000000-0010-0000-0800-000001000000}" name="id"/>
    <tableColumn id="2" xr3:uid="{00000000-0010-0000-0800-000002000000}" name="v_f (m/s)"/>
    <tableColumn id="3" xr3:uid="{00000000-0010-0000-0800-000003000000}" name="s_vf (m/s)"/>
    <tableColumn id="4" xr3:uid="{00000000-0010-0000-0800-000004000000}" name="v_r (m/s)"/>
    <tableColumn id="5" xr3:uid="{00000000-0010-0000-0800-000005000000}" name="s_vr (m/s)"/>
    <tableColumn id="6" xr3:uid="{00000000-0010-0000-0800-000006000000}" name="p (Pa)"/>
    <tableColumn id="7" xr3:uid="{00000000-0010-0000-0800-000007000000}" name="s_p (Pa)"/>
    <tableColumn id="8" xr3:uid="{00000000-0010-0000-0800-000008000000}" name="Viscosity: n"/>
    <tableColumn id="9" xr3:uid="{00000000-0010-0000-0800-000009000000}" name="s_n (Ns/m^2)"/>
    <tableColumn id="10" xr3:uid="{00000000-0010-0000-0800-00000A000000}" name="Density h (kg/m^3)"/>
    <tableColumn id="11" xr3:uid="{00000000-0010-0000-0800-00000B000000}" name="s_h (kg/m^3)"/>
    <tableColumn id="12" xr3:uid="{00000000-0010-0000-0800-00000C000000}" name="V (V)"/>
    <tableColumn id="13" xr3:uid="{00000000-0010-0000-0800-00000D000000}" name="s_V (V)"/>
    <tableColumn id="14" xr3:uid="{00000000-0010-0000-0800-00000E000000}" name="s_q (C)"/>
    <tableColumn id="15" xr3:uid="{00000000-0010-0000-0800-00000F000000}" name="s_"/>
  </tableColumns>
  <tableStyleInfo name="uncertainty propagation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3" max="3" width="14.6640625" customWidth="1"/>
    <col min="4" max="4" width="15.1640625" customWidth="1"/>
    <col min="5" max="5" width="17.1640625" customWidth="1"/>
  </cols>
  <sheetData>
    <row r="1" spans="1:29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4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>
      <c r="A2" s="5"/>
      <c r="B2" s="6">
        <v>2.12</v>
      </c>
      <c r="C2" s="7"/>
      <c r="D2" s="3"/>
      <c r="E2" s="3"/>
      <c r="F2" s="3"/>
      <c r="G2" s="3">
        <v>1</v>
      </c>
      <c r="H2" s="3">
        <v>504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5"/>
      <c r="B3" s="8"/>
      <c r="C3" s="9"/>
      <c r="D3" s="3"/>
      <c r="E3" s="3"/>
      <c r="F3" s="3"/>
      <c r="G3" s="3">
        <v>2</v>
      </c>
      <c r="H3" s="3">
        <v>509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5"/>
      <c r="B4" s="8"/>
      <c r="C4" s="8"/>
      <c r="D4" s="3"/>
      <c r="E4" s="3"/>
      <c r="F4" s="3"/>
      <c r="G4" s="3">
        <v>3</v>
      </c>
      <c r="H4" s="3">
        <v>511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>
      <c r="A5" s="10">
        <v>0.13541666666666666</v>
      </c>
      <c r="B5" s="3">
        <v>2.11</v>
      </c>
      <c r="C5" s="3"/>
      <c r="D5" s="3"/>
      <c r="E5" s="3"/>
      <c r="F5" s="3"/>
      <c r="G5" s="3">
        <v>4</v>
      </c>
      <c r="H5" s="3">
        <v>511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>
      <c r="A6" s="10">
        <v>0.15069444444444444</v>
      </c>
      <c r="B6" s="3">
        <v>2.1</v>
      </c>
      <c r="C6" s="3"/>
      <c r="D6" s="3"/>
      <c r="E6" s="3"/>
      <c r="F6" s="3"/>
      <c r="G6" s="3">
        <v>5</v>
      </c>
      <c r="H6" s="3">
        <v>506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10">
        <v>0.15555555555555556</v>
      </c>
      <c r="B7" s="3">
        <v>2.09</v>
      </c>
      <c r="C7" s="3"/>
      <c r="D7" s="3"/>
      <c r="E7" s="3"/>
      <c r="F7" s="3"/>
      <c r="G7" s="3">
        <v>6</v>
      </c>
      <c r="H7" s="3">
        <v>507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>
      <c r="A8" s="10">
        <v>0.16319444444444445</v>
      </c>
      <c r="B8" s="3">
        <v>2.1</v>
      </c>
      <c r="C8" s="3"/>
      <c r="D8" s="3"/>
      <c r="E8" s="3"/>
      <c r="F8" s="3"/>
      <c r="G8" s="3">
        <v>7</v>
      </c>
      <c r="H8" s="3">
        <v>508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>
      <c r="A9" s="11">
        <v>0.16666666666666666</v>
      </c>
      <c r="B9" s="12">
        <v>2.09</v>
      </c>
      <c r="C9" s="12"/>
      <c r="D9" s="12"/>
      <c r="E9" s="12"/>
      <c r="F9" s="12"/>
      <c r="G9" s="12">
        <v>8</v>
      </c>
      <c r="H9" s="12">
        <v>511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>
      <c r="A10" s="11">
        <v>0.17083333333333334</v>
      </c>
      <c r="B10" s="12"/>
      <c r="C10" s="12"/>
      <c r="D10" s="12"/>
      <c r="E10" s="12"/>
      <c r="F10" s="12"/>
      <c r="G10" s="12">
        <v>9</v>
      </c>
      <c r="H10" s="12">
        <v>512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>
      <c r="A11" s="11">
        <v>0.1763888888888889</v>
      </c>
      <c r="B11" s="12">
        <v>2.09</v>
      </c>
      <c r="C11" s="12"/>
      <c r="D11" s="12"/>
      <c r="E11" s="12"/>
      <c r="F11" s="12"/>
      <c r="G11" s="12">
        <v>10</v>
      </c>
      <c r="H11" s="12">
        <v>508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>
      <c r="A12" s="10">
        <v>0.17916666666666667</v>
      </c>
      <c r="B12" s="3">
        <v>2.09</v>
      </c>
      <c r="C12" s="3"/>
      <c r="D12" s="3"/>
      <c r="E12" s="3"/>
      <c r="F12" s="3"/>
      <c r="G12" s="3">
        <v>8</v>
      </c>
      <c r="H12" s="13">
        <v>511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>
      <c r="A13" s="10">
        <v>0.18611111111111112</v>
      </c>
      <c r="B13" s="3">
        <v>2.09</v>
      </c>
      <c r="C13" s="3"/>
      <c r="D13" s="3"/>
      <c r="E13" s="3"/>
      <c r="F13" s="3"/>
      <c r="G13" s="3">
        <v>9</v>
      </c>
      <c r="H13" s="13">
        <v>512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>
      <c r="A14" s="10">
        <v>0.18958333333333333</v>
      </c>
      <c r="B14" s="3">
        <v>2.09</v>
      </c>
      <c r="C14" s="3"/>
      <c r="D14" s="3"/>
      <c r="E14" s="3"/>
      <c r="F14" s="3"/>
      <c r="G14" s="3">
        <v>10</v>
      </c>
      <c r="H14" s="3">
        <v>513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>
      <c r="A15" s="3"/>
      <c r="B15" s="3"/>
      <c r="C15" s="3"/>
      <c r="D15" s="3"/>
      <c r="E15" s="3"/>
      <c r="F15" s="3"/>
      <c r="G15" s="3" t="s">
        <v>13</v>
      </c>
      <c r="H15" s="3">
        <f>STDEV(H12:H13)</f>
        <v>0.70710678118654757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>
      <c r="A19" s="14" t="s">
        <v>14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03" t="s">
        <v>15</v>
      </c>
      <c r="Q19" s="92"/>
      <c r="R19" s="92"/>
      <c r="S19" s="92"/>
      <c r="T19" s="92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>
      <c r="A20" s="15"/>
      <c r="B20" s="15"/>
      <c r="C20" s="16"/>
      <c r="D20" s="91" t="s">
        <v>16</v>
      </c>
      <c r="E20" s="92"/>
      <c r="F20" s="92"/>
      <c r="G20" s="92"/>
      <c r="H20" s="92"/>
      <c r="I20" s="92"/>
      <c r="J20" s="93" t="s">
        <v>17</v>
      </c>
      <c r="K20" s="92"/>
      <c r="L20" s="92"/>
      <c r="M20" s="92"/>
      <c r="N20" s="92"/>
      <c r="O20" s="92"/>
      <c r="P20" s="95" t="s">
        <v>11</v>
      </c>
      <c r="Q20" s="92"/>
      <c r="R20" s="95" t="s">
        <v>9</v>
      </c>
      <c r="S20" s="92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>
      <c r="A21" s="15" t="s">
        <v>18</v>
      </c>
      <c r="B21" s="15" t="s">
        <v>19</v>
      </c>
      <c r="C21" s="16" t="s">
        <v>20</v>
      </c>
      <c r="D21" s="18" t="s">
        <v>21</v>
      </c>
      <c r="E21" s="18" t="s">
        <v>22</v>
      </c>
      <c r="F21" s="19" t="s">
        <v>23</v>
      </c>
      <c r="G21" s="19" t="s">
        <v>24</v>
      </c>
      <c r="H21" s="18" t="s">
        <v>25</v>
      </c>
      <c r="I21" s="20" t="s">
        <v>26</v>
      </c>
      <c r="J21" s="21" t="s">
        <v>22</v>
      </c>
      <c r="K21" s="18" t="s">
        <v>21</v>
      </c>
      <c r="L21" s="19" t="s">
        <v>23</v>
      </c>
      <c r="M21" s="19" t="s">
        <v>27</v>
      </c>
      <c r="N21" s="18" t="s">
        <v>25</v>
      </c>
      <c r="O21" s="22" t="s">
        <v>26</v>
      </c>
      <c r="P21" s="1" t="s">
        <v>28</v>
      </c>
      <c r="Q21" s="1" t="s">
        <v>29</v>
      </c>
      <c r="R21" s="1" t="s">
        <v>28</v>
      </c>
      <c r="S21" s="1" t="s">
        <v>29</v>
      </c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>
      <c r="A22" s="3" t="s">
        <v>30</v>
      </c>
      <c r="B22" s="3">
        <v>1</v>
      </c>
      <c r="C22" s="23" t="s">
        <v>31</v>
      </c>
      <c r="D22" s="24">
        <v>1.31</v>
      </c>
      <c r="E22" s="3">
        <v>29.34</v>
      </c>
      <c r="F22" s="24">
        <f t="shared" ref="F22:F36" si="0">E22-D22</f>
        <v>28.03</v>
      </c>
      <c r="G22" s="3">
        <v>0.5</v>
      </c>
      <c r="H22" s="25"/>
      <c r="I22" s="25"/>
      <c r="J22" s="26">
        <v>30.74</v>
      </c>
      <c r="K22" s="3">
        <v>37.909999999999997</v>
      </c>
      <c r="L22" s="3">
        <f>K22-J22</f>
        <v>7.1699999999999982</v>
      </c>
      <c r="M22" s="3">
        <v>0.5</v>
      </c>
      <c r="N22" s="25">
        <f>AVERAGE(L22)</f>
        <v>7.1699999999999982</v>
      </c>
      <c r="O22" s="22">
        <f>0.5/N22 *0.001</f>
        <v>6.9735006973500711E-5</v>
      </c>
      <c r="P22" s="3"/>
      <c r="Q22" s="3"/>
      <c r="R22" s="3" t="s">
        <v>32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>
      <c r="A23" s="3"/>
      <c r="B23" s="3">
        <v>2</v>
      </c>
      <c r="C23" s="23">
        <v>1</v>
      </c>
      <c r="D23" s="3">
        <v>38.79</v>
      </c>
      <c r="E23" s="3">
        <v>62.3</v>
      </c>
      <c r="F23" s="3">
        <f t="shared" si="0"/>
        <v>23.509999999999998</v>
      </c>
      <c r="G23" s="3">
        <v>0.5</v>
      </c>
      <c r="H23" s="27">
        <f>AVERAGE(F22:F23)</f>
        <v>25.77</v>
      </c>
      <c r="I23" s="22">
        <f>0.5/H23 *0.001</f>
        <v>1.9402405898331393E-5</v>
      </c>
      <c r="J23" s="26" t="s">
        <v>33</v>
      </c>
      <c r="K23" s="3"/>
      <c r="L23" s="3"/>
      <c r="M23" s="3"/>
      <c r="N23" s="25"/>
      <c r="O23" s="25"/>
      <c r="P23" s="1">
        <f>STDEV(F22:F23)</f>
        <v>3.196122650963197</v>
      </c>
      <c r="Q23" s="13">
        <f>SQRT(((1/H23)*0.0001)^2 +(-0.5/(H23^2)*P23)^2)</f>
        <v>2.4063853164040467E-3</v>
      </c>
      <c r="R23" s="1">
        <v>0.01</v>
      </c>
      <c r="S23" s="13">
        <f>SQRT(((1/N22)*0.0001)^2 +(-0.5/(N22^2)*R23)^2)</f>
        <v>9.8254335249677653E-5</v>
      </c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>
      <c r="A24" s="28" t="s">
        <v>34</v>
      </c>
      <c r="B24" s="28">
        <v>1</v>
      </c>
      <c r="C24" s="29">
        <v>1</v>
      </c>
      <c r="D24" s="28">
        <v>6.01</v>
      </c>
      <c r="E24" s="28">
        <v>16.600000000000001</v>
      </c>
      <c r="F24" s="28">
        <f t="shared" si="0"/>
        <v>10.590000000000002</v>
      </c>
      <c r="G24" s="28">
        <v>0.5</v>
      </c>
      <c r="H24" s="25"/>
      <c r="I24" s="30"/>
      <c r="J24" s="31">
        <v>31.07</v>
      </c>
      <c r="K24" s="28">
        <v>32.54</v>
      </c>
      <c r="L24" s="28">
        <f t="shared" ref="L24:L37" si="1">K24-J24</f>
        <v>1.4699999999999989</v>
      </c>
      <c r="M24" s="28">
        <v>0.5</v>
      </c>
      <c r="N24" s="30"/>
      <c r="O24" s="3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>
      <c r="A25" s="3"/>
      <c r="B25" s="3">
        <v>1</v>
      </c>
      <c r="C25" s="23">
        <v>1</v>
      </c>
      <c r="D25" s="3">
        <v>16.600000000000001</v>
      </c>
      <c r="E25" s="3">
        <v>27.05</v>
      </c>
      <c r="F25" s="3">
        <f t="shared" si="0"/>
        <v>10.45</v>
      </c>
      <c r="G25" s="3">
        <v>0.5</v>
      </c>
      <c r="H25" s="25">
        <f>AVERAGE(F24:F25)</f>
        <v>10.52</v>
      </c>
      <c r="I25" s="22">
        <f>0.5/H25 *0.001</f>
        <v>4.7528517110266163E-5</v>
      </c>
      <c r="J25" s="32">
        <v>32.549999999999997</v>
      </c>
      <c r="K25" s="25">
        <v>33.94</v>
      </c>
      <c r="L25" s="3">
        <f t="shared" si="1"/>
        <v>1.3900000000000006</v>
      </c>
      <c r="M25" s="3">
        <v>0.5</v>
      </c>
      <c r="N25" s="25"/>
      <c r="O25" s="2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>
      <c r="A26" s="3"/>
      <c r="B26" s="3">
        <v>2</v>
      </c>
      <c r="C26" s="23">
        <v>1</v>
      </c>
      <c r="D26" s="3">
        <v>47.85</v>
      </c>
      <c r="E26" s="3">
        <v>58.15</v>
      </c>
      <c r="F26" s="3">
        <f t="shared" si="0"/>
        <v>10.299999999999997</v>
      </c>
      <c r="G26" s="3"/>
      <c r="H26" s="25"/>
      <c r="I26" s="25"/>
      <c r="J26" s="32">
        <v>33.96</v>
      </c>
      <c r="K26" s="25">
        <v>35.43</v>
      </c>
      <c r="L26" s="3">
        <f t="shared" si="1"/>
        <v>1.4699999999999989</v>
      </c>
      <c r="M26" s="3">
        <v>0.5</v>
      </c>
      <c r="N26" s="25"/>
      <c r="O26" s="2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>
      <c r="A27" s="3"/>
      <c r="B27" s="3"/>
      <c r="C27" s="23"/>
      <c r="D27" s="3"/>
      <c r="E27" s="3"/>
      <c r="F27" s="3">
        <f t="shared" si="0"/>
        <v>0</v>
      </c>
      <c r="G27" s="3"/>
      <c r="H27" s="25"/>
      <c r="I27" s="25"/>
      <c r="J27" s="32">
        <v>35.44</v>
      </c>
      <c r="K27" s="25">
        <v>36.92</v>
      </c>
      <c r="L27" s="3">
        <f t="shared" si="1"/>
        <v>1.480000000000004</v>
      </c>
      <c r="M27" s="3">
        <v>0.5</v>
      </c>
      <c r="N27" s="25">
        <f>AVERAGE(L24:L27)</f>
        <v>1.4525000000000006</v>
      </c>
      <c r="O27" s="25">
        <f t="shared" ref="O27:O28" si="2">0.5/N27 *0.001</f>
        <v>3.4423407917383807E-4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>
      <c r="A28" s="3"/>
      <c r="B28" s="3">
        <v>3</v>
      </c>
      <c r="C28" s="23"/>
      <c r="D28" s="3"/>
      <c r="E28" s="3"/>
      <c r="F28" s="33">
        <f t="shared" si="0"/>
        <v>0</v>
      </c>
      <c r="G28" s="3"/>
      <c r="H28" s="25"/>
      <c r="I28" s="25"/>
      <c r="J28" s="26">
        <v>67.94</v>
      </c>
      <c r="K28" s="3">
        <v>70.12</v>
      </c>
      <c r="L28" s="3">
        <f t="shared" si="1"/>
        <v>2.1800000000000068</v>
      </c>
      <c r="M28" s="3">
        <v>0.5</v>
      </c>
      <c r="N28" s="25">
        <f>AVERAGE(L28)</f>
        <v>2.1800000000000068</v>
      </c>
      <c r="O28" s="22">
        <f t="shared" si="2"/>
        <v>2.2935779816513692E-4</v>
      </c>
      <c r="P28" s="1">
        <f>STDEV(F24:F25)</f>
        <v>9.8994949366118315E-2</v>
      </c>
      <c r="Q28" s="13">
        <f>SQRT(((1/H25)*0.0001)^2 +(-0.5/(H25^2)*P28)^2)</f>
        <v>4.4735225335304474E-4</v>
      </c>
      <c r="R28" s="1">
        <f>STDEV(L24:L28)</f>
        <v>0.3273682941275794</v>
      </c>
      <c r="S28" s="13">
        <f>SQRT(((1/N28)*0.0001)^2 +(-0.5/(N28^2)*R28)^2)</f>
        <v>3.4442448496245157E-2</v>
      </c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>
      <c r="A29" s="28" t="s">
        <v>35</v>
      </c>
      <c r="B29" s="28">
        <v>1</v>
      </c>
      <c r="C29" s="29">
        <v>1</v>
      </c>
      <c r="D29" s="28">
        <v>11.51</v>
      </c>
      <c r="E29" s="28">
        <v>24.09</v>
      </c>
      <c r="F29" s="3">
        <f t="shared" si="0"/>
        <v>12.58</v>
      </c>
      <c r="G29" s="28">
        <v>0.5</v>
      </c>
      <c r="H29" s="30"/>
      <c r="I29" s="28"/>
      <c r="J29" s="31">
        <v>34.409999999999997</v>
      </c>
      <c r="K29" s="28">
        <v>37.69</v>
      </c>
      <c r="L29" s="34">
        <f t="shared" si="1"/>
        <v>3.2800000000000011</v>
      </c>
      <c r="M29" s="34">
        <v>0.1</v>
      </c>
      <c r="N29" s="30"/>
      <c r="O29" s="35">
        <f t="shared" ref="O29:O30" si="3">M29/L29*0.001</f>
        <v>3.0487804878048774E-5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>
      <c r="A30" s="3"/>
      <c r="B30" s="3">
        <v>2</v>
      </c>
      <c r="C30" s="23"/>
      <c r="D30" s="3">
        <v>38.53</v>
      </c>
      <c r="E30" s="3">
        <v>51.35</v>
      </c>
      <c r="F30" s="3">
        <f t="shared" si="0"/>
        <v>12.82</v>
      </c>
      <c r="G30" s="3">
        <v>0.5</v>
      </c>
      <c r="H30" s="25"/>
      <c r="I30" s="3"/>
      <c r="J30" s="26">
        <v>66.53</v>
      </c>
      <c r="K30" s="3">
        <v>69.64</v>
      </c>
      <c r="L30" s="3">
        <f t="shared" si="1"/>
        <v>3.1099999999999994</v>
      </c>
      <c r="M30" s="3">
        <v>0.5</v>
      </c>
      <c r="N30" s="3"/>
      <c r="O30" s="36">
        <f t="shared" si="3"/>
        <v>1.6077170418006434E-4</v>
      </c>
      <c r="P30" s="1">
        <f>STDEV(F29:F30)</f>
        <v>0.16970562748477155</v>
      </c>
      <c r="Q30" s="13">
        <f>SQRT(((1/H31)*0.0001)^2 +(-0.5/(H31^2)*P30)^2)</f>
        <v>7.5894655798240232E-5</v>
      </c>
      <c r="R30" s="1">
        <v>0.01</v>
      </c>
      <c r="S30" s="13">
        <f>SQRT(((1/L30)*0.0001)^2 +(-0.5/(L30^2)*R30)^2)</f>
        <v>5.1794985195572089E-4</v>
      </c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>
      <c r="A31" s="3"/>
      <c r="B31" s="3"/>
      <c r="C31" s="23"/>
      <c r="D31" s="3">
        <v>51.49</v>
      </c>
      <c r="E31" s="3">
        <v>105.57</v>
      </c>
      <c r="F31" s="3">
        <f t="shared" si="0"/>
        <v>54.079999999999991</v>
      </c>
      <c r="G31" s="3">
        <v>0.5</v>
      </c>
      <c r="H31" s="37">
        <f>AVERAGE(F30:F31)</f>
        <v>33.449999999999996</v>
      </c>
      <c r="I31" s="22">
        <f>0.5/H31 *0.001</f>
        <v>1.494768310911809E-5</v>
      </c>
      <c r="J31" s="26"/>
      <c r="K31" s="3"/>
      <c r="L31" s="3">
        <f t="shared" si="1"/>
        <v>0</v>
      </c>
      <c r="M31" s="3"/>
      <c r="N31" s="3"/>
      <c r="O31" s="3"/>
      <c r="P31" s="38">
        <f>STDEV(F29:F31)</f>
        <v>23.891055508983545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>
      <c r="A32" s="28" t="s">
        <v>36</v>
      </c>
      <c r="B32" s="28">
        <v>1</v>
      </c>
      <c r="C32" s="29">
        <v>1</v>
      </c>
      <c r="D32" s="28">
        <v>3.44</v>
      </c>
      <c r="E32" s="28">
        <v>14.09</v>
      </c>
      <c r="F32" s="28">
        <f t="shared" si="0"/>
        <v>10.65</v>
      </c>
      <c r="G32" s="28">
        <v>0.1</v>
      </c>
      <c r="H32" s="28"/>
      <c r="I32" s="28"/>
      <c r="J32" s="31">
        <v>31.41</v>
      </c>
      <c r="K32" s="28">
        <v>34.54</v>
      </c>
      <c r="L32" s="28">
        <f t="shared" si="1"/>
        <v>3.129999999999999</v>
      </c>
      <c r="M32" s="28">
        <v>0.5</v>
      </c>
      <c r="N32" s="28"/>
      <c r="O32" s="28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>
      <c r="A33" s="3"/>
      <c r="B33" s="3"/>
      <c r="C33" s="23"/>
      <c r="D33" s="3">
        <v>14.09</v>
      </c>
      <c r="E33" s="3">
        <v>26.7</v>
      </c>
      <c r="F33" s="3">
        <f t="shared" si="0"/>
        <v>12.61</v>
      </c>
      <c r="G33" s="3">
        <v>0.1</v>
      </c>
      <c r="H33" s="3"/>
      <c r="I33" s="25"/>
      <c r="J33" s="26">
        <v>34.54</v>
      </c>
      <c r="K33" s="3">
        <v>37.56</v>
      </c>
      <c r="L33" s="3">
        <f t="shared" si="1"/>
        <v>3.0200000000000031</v>
      </c>
      <c r="M33" s="3">
        <v>0.5</v>
      </c>
      <c r="N33" s="2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>
      <c r="A34" s="3"/>
      <c r="B34" s="3">
        <v>2</v>
      </c>
      <c r="C34" s="23">
        <v>1</v>
      </c>
      <c r="D34" s="3">
        <v>49.19</v>
      </c>
      <c r="E34" s="3">
        <v>58.61</v>
      </c>
      <c r="F34" s="3">
        <f t="shared" si="0"/>
        <v>9.4200000000000017</v>
      </c>
      <c r="G34" s="3">
        <v>0.1</v>
      </c>
      <c r="H34" s="3">
        <f>AVERAGE(F32:F34)</f>
        <v>10.893333333333333</v>
      </c>
      <c r="I34" s="22">
        <f>0.1/H34 *0.001</f>
        <v>9.1799265605875171E-6</v>
      </c>
      <c r="J34" s="26">
        <v>66.14</v>
      </c>
      <c r="K34" s="3">
        <v>69.34</v>
      </c>
      <c r="L34" s="3">
        <f t="shared" si="1"/>
        <v>3.2000000000000028</v>
      </c>
      <c r="M34" s="3">
        <v>0.5</v>
      </c>
      <c r="N34" s="3">
        <f>AVERAGE(L32:L34)</f>
        <v>3.1166666666666685</v>
      </c>
      <c r="O34" s="36">
        <f>M34/L34*0.001</f>
        <v>1.5624999999999987E-4</v>
      </c>
      <c r="P34" s="1">
        <f>STDEV(F32:F34)</f>
        <v>1.6088608806647546</v>
      </c>
      <c r="Q34" s="13">
        <f>SQRT(((1/H34)*0.0001)^2 +(-0.5/(H34^2)*P34)^2)</f>
        <v>6.7790261348090264E-3</v>
      </c>
      <c r="R34" s="1">
        <f>STDEV(L32:L34)</f>
        <v>9.0737717258774234E-2</v>
      </c>
      <c r="S34" s="13">
        <f>SQRT(((1/N34)*0.0001)^2 +(-0.5/(N34^2)*R34)^2)</f>
        <v>4.6707582394483159E-3</v>
      </c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>
      <c r="A35" s="28" t="s">
        <v>37</v>
      </c>
      <c r="B35" s="28">
        <v>1</v>
      </c>
      <c r="C35" s="29">
        <v>1</v>
      </c>
      <c r="D35" s="28">
        <v>2.2400000000000002</v>
      </c>
      <c r="E35" s="28">
        <v>16.54</v>
      </c>
      <c r="F35" s="28">
        <f t="shared" si="0"/>
        <v>14.299999999999999</v>
      </c>
      <c r="G35" s="28">
        <v>0.5</v>
      </c>
      <c r="H35" s="28"/>
      <c r="I35" s="28"/>
      <c r="J35" s="31">
        <v>30.66</v>
      </c>
      <c r="K35" s="28">
        <v>31.7</v>
      </c>
      <c r="L35" s="28">
        <f t="shared" si="1"/>
        <v>1.0399999999999991</v>
      </c>
      <c r="M35" s="28">
        <v>0.5</v>
      </c>
      <c r="N35" s="28"/>
      <c r="O35" s="28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>
      <c r="A36" s="3"/>
      <c r="B36" s="3"/>
      <c r="C36" s="23"/>
      <c r="D36" s="3">
        <v>16.54</v>
      </c>
      <c r="E36" s="3">
        <v>29.1</v>
      </c>
      <c r="F36" s="3">
        <f t="shared" si="0"/>
        <v>12.560000000000002</v>
      </c>
      <c r="G36" s="3">
        <v>0.5</v>
      </c>
      <c r="H36" s="3">
        <f>AVERAGE(F35:F36)</f>
        <v>13.43</v>
      </c>
      <c r="I36" s="13">
        <f>G36/H36*0.001</f>
        <v>3.723008190618019E-5</v>
      </c>
      <c r="J36" s="26">
        <v>31.7</v>
      </c>
      <c r="K36" s="3">
        <v>32.76</v>
      </c>
      <c r="L36" s="3">
        <f t="shared" si="1"/>
        <v>1.0599999999999987</v>
      </c>
      <c r="M36" s="3">
        <v>0.5</v>
      </c>
      <c r="N36" s="3"/>
      <c r="O36" s="3"/>
      <c r="P36" s="1">
        <f>STDEV(F35:F36)</f>
        <v>1.2303657992645904</v>
      </c>
      <c r="Q36" s="13">
        <f>SQRT(((1/H36)*0.0001)^2 +(-0.5/(H36^2)*P36)^2)</f>
        <v>3.4107765179138541E-3</v>
      </c>
      <c r="R36" s="1">
        <f>STDEV(L35:L37)</f>
        <v>1.1547005383793295E-2</v>
      </c>
      <c r="S36" s="13">
        <f>SQRT(((1/N37)*0.0001)^2 +(-0.5/(N37^2)*R36)^2)</f>
        <v>5.2045116258262608E-3</v>
      </c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>
      <c r="A37" s="3"/>
      <c r="B37" s="3"/>
      <c r="C37" s="23"/>
      <c r="D37" s="3"/>
      <c r="E37" s="3"/>
      <c r="F37" s="3"/>
      <c r="G37" s="3"/>
      <c r="H37" s="3"/>
      <c r="I37" s="3"/>
      <c r="J37" s="26">
        <v>32.76</v>
      </c>
      <c r="K37" s="3">
        <v>33.82</v>
      </c>
      <c r="L37" s="3">
        <f t="shared" si="1"/>
        <v>1.0600000000000023</v>
      </c>
      <c r="M37" s="3">
        <v>0.5</v>
      </c>
      <c r="N37" s="3">
        <f>AVERAGE(L35:L37)</f>
        <v>1.0533333333333335</v>
      </c>
      <c r="O37" s="13">
        <f>M37/L37*0.001</f>
        <v>4.716981132075462E-4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31"/>
      <c r="K38" s="28"/>
      <c r="L38" s="28"/>
      <c r="M38" s="28"/>
      <c r="N38" s="28"/>
      <c r="O38" s="2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>
      <c r="A39" s="3"/>
      <c r="B39" s="3"/>
      <c r="C39" s="3"/>
      <c r="D39" s="3"/>
      <c r="E39" s="3"/>
      <c r="F39" s="3"/>
      <c r="G39" s="3"/>
      <c r="H39" s="3"/>
      <c r="I39" s="3"/>
      <c r="J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>
      <c r="A40" s="3"/>
      <c r="B40" s="3"/>
      <c r="C40" s="3"/>
      <c r="D40" s="3"/>
      <c r="E40" s="3"/>
      <c r="F40" s="3"/>
      <c r="G40" s="3"/>
      <c r="H40" s="3"/>
      <c r="I40" s="3"/>
      <c r="J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>
      <c r="A41" s="39" t="s">
        <v>38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1"/>
      <c r="P41" s="103" t="s">
        <v>15</v>
      </c>
      <c r="Q41" s="92"/>
      <c r="R41" s="92"/>
      <c r="S41" s="92"/>
      <c r="T41" s="92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>
      <c r="A42" s="42"/>
      <c r="B42" s="15"/>
      <c r="C42" s="16"/>
      <c r="D42" s="91" t="s">
        <v>16</v>
      </c>
      <c r="E42" s="92"/>
      <c r="F42" s="92"/>
      <c r="G42" s="92"/>
      <c r="H42" s="92"/>
      <c r="I42" s="92"/>
      <c r="J42" s="93" t="s">
        <v>17</v>
      </c>
      <c r="K42" s="92"/>
      <c r="L42" s="92"/>
      <c r="M42" s="92"/>
      <c r="N42" s="92"/>
      <c r="O42" s="94"/>
      <c r="P42" s="95" t="s">
        <v>11</v>
      </c>
      <c r="Q42" s="92"/>
      <c r="R42" s="95" t="s">
        <v>9</v>
      </c>
      <c r="S42" s="92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>
      <c r="A43" s="42" t="s">
        <v>18</v>
      </c>
      <c r="B43" s="15" t="s">
        <v>19</v>
      </c>
      <c r="C43" s="16" t="s">
        <v>20</v>
      </c>
      <c r="D43" s="18" t="s">
        <v>39</v>
      </c>
      <c r="E43" s="18" t="s">
        <v>40</v>
      </c>
      <c r="F43" s="19" t="s">
        <v>23</v>
      </c>
      <c r="G43" s="19" t="s">
        <v>24</v>
      </c>
      <c r="H43" s="18" t="s">
        <v>25</v>
      </c>
      <c r="I43" s="20" t="s">
        <v>26</v>
      </c>
      <c r="J43" s="21" t="s">
        <v>22</v>
      </c>
      <c r="K43" s="18" t="s">
        <v>21</v>
      </c>
      <c r="L43" s="19" t="s">
        <v>23</v>
      </c>
      <c r="M43" s="19" t="s">
        <v>27</v>
      </c>
      <c r="N43" s="18" t="s">
        <v>25</v>
      </c>
      <c r="O43" s="43" t="s">
        <v>26</v>
      </c>
      <c r="P43" s="1" t="s">
        <v>41</v>
      </c>
      <c r="Q43" s="1" t="s">
        <v>42</v>
      </c>
      <c r="R43" s="1" t="s">
        <v>41</v>
      </c>
      <c r="S43" s="1" t="s">
        <v>43</v>
      </c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>
      <c r="A44" s="96" t="s">
        <v>44</v>
      </c>
      <c r="B44" s="3">
        <v>1</v>
      </c>
      <c r="C44" s="98">
        <v>1</v>
      </c>
      <c r="D44" s="26">
        <v>26.67</v>
      </c>
      <c r="E44" s="3">
        <v>43.1</v>
      </c>
      <c r="F44" s="3">
        <f t="shared" ref="F44:F46" si="4">E44-D44</f>
        <v>16.43</v>
      </c>
      <c r="G44" s="3">
        <v>0.5</v>
      </c>
      <c r="H44" s="3"/>
      <c r="I44" s="3"/>
      <c r="J44" s="26">
        <v>62.68</v>
      </c>
      <c r="K44" s="3">
        <v>75.22</v>
      </c>
      <c r="L44" s="3">
        <f t="shared" ref="L44:L48" si="5">K44-J44</f>
        <v>12.54</v>
      </c>
      <c r="M44" s="3">
        <v>0.5</v>
      </c>
      <c r="N44" s="3"/>
      <c r="O44" s="23"/>
      <c r="P44" s="3" t="s">
        <v>45</v>
      </c>
      <c r="Q44" s="3" t="s">
        <v>46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>
      <c r="A45" s="97"/>
      <c r="B45" s="3">
        <v>1</v>
      </c>
      <c r="C45" s="92"/>
      <c r="D45" s="26">
        <v>43.1</v>
      </c>
      <c r="E45" s="3">
        <v>58.83</v>
      </c>
      <c r="F45" s="3">
        <f t="shared" si="4"/>
        <v>15.729999999999997</v>
      </c>
      <c r="G45" s="3">
        <v>0.5</v>
      </c>
      <c r="H45" s="3"/>
      <c r="I45" s="3"/>
      <c r="J45" s="26">
        <v>75.239999999999995</v>
      </c>
      <c r="K45" s="3">
        <v>85.8</v>
      </c>
      <c r="L45" s="12">
        <f t="shared" si="5"/>
        <v>10.560000000000002</v>
      </c>
      <c r="M45" s="44">
        <v>0.4</v>
      </c>
      <c r="N45" s="3"/>
      <c r="O45" s="23"/>
      <c r="P45" s="3"/>
      <c r="Q45" s="12" t="s">
        <v>47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>
      <c r="A46" s="97"/>
      <c r="B46" s="3">
        <v>2</v>
      </c>
      <c r="C46" s="92"/>
      <c r="D46" s="26">
        <v>98.02</v>
      </c>
      <c r="E46" s="3">
        <v>114.33</v>
      </c>
      <c r="F46" s="3">
        <f t="shared" si="4"/>
        <v>16.310000000000002</v>
      </c>
      <c r="G46" s="3">
        <v>0.5</v>
      </c>
      <c r="H46" s="3"/>
      <c r="I46" s="3"/>
      <c r="J46" s="26">
        <v>119.23</v>
      </c>
      <c r="K46" s="3">
        <v>131.97999999999999</v>
      </c>
      <c r="L46" s="3">
        <f t="shared" si="5"/>
        <v>12.749999999999986</v>
      </c>
      <c r="M46" s="3">
        <v>0.5</v>
      </c>
      <c r="N46" s="3"/>
      <c r="O46" s="2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>
      <c r="A47" s="97"/>
      <c r="B47" s="25">
        <v>2</v>
      </c>
      <c r="C47" s="92"/>
      <c r="D47" s="32"/>
      <c r="E47" s="25"/>
      <c r="F47" s="25"/>
      <c r="G47" s="25"/>
      <c r="H47" s="3"/>
      <c r="I47" s="3"/>
      <c r="J47" s="26">
        <v>131.97999999999999</v>
      </c>
      <c r="K47" s="3">
        <v>144.43</v>
      </c>
      <c r="L47" s="3">
        <f t="shared" si="5"/>
        <v>12.450000000000017</v>
      </c>
      <c r="M47" s="3">
        <v>0.5</v>
      </c>
      <c r="N47" s="3"/>
      <c r="O47" s="2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3">
      <c r="A48" s="97"/>
      <c r="B48" s="3">
        <v>3</v>
      </c>
      <c r="C48" s="92"/>
      <c r="D48" s="26">
        <v>151.77000000000001</v>
      </c>
      <c r="E48" s="3">
        <v>169.43</v>
      </c>
      <c r="F48" s="3">
        <f t="shared" ref="F48:F64" si="6">E48-D48</f>
        <v>17.659999999999997</v>
      </c>
      <c r="G48" s="3">
        <v>0.5</v>
      </c>
      <c r="H48" s="3"/>
      <c r="I48" s="3"/>
      <c r="J48" s="26">
        <v>172.33</v>
      </c>
      <c r="K48" s="3">
        <v>185.33</v>
      </c>
      <c r="L48" s="3">
        <f t="shared" si="5"/>
        <v>13</v>
      </c>
      <c r="M48" s="3">
        <v>0.5</v>
      </c>
      <c r="N48" s="3">
        <f>AVERAGE(L43:L48)</f>
        <v>12.260000000000002</v>
      </c>
      <c r="O48" s="45">
        <f>M48/N48*0.001</f>
        <v>4.078303425774877E-5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3">
      <c r="A49" s="97"/>
      <c r="B49" s="3">
        <v>4</v>
      </c>
      <c r="C49" s="92"/>
      <c r="D49" s="26">
        <v>190.21</v>
      </c>
      <c r="E49" s="3">
        <v>206.34</v>
      </c>
      <c r="F49" s="3">
        <f t="shared" si="6"/>
        <v>16.129999999999995</v>
      </c>
      <c r="G49" s="3">
        <v>0.5</v>
      </c>
      <c r="H49" s="3">
        <f>AVERAGE(F44:F49)</f>
        <v>16.451999999999998</v>
      </c>
      <c r="I49" s="13">
        <f>G49/H49*0.001</f>
        <v>3.0391441769997571E-5</v>
      </c>
      <c r="J49" s="32"/>
      <c r="K49" s="25"/>
      <c r="L49" s="25"/>
      <c r="M49" s="25"/>
      <c r="N49" s="3"/>
      <c r="O49" s="23"/>
      <c r="P49" s="1">
        <f>STDEV(F44:F46,F48:F49)</f>
        <v>0.72541022876714356</v>
      </c>
      <c r="Q49" s="13">
        <f>SQRT(((1/H49)*0.0001)^2 +(-0.5/(H49^2)*P49)^2)</f>
        <v>1.3400492050559293E-3</v>
      </c>
      <c r="R49" s="1">
        <f>STDEV(L44,L46:L48)</f>
        <v>0.24474476501040179</v>
      </c>
      <c r="S49" s="13">
        <f>SQRT(((1/N48)*0.0001)^2 +(-0.5/(N48^2)*R49)^2)</f>
        <v>8.1418719847263532E-4</v>
      </c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3">
      <c r="A50" s="97"/>
      <c r="B50" s="3">
        <v>5</v>
      </c>
      <c r="C50" s="99">
        <v>2</v>
      </c>
      <c r="D50" s="31">
        <v>233.56</v>
      </c>
      <c r="E50" s="28">
        <v>250.62</v>
      </c>
      <c r="F50" s="28">
        <f t="shared" si="6"/>
        <v>17.060000000000002</v>
      </c>
      <c r="G50" s="28">
        <v>0.5</v>
      </c>
      <c r="H50" s="28"/>
      <c r="I50" s="28"/>
      <c r="J50" s="31">
        <v>221.49</v>
      </c>
      <c r="K50" s="28">
        <v>226.15</v>
      </c>
      <c r="L50" s="28">
        <f t="shared" ref="L50:L79" si="7">K50-J50</f>
        <v>4.6599999999999966</v>
      </c>
      <c r="M50" s="28">
        <v>0.5</v>
      </c>
      <c r="N50" s="28"/>
      <c r="O50" s="29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3">
      <c r="A51" s="97"/>
      <c r="B51" s="3"/>
      <c r="C51" s="92"/>
      <c r="D51" s="26">
        <v>267.24</v>
      </c>
      <c r="E51" s="3">
        <v>285.13</v>
      </c>
      <c r="F51" s="3">
        <f t="shared" si="6"/>
        <v>17.889999999999986</v>
      </c>
      <c r="G51" s="3">
        <v>0.5</v>
      </c>
      <c r="H51" s="3">
        <f>AVERAGE(F50:F51)</f>
        <v>17.474999999999994</v>
      </c>
      <c r="I51" s="38">
        <f>G51/H51*0.001</f>
        <v>2.8612303290414891E-5</v>
      </c>
      <c r="J51" s="26">
        <v>226.15</v>
      </c>
      <c r="K51" s="3">
        <v>230.82</v>
      </c>
      <c r="L51" s="3">
        <f t="shared" si="7"/>
        <v>4.6699999999999875</v>
      </c>
      <c r="M51" s="3">
        <v>0.5</v>
      </c>
      <c r="N51" s="3">
        <f>AVERAGE(L50:L51)</f>
        <v>4.664999999999992</v>
      </c>
      <c r="O51" s="45">
        <f>M51/N51*0.001</f>
        <v>1.0718113612004306E-4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3">
      <c r="A52" s="97"/>
      <c r="B52" s="3"/>
      <c r="C52" s="92"/>
      <c r="D52" s="26"/>
      <c r="E52" s="3"/>
      <c r="F52" s="3">
        <f t="shared" si="6"/>
        <v>0</v>
      </c>
      <c r="G52" s="3"/>
      <c r="H52" s="3">
        <f>AVERAGE(F44:F46,F48:F51)</f>
        <v>16.744285714285713</v>
      </c>
      <c r="I52" s="13">
        <f>G51/H52*0.001</f>
        <v>2.9860933367460119E-5</v>
      </c>
      <c r="J52" s="26">
        <v>235.71</v>
      </c>
      <c r="K52" s="3">
        <v>264.85000000000002</v>
      </c>
      <c r="L52" s="3">
        <f t="shared" si="7"/>
        <v>29.140000000000015</v>
      </c>
      <c r="M52" s="3">
        <v>0.3</v>
      </c>
      <c r="N52" s="3"/>
      <c r="O52" s="46">
        <f>-M52/L52*0.001</f>
        <v>-1.0295126973232664E-5</v>
      </c>
      <c r="P52" s="1">
        <f>STDEV(F50:F51)</f>
        <v>0.58689862838482321</v>
      </c>
      <c r="Q52" s="13">
        <f>SQRT(((1/H52)*0.0001)^2 +(-0.5/(H52^2)*P52)^2)</f>
        <v>1.0466631084498524E-3</v>
      </c>
      <c r="R52" s="3">
        <f>STDEV(L50:L51)</f>
        <v>7.0710678118590439E-3</v>
      </c>
      <c r="S52" s="13">
        <f>SQRT(((1/J52)*0.0001)^2 +(-0.5/(J52^2)*R52)^2)</f>
        <v>4.2899609274084218E-7</v>
      </c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3">
      <c r="A53" s="100" t="s">
        <v>48</v>
      </c>
      <c r="B53" s="28">
        <v>1</v>
      </c>
      <c r="C53" s="102">
        <v>1</v>
      </c>
      <c r="D53" s="31">
        <v>27.85</v>
      </c>
      <c r="E53" s="28">
        <v>36.67</v>
      </c>
      <c r="F53" s="28">
        <f t="shared" si="6"/>
        <v>8.82</v>
      </c>
      <c r="G53" s="28">
        <v>0.5</v>
      </c>
      <c r="H53" s="28"/>
      <c r="I53" s="28"/>
      <c r="J53" s="31">
        <v>67.400000000000006</v>
      </c>
      <c r="K53" s="28">
        <v>76.14</v>
      </c>
      <c r="L53" s="28">
        <f t="shared" si="7"/>
        <v>8.7399999999999949</v>
      </c>
      <c r="M53" s="28">
        <v>0.5</v>
      </c>
      <c r="N53" s="28"/>
      <c r="O53" s="29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3">
      <c r="A54" s="97"/>
      <c r="B54" s="3"/>
      <c r="C54" s="94"/>
      <c r="D54" s="26">
        <v>36.67</v>
      </c>
      <c r="E54" s="3">
        <v>47.12</v>
      </c>
      <c r="F54" s="3">
        <f t="shared" si="6"/>
        <v>10.449999999999996</v>
      </c>
      <c r="G54" s="3">
        <v>0.5</v>
      </c>
      <c r="H54" s="3"/>
      <c r="I54" s="3"/>
      <c r="J54" s="26">
        <v>76.14</v>
      </c>
      <c r="K54" s="3">
        <v>85.51</v>
      </c>
      <c r="L54" s="3">
        <f t="shared" si="7"/>
        <v>9.3700000000000045</v>
      </c>
      <c r="M54" s="3">
        <v>0.5</v>
      </c>
      <c r="N54" s="3"/>
      <c r="O54" s="2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3">
      <c r="A55" s="97"/>
      <c r="B55" s="3"/>
      <c r="C55" s="94"/>
      <c r="D55" s="26">
        <v>47.12</v>
      </c>
      <c r="E55" s="3">
        <v>56.73</v>
      </c>
      <c r="F55" s="3">
        <f t="shared" si="6"/>
        <v>9.61</v>
      </c>
      <c r="G55" s="3">
        <v>0.5</v>
      </c>
      <c r="H55" s="3"/>
      <c r="I55" s="3"/>
      <c r="J55" s="26"/>
      <c r="K55" s="3"/>
      <c r="L55" s="3">
        <f t="shared" si="7"/>
        <v>0</v>
      </c>
      <c r="M55" s="3"/>
      <c r="N55" s="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28">
      <c r="A56" s="97"/>
      <c r="B56" s="3">
        <v>2</v>
      </c>
      <c r="C56" s="94"/>
      <c r="D56" s="26">
        <v>87.62</v>
      </c>
      <c r="E56" s="3">
        <v>97.22</v>
      </c>
      <c r="F56" s="3">
        <f t="shared" si="6"/>
        <v>9.5999999999999943</v>
      </c>
      <c r="G56" s="3">
        <v>0.5</v>
      </c>
      <c r="H56" s="3"/>
      <c r="I56" s="3"/>
      <c r="J56" s="26">
        <v>126.15</v>
      </c>
      <c r="K56" s="3">
        <v>136.02000000000001</v>
      </c>
      <c r="L56" s="3">
        <f t="shared" si="7"/>
        <v>9.8700000000000045</v>
      </c>
      <c r="M56" s="3">
        <v>0.5</v>
      </c>
      <c r="N56" s="3"/>
      <c r="O56" s="23"/>
      <c r="P56" s="3"/>
      <c r="Q56" s="47" t="s">
        <v>49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3">
      <c r="A57" s="97"/>
      <c r="B57" s="3"/>
      <c r="C57" s="94"/>
      <c r="D57" s="26">
        <v>97.22</v>
      </c>
      <c r="E57" s="3">
        <v>107.86</v>
      </c>
      <c r="F57" s="3">
        <f t="shared" si="6"/>
        <v>10.64</v>
      </c>
      <c r="G57" s="3">
        <v>0.5</v>
      </c>
      <c r="H57" s="3"/>
      <c r="I57" s="3"/>
      <c r="J57" s="26">
        <v>136.02000000000001</v>
      </c>
      <c r="K57" s="3">
        <v>144.5</v>
      </c>
      <c r="L57" s="3">
        <f t="shared" si="7"/>
        <v>8.4799999999999898</v>
      </c>
      <c r="M57" s="3">
        <v>0.5</v>
      </c>
      <c r="N57" s="3">
        <f>AVERAGE(L53:L54,L56:L57)</f>
        <v>9.1149999999999984</v>
      </c>
      <c r="O57" s="45">
        <f>M57/N57*0.001</f>
        <v>5.4854635216675823E-5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3">
      <c r="A58" s="97"/>
      <c r="B58" s="3">
        <v>3</v>
      </c>
      <c r="C58" s="94"/>
      <c r="D58" s="26">
        <v>150.97</v>
      </c>
      <c r="E58" s="3">
        <v>161.03</v>
      </c>
      <c r="F58" s="3">
        <f t="shared" si="6"/>
        <v>10.060000000000002</v>
      </c>
      <c r="G58" s="3">
        <v>0.5</v>
      </c>
      <c r="H58" s="3"/>
      <c r="I58" s="3"/>
      <c r="J58" s="26">
        <v>172.22</v>
      </c>
      <c r="K58" s="3">
        <v>176.92</v>
      </c>
      <c r="L58" s="47">
        <f t="shared" si="7"/>
        <v>4.6999999999999886</v>
      </c>
      <c r="M58" s="47">
        <v>0.5</v>
      </c>
      <c r="N58" s="3"/>
      <c r="O58" s="2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3">
      <c r="A59" s="97"/>
      <c r="B59" s="3"/>
      <c r="C59" s="94"/>
      <c r="D59" s="26">
        <v>161.03</v>
      </c>
      <c r="E59" s="3">
        <v>171.4</v>
      </c>
      <c r="F59" s="3">
        <f t="shared" si="6"/>
        <v>10.370000000000005</v>
      </c>
      <c r="G59" s="3">
        <v>0.5</v>
      </c>
      <c r="H59" s="3">
        <f>AVERAGE(F53:F59)</f>
        <v>9.9357142857142851</v>
      </c>
      <c r="I59" s="13">
        <f>G59/H59*0.001</f>
        <v>5.0323508267433505E-5</v>
      </c>
      <c r="J59" s="26">
        <v>176.92</v>
      </c>
      <c r="K59" s="3">
        <v>181.82</v>
      </c>
      <c r="L59" s="47">
        <f t="shared" si="7"/>
        <v>4.9000000000000057</v>
      </c>
      <c r="M59" s="47">
        <v>0.5</v>
      </c>
      <c r="N59" s="3"/>
      <c r="O59" s="23"/>
      <c r="P59" s="1">
        <f>STDEV(F53:F59)</f>
        <v>0.63615661443958815</v>
      </c>
      <c r="Q59" s="13">
        <f>SQRT(((1/H59)*0.0001)^2 +(-0.5/(H59^2)*P59)^2)</f>
        <v>3.2220923336377261E-3</v>
      </c>
      <c r="R59" s="1">
        <f>STDEV(L53:L54,L56:L57)</f>
        <v>0.62687053421474148</v>
      </c>
      <c r="S59" s="13">
        <f>SQRT(((1/J59)*0.0001)^2 +(-0.5/(J59^2)*R59)^2)</f>
        <v>1.0029626271168249E-5</v>
      </c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3">
      <c r="A60" s="97"/>
      <c r="B60" s="3"/>
      <c r="C60" s="94"/>
      <c r="D60" s="3"/>
      <c r="E60" s="3"/>
      <c r="F60" s="3">
        <f t="shared" si="6"/>
        <v>0</v>
      </c>
      <c r="G60" s="3"/>
      <c r="H60" s="3"/>
      <c r="I60" s="23"/>
      <c r="J60" s="3">
        <v>181.82</v>
      </c>
      <c r="K60" s="3">
        <v>186.75</v>
      </c>
      <c r="L60" s="47">
        <f t="shared" si="7"/>
        <v>4.9300000000000068</v>
      </c>
      <c r="M60" s="47">
        <v>0.5</v>
      </c>
      <c r="N60" s="47">
        <f>AVERAGE(L58:L60)</f>
        <v>4.8433333333333337</v>
      </c>
      <c r="O60" s="46">
        <f>M60/N60*0.001</f>
        <v>1.0323468685478319E-4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3">
      <c r="A61" s="97"/>
      <c r="B61" s="3">
        <v>1</v>
      </c>
      <c r="C61" s="102">
        <v>2</v>
      </c>
      <c r="D61" s="28">
        <v>191.61</v>
      </c>
      <c r="E61" s="28">
        <v>201.72</v>
      </c>
      <c r="F61" s="28">
        <f t="shared" si="6"/>
        <v>10.109999999999985</v>
      </c>
      <c r="G61" s="28">
        <v>0.5</v>
      </c>
      <c r="H61" s="28"/>
      <c r="I61" s="29"/>
      <c r="J61" s="28">
        <v>220.59</v>
      </c>
      <c r="K61" s="28">
        <v>225.59</v>
      </c>
      <c r="L61" s="28">
        <f t="shared" si="7"/>
        <v>5</v>
      </c>
      <c r="M61" s="28">
        <v>0.5</v>
      </c>
      <c r="N61" s="28"/>
      <c r="O61" s="29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3">
      <c r="A62" s="97"/>
      <c r="B62" s="3"/>
      <c r="C62" s="94"/>
      <c r="D62" s="3">
        <v>201.72</v>
      </c>
      <c r="E62" s="3">
        <v>211.57</v>
      </c>
      <c r="F62" s="3">
        <f t="shared" si="6"/>
        <v>9.8499999999999943</v>
      </c>
      <c r="G62" s="3">
        <v>0.5</v>
      </c>
      <c r="H62" s="3"/>
      <c r="I62" s="23"/>
      <c r="J62" s="3">
        <v>225.59</v>
      </c>
      <c r="K62" s="3">
        <v>230.25</v>
      </c>
      <c r="L62" s="3">
        <f t="shared" si="7"/>
        <v>4.6599999999999966</v>
      </c>
      <c r="M62" s="3">
        <v>0.5</v>
      </c>
      <c r="N62" s="3"/>
      <c r="O62" s="2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3">
      <c r="A63" s="97"/>
      <c r="B63" s="3">
        <v>2</v>
      </c>
      <c r="C63" s="94"/>
      <c r="D63" s="3">
        <v>235.19</v>
      </c>
      <c r="E63" s="3">
        <v>245.24</v>
      </c>
      <c r="F63" s="3">
        <f t="shared" si="6"/>
        <v>10.050000000000011</v>
      </c>
      <c r="G63" s="3">
        <v>0.5</v>
      </c>
      <c r="H63" s="3"/>
      <c r="I63" s="23"/>
      <c r="J63" s="3">
        <v>254.92</v>
      </c>
      <c r="K63" s="3">
        <v>258.13</v>
      </c>
      <c r="L63" s="3">
        <f t="shared" si="7"/>
        <v>3.210000000000008</v>
      </c>
      <c r="M63" s="3">
        <v>0.5</v>
      </c>
      <c r="N63" s="3"/>
      <c r="O63" s="2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3">
      <c r="A64" s="97"/>
      <c r="B64" s="3"/>
      <c r="C64" s="94"/>
      <c r="D64" s="3">
        <v>243.74</v>
      </c>
      <c r="E64" s="3">
        <v>253.97</v>
      </c>
      <c r="F64" s="3">
        <f t="shared" si="6"/>
        <v>10.22999999999999</v>
      </c>
      <c r="G64" s="3">
        <v>0.5</v>
      </c>
      <c r="H64" s="3"/>
      <c r="I64" s="23"/>
      <c r="J64" s="3">
        <v>258.13</v>
      </c>
      <c r="K64" s="3">
        <v>261.19</v>
      </c>
      <c r="L64" s="3">
        <f t="shared" si="7"/>
        <v>3.0600000000000023</v>
      </c>
      <c r="M64" s="3">
        <v>0.5</v>
      </c>
      <c r="N64" s="3"/>
      <c r="O64" s="2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3">
      <c r="A65" s="97"/>
      <c r="B65" s="25"/>
      <c r="C65" s="94"/>
      <c r="D65" s="32"/>
      <c r="E65" s="25"/>
      <c r="F65" s="25"/>
      <c r="G65" s="25"/>
      <c r="H65" s="3"/>
      <c r="I65" s="23"/>
      <c r="J65" s="3">
        <v>261.19</v>
      </c>
      <c r="K65" s="3">
        <v>264.41000000000003</v>
      </c>
      <c r="L65" s="3">
        <f t="shared" si="7"/>
        <v>3.2200000000000273</v>
      </c>
      <c r="M65" s="3">
        <v>0.5</v>
      </c>
      <c r="N65" s="3"/>
      <c r="O65" s="2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3">
      <c r="A66" s="97"/>
      <c r="B66" s="3">
        <v>3</v>
      </c>
      <c r="C66" s="94"/>
      <c r="D66" s="3">
        <v>268.79000000000002</v>
      </c>
      <c r="E66" s="3">
        <v>278.77</v>
      </c>
      <c r="F66" s="3">
        <f t="shared" ref="F66:F67" si="8">E66-D66</f>
        <v>9.9799999999999613</v>
      </c>
      <c r="G66" s="3">
        <v>0.5</v>
      </c>
      <c r="H66" s="3"/>
      <c r="I66" s="23"/>
      <c r="J66" s="26">
        <v>292.60000000000002</v>
      </c>
      <c r="K66" s="3">
        <v>295.60000000000002</v>
      </c>
      <c r="L66" s="3">
        <f t="shared" si="7"/>
        <v>3</v>
      </c>
      <c r="M66" s="3">
        <v>0.5</v>
      </c>
      <c r="N66" s="3"/>
      <c r="O66" s="2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3">
      <c r="A67" s="97"/>
      <c r="B67" s="3"/>
      <c r="C67" s="94"/>
      <c r="D67" s="3">
        <v>278.77</v>
      </c>
      <c r="E67" s="3">
        <v>288.73</v>
      </c>
      <c r="F67" s="3">
        <f t="shared" si="8"/>
        <v>9.9600000000000364</v>
      </c>
      <c r="G67" s="3">
        <v>0.5</v>
      </c>
      <c r="H67" s="3">
        <f>AVERAGE(F61:F67)</f>
        <v>10.029999999999996</v>
      </c>
      <c r="I67" s="13">
        <f>G67/H67*0.001</f>
        <v>4.9850448654037904E-5</v>
      </c>
      <c r="J67" s="26">
        <v>295.93</v>
      </c>
      <c r="K67" s="3">
        <v>299.12</v>
      </c>
      <c r="L67" s="3">
        <f t="shared" si="7"/>
        <v>3.1899999999999977</v>
      </c>
      <c r="M67" s="3">
        <v>0.5</v>
      </c>
      <c r="N67" s="3"/>
      <c r="O67" s="23"/>
      <c r="P67" s="1">
        <f>STDEV(F61:F64,F66:F67)</f>
        <v>0.13160547101089287</v>
      </c>
      <c r="Q67" s="13">
        <f>SQRT(((1/H67)*0.0001)^2 +(-0.5/(H67^2)*P67)^2)</f>
        <v>6.5417286713139117E-4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3">
      <c r="A68" s="97"/>
      <c r="B68" s="3"/>
      <c r="C68" s="94"/>
      <c r="D68" s="26"/>
      <c r="E68" s="3"/>
      <c r="F68" s="3"/>
      <c r="G68" s="3"/>
      <c r="H68" s="3"/>
      <c r="I68" s="3"/>
      <c r="J68" s="26">
        <v>299.12</v>
      </c>
      <c r="K68" s="3">
        <v>302.18</v>
      </c>
      <c r="L68" s="3">
        <f t="shared" si="7"/>
        <v>3.0600000000000023</v>
      </c>
      <c r="M68" s="3">
        <v>0.5</v>
      </c>
      <c r="N68" s="3">
        <f>AVERAGE(L61:L68)</f>
        <v>3.5500000000000043</v>
      </c>
      <c r="O68" s="45">
        <f>M68/N68*0.001</f>
        <v>1.4084507042253506E-4</v>
      </c>
      <c r="P68" s="3"/>
      <c r="Q68" s="3"/>
      <c r="R68" s="1">
        <f>STDEV(L61:L68)</f>
        <v>0.79923177400014878</v>
      </c>
      <c r="S68" s="13">
        <f>SQRT(((1/J68)*0.0001)^2 +(-0.5/(J68^2)*R68)^2)</f>
        <v>4.4788351619039004E-6</v>
      </c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3">
      <c r="A69" s="97"/>
      <c r="B69" s="3">
        <v>1</v>
      </c>
      <c r="C69" s="102">
        <v>3</v>
      </c>
      <c r="D69" s="28">
        <v>305.68</v>
      </c>
      <c r="E69" s="28">
        <v>315.10000000000002</v>
      </c>
      <c r="F69" s="28">
        <f t="shared" ref="F69:F72" si="9">E69-D69</f>
        <v>9.4200000000000159</v>
      </c>
      <c r="G69" s="28">
        <v>0.5</v>
      </c>
      <c r="H69" s="28"/>
      <c r="I69" s="28"/>
      <c r="J69" s="31">
        <v>350.13</v>
      </c>
      <c r="K69" s="28">
        <v>352.06</v>
      </c>
      <c r="L69" s="28">
        <f t="shared" si="7"/>
        <v>1.9300000000000068</v>
      </c>
      <c r="M69" s="28">
        <v>0.5</v>
      </c>
      <c r="N69" s="28"/>
      <c r="O69" s="2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3">
      <c r="A70" s="97"/>
      <c r="B70" s="3"/>
      <c r="C70" s="94"/>
      <c r="D70" s="3">
        <v>315.10000000000002</v>
      </c>
      <c r="E70" s="3">
        <v>325.06</v>
      </c>
      <c r="F70" s="3">
        <f t="shared" si="9"/>
        <v>9.9599999999999795</v>
      </c>
      <c r="G70" s="3">
        <v>0.5</v>
      </c>
      <c r="H70" s="3"/>
      <c r="I70" s="3"/>
      <c r="J70" s="26">
        <v>352.26</v>
      </c>
      <c r="K70" s="3">
        <v>354.15</v>
      </c>
      <c r="L70" s="3">
        <f t="shared" si="7"/>
        <v>1.8899999999999864</v>
      </c>
      <c r="M70" s="3">
        <v>0.5</v>
      </c>
      <c r="N70" s="3"/>
      <c r="O70" s="2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3">
      <c r="A71" s="97"/>
      <c r="B71" s="3"/>
      <c r="C71" s="94"/>
      <c r="D71" s="3">
        <v>325.06</v>
      </c>
      <c r="E71" s="3">
        <v>334.54</v>
      </c>
      <c r="F71" s="3">
        <f t="shared" si="9"/>
        <v>9.4800000000000182</v>
      </c>
      <c r="G71" s="3">
        <v>0.5</v>
      </c>
      <c r="H71" s="3"/>
      <c r="I71" s="3"/>
      <c r="J71" s="26">
        <v>354.15</v>
      </c>
      <c r="K71" s="3">
        <v>356.11</v>
      </c>
      <c r="L71" s="3">
        <f t="shared" si="7"/>
        <v>1.9600000000000364</v>
      </c>
      <c r="M71" s="3">
        <v>0.5</v>
      </c>
      <c r="N71" s="3"/>
      <c r="O71" s="2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3">
      <c r="A72" s="97"/>
      <c r="B72" s="3"/>
      <c r="C72" s="94"/>
      <c r="D72" s="3">
        <v>334.54</v>
      </c>
      <c r="E72" s="3">
        <v>344.49</v>
      </c>
      <c r="F72" s="3">
        <f t="shared" si="9"/>
        <v>9.9499999999999886</v>
      </c>
      <c r="G72" s="3">
        <v>0.5</v>
      </c>
      <c r="H72" s="3">
        <f>AVERAGE(F69:F72)</f>
        <v>9.7025000000000006</v>
      </c>
      <c r="I72" s="13">
        <f>G72/H72*0.001</f>
        <v>5.1533110023189896E-5</v>
      </c>
      <c r="J72" s="26">
        <v>356.11</v>
      </c>
      <c r="K72" s="3">
        <v>357.99</v>
      </c>
      <c r="L72" s="3">
        <f t="shared" si="7"/>
        <v>1.8799999999999955</v>
      </c>
      <c r="M72" s="3">
        <v>0.5</v>
      </c>
      <c r="N72" s="3"/>
      <c r="O72" s="23"/>
      <c r="P72" s="1">
        <f>STDEV(F69:F72)</f>
        <v>0.29261749776797169</v>
      </c>
      <c r="Q72" s="13">
        <f>SQRT(((1/H72)*0.0001)^2 +(-0.5/(H72^2)*P72)^2)</f>
        <v>1.554220178278692E-3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3">
      <c r="A73" s="97"/>
      <c r="B73" s="3">
        <v>2</v>
      </c>
      <c r="C73" s="94"/>
      <c r="D73" s="3"/>
      <c r="E73" s="3"/>
      <c r="F73" s="3"/>
      <c r="G73" s="3"/>
      <c r="H73" s="3"/>
      <c r="I73" s="3"/>
      <c r="J73" s="26">
        <v>381.95</v>
      </c>
      <c r="K73" s="3">
        <v>383.86</v>
      </c>
      <c r="L73" s="3">
        <f t="shared" si="7"/>
        <v>1.910000000000025</v>
      </c>
      <c r="M73" s="3">
        <v>0.5</v>
      </c>
      <c r="N73" s="3"/>
      <c r="O73" s="2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3">
      <c r="A74" s="97"/>
      <c r="B74" s="3"/>
      <c r="C74" s="94"/>
      <c r="D74" s="3"/>
      <c r="E74" s="3"/>
      <c r="F74" s="3"/>
      <c r="G74" s="3"/>
      <c r="H74" s="3"/>
      <c r="I74" s="3"/>
      <c r="J74" s="26">
        <v>383.86</v>
      </c>
      <c r="K74" s="3">
        <v>385.74</v>
      </c>
      <c r="L74" s="3">
        <f t="shared" si="7"/>
        <v>1.8799999999999955</v>
      </c>
      <c r="M74" s="3">
        <v>0.5</v>
      </c>
      <c r="N74" s="3"/>
      <c r="O74" s="2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3">
      <c r="A75" s="97"/>
      <c r="B75" s="3">
        <v>3</v>
      </c>
      <c r="C75" s="94"/>
      <c r="D75" s="3"/>
      <c r="E75" s="3"/>
      <c r="F75" s="3"/>
      <c r="G75" s="3"/>
      <c r="H75" s="3"/>
      <c r="I75" s="3"/>
      <c r="J75" s="26">
        <v>420.92</v>
      </c>
      <c r="K75" s="3">
        <v>425.69</v>
      </c>
      <c r="L75" s="47">
        <f t="shared" si="7"/>
        <v>4.7699999999999818</v>
      </c>
      <c r="M75" s="47">
        <v>0.5</v>
      </c>
      <c r="N75" s="3"/>
      <c r="O75" s="2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3">
      <c r="A76" s="97"/>
      <c r="B76" s="3"/>
      <c r="C76" s="94"/>
      <c r="D76" s="3"/>
      <c r="E76" s="3"/>
      <c r="F76" s="3"/>
      <c r="G76" s="3"/>
      <c r="H76" s="3"/>
      <c r="I76" s="3"/>
      <c r="J76" s="26">
        <v>425.69</v>
      </c>
      <c r="K76" s="3">
        <v>430.63</v>
      </c>
      <c r="L76" s="47">
        <f t="shared" si="7"/>
        <v>4.9399999999999977</v>
      </c>
      <c r="M76" s="47">
        <v>0.5</v>
      </c>
      <c r="N76" s="47">
        <f>AVERAGE(L75:L76)</f>
        <v>4.8549999999999898</v>
      </c>
      <c r="O76" s="46">
        <f>M76/N76*0.001</f>
        <v>1.0298661174047396E-4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3">
      <c r="A77" s="97"/>
      <c r="B77" s="3">
        <v>4</v>
      </c>
      <c r="C77" s="94"/>
      <c r="D77" s="3"/>
      <c r="E77" s="3"/>
      <c r="F77" s="3"/>
      <c r="G77" s="3"/>
      <c r="H77" s="3"/>
      <c r="I77" s="3"/>
      <c r="J77" s="26">
        <v>460.39</v>
      </c>
      <c r="K77" s="3">
        <v>461.92</v>
      </c>
      <c r="L77" s="3">
        <f t="shared" si="7"/>
        <v>1.5300000000000296</v>
      </c>
      <c r="M77" s="3">
        <v>0.5</v>
      </c>
      <c r="N77" s="3"/>
      <c r="O77" s="2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3">
      <c r="A78" s="97"/>
      <c r="B78" s="3"/>
      <c r="C78" s="94"/>
      <c r="D78" s="3"/>
      <c r="E78" s="3"/>
      <c r="F78" s="3"/>
      <c r="G78" s="3"/>
      <c r="H78" s="3"/>
      <c r="I78" s="3"/>
      <c r="J78" s="26">
        <v>461.92</v>
      </c>
      <c r="K78" s="3">
        <v>463.54</v>
      </c>
      <c r="L78" s="3">
        <f t="shared" si="7"/>
        <v>1.6200000000000045</v>
      </c>
      <c r="M78" s="3">
        <v>0.5</v>
      </c>
      <c r="N78" s="3"/>
      <c r="O78" s="2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42">
      <c r="A79" s="101"/>
      <c r="B79" s="33"/>
      <c r="C79" s="104"/>
      <c r="D79" s="33"/>
      <c r="E79" s="33" t="s">
        <v>50</v>
      </c>
      <c r="F79" s="33">
        <f>AVERAGE(F53:F59,F61:F64,F66:F67,F69:F72)</f>
        <v>9.9141176470588217</v>
      </c>
      <c r="G79" s="33"/>
      <c r="H79" s="33" t="s">
        <v>51</v>
      </c>
      <c r="I79" s="48">
        <f>0.5/F79 *0.001</f>
        <v>5.0433131600806942E-5</v>
      </c>
      <c r="J79" s="33">
        <v>463.36</v>
      </c>
      <c r="K79" s="33">
        <v>464.9</v>
      </c>
      <c r="L79" s="33">
        <f t="shared" si="7"/>
        <v>1.5399999999999636</v>
      </c>
      <c r="M79" s="33">
        <v>0.5</v>
      </c>
      <c r="N79" s="33">
        <f>AVERAGE(L69:L74,L77:L79)</f>
        <v>1.7933333333333381</v>
      </c>
      <c r="O79" s="49">
        <f>M79/N79*0.001</f>
        <v>2.7881040892193234E-4</v>
      </c>
      <c r="P79" s="3"/>
      <c r="Q79" s="3"/>
      <c r="R79" s="1">
        <f>STDEV(L69:L74,L77:L79)</f>
        <v>0.17606816861659608</v>
      </c>
      <c r="S79" s="13">
        <f>SQRT(((1/N79)*0.0001)^2 +(-0.5/(N79^2)*R79)^2)</f>
        <v>2.7373460935601508E-2</v>
      </c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42">
      <c r="A83" s="39" t="s">
        <v>52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1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3">
      <c r="A84" s="42"/>
      <c r="B84" s="15"/>
      <c r="C84" s="16"/>
      <c r="D84" s="91" t="s">
        <v>16</v>
      </c>
      <c r="E84" s="92"/>
      <c r="F84" s="92"/>
      <c r="G84" s="92"/>
      <c r="H84" s="92"/>
      <c r="I84" s="92"/>
      <c r="J84" s="93" t="s">
        <v>17</v>
      </c>
      <c r="K84" s="92"/>
      <c r="L84" s="92"/>
      <c r="M84" s="92"/>
      <c r="N84" s="92"/>
      <c r="O84" s="9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28">
      <c r="A85" s="42" t="s">
        <v>18</v>
      </c>
      <c r="B85" s="15" t="s">
        <v>19</v>
      </c>
      <c r="C85" s="16" t="s">
        <v>20</v>
      </c>
      <c r="D85" s="18" t="s">
        <v>39</v>
      </c>
      <c r="E85" s="18" t="s">
        <v>40</v>
      </c>
      <c r="F85" s="19" t="s">
        <v>23</v>
      </c>
      <c r="G85" s="19" t="s">
        <v>24</v>
      </c>
      <c r="H85" s="18" t="s">
        <v>25</v>
      </c>
      <c r="I85" s="20" t="s">
        <v>26</v>
      </c>
      <c r="J85" s="21" t="s">
        <v>22</v>
      </c>
      <c r="K85" s="18" t="s">
        <v>21</v>
      </c>
      <c r="L85" s="19" t="s">
        <v>23</v>
      </c>
      <c r="M85" s="19" t="s">
        <v>27</v>
      </c>
      <c r="N85" s="18" t="s">
        <v>25</v>
      </c>
      <c r="O85" s="43" t="s">
        <v>26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19">
    <mergeCell ref="P19:T19"/>
    <mergeCell ref="D20:I20"/>
    <mergeCell ref="J20:O20"/>
    <mergeCell ref="P20:Q20"/>
    <mergeCell ref="R20:S20"/>
    <mergeCell ref="P41:T41"/>
    <mergeCell ref="D42:I42"/>
    <mergeCell ref="R42:S42"/>
    <mergeCell ref="C61:C68"/>
    <mergeCell ref="C69:C79"/>
    <mergeCell ref="D84:I84"/>
    <mergeCell ref="J84:O84"/>
    <mergeCell ref="J42:O42"/>
    <mergeCell ref="P42:Q42"/>
    <mergeCell ref="A44:A52"/>
    <mergeCell ref="C44:C49"/>
    <mergeCell ref="C50:C52"/>
    <mergeCell ref="A53:A79"/>
    <mergeCell ref="C53:C60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"/>
  <sheetViews>
    <sheetView tabSelected="1" workbookViewId="0">
      <selection activeCell="G2" sqref="G2:G11"/>
    </sheetView>
  </sheetViews>
  <sheetFormatPr baseColWidth="10" defaultColWidth="12.6640625" defaultRowHeight="15.75" customHeight="1"/>
  <sheetData>
    <row r="1" spans="1:26">
      <c r="A1" s="50" t="s">
        <v>53</v>
      </c>
      <c r="B1" s="51" t="s">
        <v>54</v>
      </c>
      <c r="C1" s="51" t="s">
        <v>55</v>
      </c>
      <c r="D1" s="51" t="s">
        <v>56</v>
      </c>
      <c r="E1" s="51" t="s">
        <v>57</v>
      </c>
      <c r="F1" s="50" t="s">
        <v>58</v>
      </c>
      <c r="G1" s="50" t="s">
        <v>59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s="50" t="s">
        <v>60</v>
      </c>
      <c r="B2" s="51">
        <v>1.9402405898331393E-5</v>
      </c>
      <c r="C2" s="51">
        <v>6.9735006973500711E-5</v>
      </c>
      <c r="D2" s="51">
        <v>512</v>
      </c>
      <c r="E2" s="51">
        <v>2.09</v>
      </c>
      <c r="F2" s="105">
        <v>3.77E-19</v>
      </c>
      <c r="G2" s="50">
        <v>2.7950741749999998E-4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>
      <c r="A3" s="50" t="s">
        <v>61</v>
      </c>
      <c r="B3" s="51">
        <v>4.7528517110266163E-5</v>
      </c>
      <c r="C3" s="51">
        <v>2.2935779816513692E-4</v>
      </c>
      <c r="D3" s="51">
        <v>512</v>
      </c>
      <c r="E3" s="51">
        <v>2.09</v>
      </c>
      <c r="F3" s="90">
        <v>2.3000000000000001E-18</v>
      </c>
      <c r="G3" s="52">
        <v>3.6699999999999998E-8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>
      <c r="A4" s="50" t="s">
        <v>62</v>
      </c>
      <c r="B4" s="51">
        <v>1.494768310911809E-5</v>
      </c>
      <c r="C4" s="51">
        <v>1.6077170418006434E-4</v>
      </c>
      <c r="D4" s="51">
        <v>512</v>
      </c>
      <c r="E4" s="51">
        <v>2.09</v>
      </c>
      <c r="F4" s="105">
        <v>1.5100000000000001E-18</v>
      </c>
      <c r="G4" s="52">
        <v>4.1799999999999997E-8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>
      <c r="A5" s="50" t="s">
        <v>63</v>
      </c>
      <c r="B5" s="51">
        <v>9.1799265605875171E-6</v>
      </c>
      <c r="C5" s="51">
        <v>1.5624999999999987E-4</v>
      </c>
      <c r="D5" s="51">
        <v>512</v>
      </c>
      <c r="E5" s="51">
        <v>2.09</v>
      </c>
      <c r="F5" s="105">
        <v>1.6900000000000001E-18</v>
      </c>
      <c r="G5" s="52">
        <v>1.98E-7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>
      <c r="A6" s="50" t="s">
        <v>64</v>
      </c>
      <c r="B6" s="51">
        <v>3.723008190618019E-5</v>
      </c>
      <c r="C6" s="51">
        <v>4.716981132075462E-4</v>
      </c>
      <c r="D6" s="51">
        <v>512</v>
      </c>
      <c r="E6" s="51">
        <v>2.09</v>
      </c>
      <c r="F6" s="105">
        <v>2.24E-18</v>
      </c>
      <c r="G6" s="52">
        <v>1.02E-7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>
      <c r="A7" s="50" t="s">
        <v>65</v>
      </c>
      <c r="B7" s="51">
        <v>2.9860933367460119E-5</v>
      </c>
      <c r="C7" s="51">
        <v>3.9416633819471818E-5</v>
      </c>
      <c r="D7" s="51">
        <v>511</v>
      </c>
      <c r="E7" s="51">
        <v>2.09</v>
      </c>
      <c r="F7" s="105">
        <v>2.96E-19</v>
      </c>
      <c r="G7" s="52">
        <v>7.2199999999999998E-8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>
      <c r="A8" s="50" t="s">
        <v>66</v>
      </c>
      <c r="B8" s="51">
        <v>2.9860933367460119E-5</v>
      </c>
      <c r="C8" s="51">
        <v>1.0718113612004306E-4</v>
      </c>
      <c r="D8" s="51">
        <v>511</v>
      </c>
      <c r="E8" s="51">
        <v>2.09</v>
      </c>
      <c r="F8" s="105">
        <v>3.7799999999999998E-19</v>
      </c>
      <c r="G8" s="52">
        <v>7.5199999999999998E-8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>
      <c r="A9" s="50" t="s">
        <v>67</v>
      </c>
      <c r="B9" s="51">
        <v>5.0433131600806942E-5</v>
      </c>
      <c r="C9" s="51">
        <v>5.4854635216675823E-5</v>
      </c>
      <c r="D9" s="51">
        <v>511</v>
      </c>
      <c r="E9" s="51">
        <v>2.09</v>
      </c>
      <c r="F9" s="105">
        <v>7.5099999999999999E-19</v>
      </c>
      <c r="G9" s="52">
        <v>9.8099999999999998E-8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>
      <c r="A10" s="50" t="s">
        <v>68</v>
      </c>
      <c r="B10" s="51">
        <v>5.0433131600806942E-5</v>
      </c>
      <c r="C10" s="51">
        <v>1.4084507042253506E-4</v>
      </c>
      <c r="D10" s="51">
        <v>511</v>
      </c>
      <c r="E10" s="51">
        <v>2.09</v>
      </c>
      <c r="F10" s="105">
        <v>1.08E-18</v>
      </c>
      <c r="G10" s="52">
        <v>8.42E-8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>
      <c r="A11" s="50" t="s">
        <v>69</v>
      </c>
      <c r="B11" s="51">
        <v>5.0433131600806942E-5</v>
      </c>
      <c r="C11" s="51">
        <v>2.7881040892193234E-4</v>
      </c>
      <c r="D11" s="51">
        <v>511</v>
      </c>
      <c r="E11" s="51">
        <v>2.09</v>
      </c>
      <c r="F11" s="105">
        <v>2.61E-18</v>
      </c>
      <c r="G11" s="52">
        <v>9.2099999999999998E-8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7"/>
  <sheetViews>
    <sheetView workbookViewId="0"/>
  </sheetViews>
  <sheetFormatPr baseColWidth="10" defaultColWidth="12.6640625" defaultRowHeight="15.75" customHeight="1"/>
  <sheetData>
    <row r="1" spans="1:11" ht="17">
      <c r="A1" s="53" t="s">
        <v>53</v>
      </c>
      <c r="B1" s="53" t="s">
        <v>70</v>
      </c>
      <c r="C1" s="53" t="s">
        <v>71</v>
      </c>
      <c r="D1" s="53" t="s">
        <v>72</v>
      </c>
      <c r="E1" s="53" t="s">
        <v>73</v>
      </c>
      <c r="G1" s="53" t="s">
        <v>53</v>
      </c>
      <c r="H1" s="53" t="s">
        <v>70</v>
      </c>
      <c r="I1" s="53" t="s">
        <v>71</v>
      </c>
      <c r="J1" s="53" t="s">
        <v>72</v>
      </c>
      <c r="K1" s="53" t="s">
        <v>73</v>
      </c>
    </row>
    <row r="2" spans="1:11" ht="17">
      <c r="A2" s="53" t="s">
        <v>60</v>
      </c>
      <c r="B2" s="54">
        <v>25.77</v>
      </c>
      <c r="C2" s="55">
        <v>3.196122651</v>
      </c>
      <c r="D2" s="55">
        <v>7.17</v>
      </c>
      <c r="E2" s="55">
        <v>0.01</v>
      </c>
      <c r="G2" s="53" t="s">
        <v>60</v>
      </c>
      <c r="H2" s="56">
        <v>25.77</v>
      </c>
      <c r="I2" s="57">
        <v>3.196122651</v>
      </c>
      <c r="J2" s="57">
        <v>7.17</v>
      </c>
      <c r="K2" s="57">
        <v>0.01</v>
      </c>
    </row>
    <row r="3" spans="1:11" ht="17">
      <c r="A3" s="53" t="s">
        <v>61</v>
      </c>
      <c r="B3" s="55">
        <v>10.52</v>
      </c>
      <c r="C3" s="55">
        <v>9.8994949370000002E-2</v>
      </c>
      <c r="D3" s="55">
        <v>2.1800000000000002</v>
      </c>
      <c r="E3" s="55">
        <v>0.32736829410000001</v>
      </c>
      <c r="G3" s="53" t="s">
        <v>61</v>
      </c>
      <c r="H3" s="57">
        <v>10.52</v>
      </c>
      <c r="I3" s="57">
        <v>9.8994949370000002E-2</v>
      </c>
      <c r="J3" s="57">
        <v>2.1800000000000002</v>
      </c>
      <c r="K3" s="57">
        <v>0.32736829410000001</v>
      </c>
    </row>
    <row r="4" spans="1:11" ht="17">
      <c r="A4" s="53" t="s">
        <v>62</v>
      </c>
      <c r="B4" s="55">
        <v>33.450000000000003</v>
      </c>
      <c r="C4" s="55">
        <v>0.16970562750000001</v>
      </c>
      <c r="D4" s="58">
        <v>3.11</v>
      </c>
      <c r="E4" s="55">
        <v>0.01</v>
      </c>
      <c r="G4" s="53" t="s">
        <v>62</v>
      </c>
      <c r="H4" s="57">
        <v>33.450000000000003</v>
      </c>
      <c r="I4" s="57">
        <v>0.16970562750000001</v>
      </c>
      <c r="J4" s="59">
        <v>3.11</v>
      </c>
      <c r="K4" s="57">
        <v>0.01</v>
      </c>
    </row>
    <row r="5" spans="1:11" ht="17">
      <c r="A5" s="53" t="s">
        <v>63</v>
      </c>
      <c r="B5" s="55">
        <v>10.893333330000001</v>
      </c>
      <c r="C5" s="55">
        <v>1.608860881</v>
      </c>
      <c r="D5" s="55">
        <v>3.1166666670000001</v>
      </c>
      <c r="E5" s="55">
        <v>9.0737717260000003E-2</v>
      </c>
      <c r="G5" s="53" t="s">
        <v>63</v>
      </c>
      <c r="H5" s="57">
        <v>10.893333330000001</v>
      </c>
      <c r="I5" s="57">
        <v>1.608860881</v>
      </c>
      <c r="J5" s="57">
        <v>3.1166666670000001</v>
      </c>
      <c r="K5" s="57">
        <v>9.0737717260000003E-2</v>
      </c>
    </row>
    <row r="6" spans="1:11" ht="17">
      <c r="A6" s="53" t="s">
        <v>64</v>
      </c>
      <c r="B6" s="58">
        <v>13.43</v>
      </c>
      <c r="C6" s="55">
        <v>1.2303657990000001</v>
      </c>
      <c r="D6" s="55">
        <v>1.0533333330000001</v>
      </c>
      <c r="E6" s="55">
        <v>1.1547005379999999E-2</v>
      </c>
      <c r="G6" s="53" t="s">
        <v>64</v>
      </c>
      <c r="H6" s="59">
        <v>13.43</v>
      </c>
      <c r="I6" s="57">
        <v>1.2303657990000001</v>
      </c>
      <c r="J6" s="57">
        <v>1.0533333330000001</v>
      </c>
      <c r="K6" s="57">
        <v>1.1547005379999999E-2</v>
      </c>
    </row>
    <row r="7" spans="1:11" ht="17">
      <c r="A7" s="53" t="s">
        <v>65</v>
      </c>
      <c r="B7" s="55">
        <v>16.452000000000002</v>
      </c>
      <c r="C7" s="55">
        <v>0.72541022879999995</v>
      </c>
      <c r="D7" s="55">
        <v>12.26</v>
      </c>
      <c r="E7" s="55">
        <v>0.244744765</v>
      </c>
      <c r="G7" s="53" t="s">
        <v>65</v>
      </c>
      <c r="H7" s="57">
        <v>16.452000000000002</v>
      </c>
      <c r="I7" s="57">
        <v>0.72541022879999995</v>
      </c>
      <c r="J7" s="57">
        <v>12.26</v>
      </c>
      <c r="K7" s="57">
        <v>0.244744765</v>
      </c>
    </row>
    <row r="8" spans="1:11" ht="17">
      <c r="A8" s="53" t="s">
        <v>66</v>
      </c>
      <c r="B8" s="55">
        <v>16.74428571</v>
      </c>
      <c r="C8" s="55">
        <v>0.58689862839999996</v>
      </c>
      <c r="D8" s="55">
        <v>4.665</v>
      </c>
      <c r="E8" s="55">
        <v>7.0710678119999997E-3</v>
      </c>
      <c r="G8" s="53" t="s">
        <v>66</v>
      </c>
      <c r="H8" s="57">
        <v>16.74428571</v>
      </c>
      <c r="I8" s="57">
        <v>0.58689862839999996</v>
      </c>
      <c r="J8" s="57">
        <v>4.665</v>
      </c>
      <c r="K8" s="57">
        <v>7.0710678119999997E-3</v>
      </c>
    </row>
    <row r="9" spans="1:11" ht="17">
      <c r="A9" s="53" t="s">
        <v>67</v>
      </c>
      <c r="B9" s="55">
        <v>9.9357142859999996</v>
      </c>
      <c r="C9" s="55">
        <v>0.63615661440000004</v>
      </c>
      <c r="D9" s="55">
        <v>9.1150000000000002</v>
      </c>
      <c r="E9" s="55">
        <v>0.62687053420000005</v>
      </c>
      <c r="G9" s="53" t="s">
        <v>67</v>
      </c>
      <c r="H9" s="57">
        <v>9.9357142859999996</v>
      </c>
      <c r="I9" s="57">
        <v>0.63615661440000004</v>
      </c>
      <c r="J9" s="57">
        <v>9.1150000000000002</v>
      </c>
      <c r="K9" s="57">
        <v>0.62687053420000005</v>
      </c>
    </row>
    <row r="10" spans="1:11" ht="17">
      <c r="A10" s="53" t="s">
        <v>68</v>
      </c>
      <c r="B10" s="55">
        <v>10.029999999999999</v>
      </c>
      <c r="C10" s="55">
        <v>0.131605471</v>
      </c>
      <c r="D10" s="55">
        <v>3.55</v>
      </c>
      <c r="E10" s="55">
        <v>0.79923177400000001</v>
      </c>
      <c r="G10" s="53" t="s">
        <v>68</v>
      </c>
      <c r="H10" s="57">
        <v>10.029999999999999</v>
      </c>
      <c r="I10" s="57">
        <v>0.131605471</v>
      </c>
      <c r="J10" s="57">
        <v>3.55</v>
      </c>
      <c r="K10" s="57">
        <v>0.79923177400000001</v>
      </c>
    </row>
    <row r="11" spans="1:11" ht="17">
      <c r="A11" s="53" t="s">
        <v>69</v>
      </c>
      <c r="B11" s="55">
        <v>9.7025000000000006</v>
      </c>
      <c r="C11" s="55">
        <v>0.29261749780000001</v>
      </c>
      <c r="D11" s="55">
        <v>1.7933333330000001</v>
      </c>
      <c r="E11" s="55">
        <v>0.17606816859999999</v>
      </c>
      <c r="G11" s="53" t="s">
        <v>69</v>
      </c>
      <c r="H11" s="57">
        <v>9.7025000000000006</v>
      </c>
      <c r="I11" s="57">
        <v>0.29261749780000001</v>
      </c>
      <c r="J11" s="57">
        <v>1.7933333330000001</v>
      </c>
      <c r="K11" s="57">
        <v>0.17606816859999999</v>
      </c>
    </row>
    <row r="14" spans="1:11" ht="17">
      <c r="A14" s="53" t="s">
        <v>53</v>
      </c>
      <c r="B14" s="60" t="s">
        <v>74</v>
      </c>
      <c r="C14" s="60" t="s">
        <v>75</v>
      </c>
      <c r="D14" s="60" t="s">
        <v>76</v>
      </c>
      <c r="E14" s="60" t="s">
        <v>77</v>
      </c>
      <c r="G14" s="53" t="s">
        <v>53</v>
      </c>
      <c r="H14" s="60" t="s">
        <v>74</v>
      </c>
      <c r="I14" s="60" t="s">
        <v>75</v>
      </c>
      <c r="J14" s="60" t="s">
        <v>76</v>
      </c>
      <c r="K14" s="60" t="s">
        <v>77</v>
      </c>
    </row>
    <row r="15" spans="1:11" ht="17">
      <c r="A15" s="53" t="s">
        <v>60</v>
      </c>
      <c r="B15" s="61">
        <v>1.9402405898331393E-5</v>
      </c>
      <c r="C15" s="61">
        <v>2.4063853160000001E-3</v>
      </c>
      <c r="D15" s="61">
        <v>6.9735006973500711E-5</v>
      </c>
      <c r="E15" s="61">
        <v>9.825433525E-5</v>
      </c>
      <c r="G15" s="53" t="s">
        <v>60</v>
      </c>
      <c r="H15" s="62">
        <v>1.9402405898331393E-5</v>
      </c>
      <c r="I15" s="62">
        <v>2.4063853160000001E-3</v>
      </c>
      <c r="J15" s="62">
        <v>6.9735006973500711E-5</v>
      </c>
      <c r="K15" s="62">
        <v>9.825433525E-5</v>
      </c>
    </row>
    <row r="16" spans="1:11" ht="17">
      <c r="A16" s="53" t="s">
        <v>61</v>
      </c>
      <c r="B16" s="61">
        <v>4.7528517110266163E-5</v>
      </c>
      <c r="C16" s="61">
        <v>4.4735225340000002E-4</v>
      </c>
      <c r="D16" s="61">
        <v>2.2935779816513692E-4</v>
      </c>
      <c r="E16" s="61">
        <v>3.44424485E-2</v>
      </c>
      <c r="G16" s="53" t="s">
        <v>61</v>
      </c>
      <c r="H16" s="62">
        <v>4.7528517110266163E-5</v>
      </c>
      <c r="I16" s="62">
        <v>4.4735225340000002E-4</v>
      </c>
      <c r="J16" s="62">
        <v>2.2935779816513692E-4</v>
      </c>
      <c r="K16" s="62">
        <v>3.44424485E-2</v>
      </c>
    </row>
    <row r="17" spans="1:11" ht="17">
      <c r="A17" s="53" t="s">
        <v>62</v>
      </c>
      <c r="B17" s="61">
        <v>1.494768310911809E-5</v>
      </c>
      <c r="C17" s="61">
        <v>7.58946558E-5</v>
      </c>
      <c r="D17" s="61">
        <v>1.6077170418006434E-4</v>
      </c>
      <c r="E17" s="61">
        <v>5.1794985200000004E-4</v>
      </c>
      <c r="G17" s="53" t="s">
        <v>62</v>
      </c>
      <c r="H17" s="62">
        <v>1.494768310911809E-5</v>
      </c>
      <c r="I17" s="62">
        <v>7.58946558E-5</v>
      </c>
      <c r="J17" s="62">
        <v>1.6077170418006434E-4</v>
      </c>
      <c r="K17" s="62">
        <v>5.1794985200000004E-4</v>
      </c>
    </row>
    <row r="18" spans="1:11" ht="17">
      <c r="A18" s="53" t="s">
        <v>63</v>
      </c>
      <c r="B18" s="61">
        <v>9.1799265605875171E-6</v>
      </c>
      <c r="C18" s="61">
        <v>6.7790261350000004E-3</v>
      </c>
      <c r="D18" s="61">
        <v>1.5624999999999987E-4</v>
      </c>
      <c r="E18" s="61">
        <v>4.670758239E-3</v>
      </c>
      <c r="G18" s="53" t="s">
        <v>63</v>
      </c>
      <c r="H18" s="62">
        <v>9.1799265605875171E-6</v>
      </c>
      <c r="I18" s="62">
        <v>6.7790261350000004E-3</v>
      </c>
      <c r="J18" s="62">
        <v>1.5624999999999987E-4</v>
      </c>
      <c r="K18" s="62">
        <v>4.670758239E-3</v>
      </c>
    </row>
    <row r="19" spans="1:11" ht="17">
      <c r="A19" s="53" t="s">
        <v>64</v>
      </c>
      <c r="B19" s="61">
        <v>3.723008190618019E-5</v>
      </c>
      <c r="C19" s="61">
        <v>3.410776518E-3</v>
      </c>
      <c r="D19" s="61">
        <v>4.716981132075462E-4</v>
      </c>
      <c r="E19" s="61">
        <v>5.2045116260000003E-3</v>
      </c>
      <c r="G19" s="53" t="s">
        <v>64</v>
      </c>
      <c r="H19" s="62">
        <v>3.723008190618019E-5</v>
      </c>
      <c r="I19" s="62">
        <v>3.410776518E-3</v>
      </c>
      <c r="J19" s="62">
        <v>4.716981132075462E-4</v>
      </c>
      <c r="K19" s="62">
        <v>5.2045116260000003E-3</v>
      </c>
    </row>
    <row r="20" spans="1:11" ht="17">
      <c r="A20" s="53" t="s">
        <v>65</v>
      </c>
      <c r="B20" s="61">
        <v>2.9860933367460119E-5</v>
      </c>
      <c r="C20" s="61">
        <v>1.3400492050000001E-3</v>
      </c>
      <c r="D20" s="61">
        <v>3.9416633819471818E-5</v>
      </c>
      <c r="E20" s="61">
        <v>8.1418719850000004E-4</v>
      </c>
      <c r="G20" s="53" t="s">
        <v>65</v>
      </c>
      <c r="H20" s="62">
        <v>2.9860933367460119E-5</v>
      </c>
      <c r="I20" s="62">
        <v>1.3400492050000001E-3</v>
      </c>
      <c r="J20" s="62">
        <v>3.9416633819471818E-5</v>
      </c>
      <c r="K20" s="62">
        <v>8.1418719850000004E-4</v>
      </c>
    </row>
    <row r="21" spans="1:11" ht="17">
      <c r="A21" s="53" t="s">
        <v>66</v>
      </c>
      <c r="B21" s="61">
        <v>2.9860933367460119E-5</v>
      </c>
      <c r="C21" s="61">
        <v>1.046663108E-3</v>
      </c>
      <c r="D21" s="61">
        <v>1.0718113612004306E-4</v>
      </c>
      <c r="E21" s="61">
        <v>4.2899609269999999E-7</v>
      </c>
      <c r="G21" s="53" t="s">
        <v>66</v>
      </c>
      <c r="H21" s="62">
        <v>2.9860933367460119E-5</v>
      </c>
      <c r="I21" s="62">
        <v>1.046663108E-3</v>
      </c>
      <c r="J21" s="62">
        <v>1.0718113612004306E-4</v>
      </c>
      <c r="K21" s="62">
        <v>4.2899609269999999E-7</v>
      </c>
    </row>
    <row r="22" spans="1:11" ht="17">
      <c r="A22" s="53" t="s">
        <v>67</v>
      </c>
      <c r="B22" s="61">
        <v>5.0433131600806942E-5</v>
      </c>
      <c r="C22" s="61">
        <v>3.2220923340000002E-3</v>
      </c>
      <c r="D22" s="61">
        <v>5.4854635216675823E-5</v>
      </c>
      <c r="E22" s="61">
        <v>6.5693381080000004E-5</v>
      </c>
      <c r="G22" s="53" t="s">
        <v>67</v>
      </c>
      <c r="H22" s="62">
        <v>5.0433131600806942E-5</v>
      </c>
      <c r="I22" s="62">
        <v>3.2220923340000002E-3</v>
      </c>
      <c r="J22" s="62">
        <v>5.4854635216675823E-5</v>
      </c>
      <c r="K22" s="62">
        <v>6.5693381080000004E-5</v>
      </c>
    </row>
    <row r="23" spans="1:11" ht="17">
      <c r="A23" s="53" t="s">
        <v>68</v>
      </c>
      <c r="B23" s="61">
        <v>5.0433131600806942E-5</v>
      </c>
      <c r="C23" s="61">
        <v>6.5417286710000005E-4</v>
      </c>
      <c r="D23" s="61">
        <v>1.4084507042253506E-4</v>
      </c>
      <c r="E23" s="61">
        <v>4.4788351619999997E-6</v>
      </c>
      <c r="G23" s="53" t="s">
        <v>68</v>
      </c>
      <c r="H23" s="62">
        <v>5.0433131600806942E-5</v>
      </c>
      <c r="I23" s="62">
        <v>6.5417286710000005E-4</v>
      </c>
      <c r="J23" s="62">
        <v>1.4084507042253506E-4</v>
      </c>
      <c r="K23" s="62">
        <v>4.4788351619999997E-6</v>
      </c>
    </row>
    <row r="24" spans="1:11" ht="17">
      <c r="A24" s="53" t="s">
        <v>69</v>
      </c>
      <c r="B24" s="61">
        <v>5.0433131600806942E-5</v>
      </c>
      <c r="C24" s="61">
        <v>1.554220178E-3</v>
      </c>
      <c r="D24" s="61">
        <v>2.7881040892193234E-4</v>
      </c>
      <c r="E24" s="61">
        <v>2.737346094E-2</v>
      </c>
      <c r="G24" s="53" t="s">
        <v>69</v>
      </c>
      <c r="H24" s="62">
        <v>5.0433131600806942E-5</v>
      </c>
      <c r="I24" s="62">
        <v>1.554220178E-3</v>
      </c>
      <c r="J24" s="62">
        <v>2.7881040892193234E-4</v>
      </c>
      <c r="K24" s="62">
        <v>2.737346094E-2</v>
      </c>
    </row>
    <row r="27" spans="1:11" ht="15.75" customHeight="1">
      <c r="A27" s="17" t="s">
        <v>78</v>
      </c>
    </row>
    <row r="28" spans="1:11" ht="15.75" customHeight="1">
      <c r="A28" s="17">
        <v>3.4249863899999999</v>
      </c>
    </row>
    <row r="29" spans="1:11" ht="15.75" customHeight="1">
      <c r="A29" s="17">
        <v>18.456800600000001</v>
      </c>
    </row>
    <row r="30" spans="1:11" ht="15.75" customHeight="1">
      <c r="A30" s="17">
        <v>5.69593683</v>
      </c>
    </row>
    <row r="31" spans="1:11" ht="15.75" customHeight="1">
      <c r="A31" s="17">
        <v>3.8435038100000001</v>
      </c>
    </row>
    <row r="32" spans="1:11" ht="15.75" customHeight="1">
      <c r="A32" s="17">
        <v>29.322221500000001</v>
      </c>
    </row>
    <row r="33" spans="1:1" ht="15.75" customHeight="1">
      <c r="A33" s="17">
        <v>3.4967173699999998</v>
      </c>
    </row>
    <row r="34" spans="1:1" ht="15.75" customHeight="1">
      <c r="A34" s="17">
        <v>6.91706427</v>
      </c>
    </row>
    <row r="35" spans="1:1" ht="15.75" customHeight="1">
      <c r="A35" s="17">
        <v>7.2824514100000002</v>
      </c>
    </row>
    <row r="36" spans="1:1" ht="15.75" customHeight="1">
      <c r="A36" s="17">
        <v>13.230162</v>
      </c>
    </row>
    <row r="37" spans="1:1" ht="15.75" customHeight="1">
      <c r="A37" s="17">
        <v>22.772826899999998</v>
      </c>
    </row>
  </sheetData>
  <phoneticPr fontId="1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0"/>
  <sheetViews>
    <sheetView workbookViewId="0"/>
  </sheetViews>
  <sheetFormatPr baseColWidth="10" defaultColWidth="12.6640625" defaultRowHeight="15.75" customHeight="1"/>
  <cols>
    <col min="1" max="1" width="6.83203125" customWidth="1"/>
    <col min="2" max="2" width="14.6640625" customWidth="1"/>
    <col min="6" max="6" width="9" customWidth="1"/>
    <col min="7" max="7" width="8" customWidth="1"/>
    <col min="8" max="8" width="9" customWidth="1"/>
    <col min="9" max="9" width="10.33203125" customWidth="1"/>
    <col min="11" max="11" width="8.6640625" customWidth="1"/>
    <col min="12" max="12" width="11.6640625" customWidth="1"/>
    <col min="14" max="14" width="18.6640625" customWidth="1"/>
    <col min="15" max="15" width="15.1640625" customWidth="1"/>
  </cols>
  <sheetData>
    <row r="1" spans="1:29" ht="15.75" customHeight="1">
      <c r="A1" s="63" t="s">
        <v>79</v>
      </c>
      <c r="B1" s="64" t="s">
        <v>80</v>
      </c>
      <c r="C1" s="65">
        <f>0.0082</f>
        <v>8.2000000000000007E-3</v>
      </c>
      <c r="D1" s="64" t="s">
        <v>81</v>
      </c>
      <c r="E1" s="63">
        <v>9.81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ht="15.75" customHeight="1">
      <c r="A2" s="67" t="s">
        <v>82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 t="s">
        <v>83</v>
      </c>
      <c r="O2" s="66" t="s">
        <v>84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68">
      <c r="A3" s="53" t="s">
        <v>53</v>
      </c>
      <c r="B3" s="60" t="s">
        <v>74</v>
      </c>
      <c r="C3" s="60" t="s">
        <v>75</v>
      </c>
      <c r="D3" s="60" t="s">
        <v>76</v>
      </c>
      <c r="E3" s="60" t="s">
        <v>77</v>
      </c>
      <c r="F3" s="60" t="s">
        <v>85</v>
      </c>
      <c r="G3" s="60" t="s">
        <v>86</v>
      </c>
      <c r="H3" s="60" t="s">
        <v>57</v>
      </c>
      <c r="I3" s="60" t="s">
        <v>87</v>
      </c>
      <c r="J3" s="68" t="s">
        <v>88</v>
      </c>
      <c r="K3" s="60" t="s">
        <v>89</v>
      </c>
      <c r="L3" s="68" t="s">
        <v>90</v>
      </c>
      <c r="M3" s="69" t="s">
        <v>91</v>
      </c>
      <c r="N3" s="69" t="s">
        <v>92</v>
      </c>
      <c r="O3" s="69" t="s">
        <v>92</v>
      </c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17">
      <c r="A4" s="53" t="s">
        <v>60</v>
      </c>
      <c r="B4" s="60">
        <v>1.9402405898331393E-5</v>
      </c>
      <c r="C4" s="60">
        <v>2.4063853160000001E-3</v>
      </c>
      <c r="D4" s="60">
        <v>6.9735006973500711E-5</v>
      </c>
      <c r="E4" s="60">
        <v>9.825433525E-5</v>
      </c>
      <c r="F4" s="60">
        <f t="shared" ref="F4:F13" si="0">100000</f>
        <v>100000</v>
      </c>
      <c r="G4" s="60">
        <f t="shared" ref="G4:G13" si="1">1000</f>
        <v>1000</v>
      </c>
      <c r="H4" s="60">
        <v>2.09</v>
      </c>
      <c r="I4" s="61">
        <v>1.83963742690058E-5</v>
      </c>
      <c r="J4" s="70">
        <f t="shared" ref="J4:J13" si="2">0.000000004</f>
        <v>4.0000000000000002E-9</v>
      </c>
      <c r="K4" s="60">
        <v>886</v>
      </c>
      <c r="L4" s="71">
        <v>100</v>
      </c>
      <c r="M4" s="71" t="e">
        <f t="shared" ref="M4:M13" si="3">SQRT(((-$C$1^2/(2*F4^3)+$C$1/(2*F4^2))*SQRT($C$1^2/(4*F4^2)- $C$1^2/(4*F4^2)+(9*I4*B4)/(2*$E$1*K4)) *G4)^2 + ((9*B4*SQRT($C$1^2/(4*F4^2) - $C$1/(2*F4)+ ((9*I4*B4)/(2*$E$1*K4))) / (2*$C$1*K4)*J4)^2) + ((9*I4*SQRT($C$1^2/(4*F4^2) - $C$1/(2*F4)+ ((9*I4*B4)/(2*$E$1*K4))) / (2*$C$1*K4)*C4)^2) + ((9*I4*B4*SQRT($C$1^2/(4*F4^2) - $C$1/(2*F4)+ ((9*I4*B4)/(2*$E$1*K4))) / (2*$C$1*K4)*L4)^2))</f>
        <v>#NUM!</v>
      </c>
      <c r="N4" s="72">
        <v>2.7950741746740799E-4</v>
      </c>
      <c r="O4" s="73">
        <v>2.7950741746740799E-4</v>
      </c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spans="1:29" ht="17">
      <c r="A5" s="53" t="s">
        <v>61</v>
      </c>
      <c r="B5" s="60">
        <v>4.7528517110266163E-5</v>
      </c>
      <c r="C5" s="60">
        <v>4.4735225340000002E-4</v>
      </c>
      <c r="D5" s="60">
        <v>2.2935779816513692E-4</v>
      </c>
      <c r="E5" s="60">
        <v>3.44424485E-2</v>
      </c>
      <c r="F5" s="60">
        <f t="shared" si="0"/>
        <v>100000</v>
      </c>
      <c r="G5" s="60">
        <f t="shared" si="1"/>
        <v>1000</v>
      </c>
      <c r="H5" s="60">
        <v>2.09</v>
      </c>
      <c r="I5" s="61">
        <v>1.83963742690058E-5</v>
      </c>
      <c r="J5" s="70">
        <f t="shared" si="2"/>
        <v>4.0000000000000002E-9</v>
      </c>
      <c r="K5" s="60">
        <v>886</v>
      </c>
      <c r="L5" s="71">
        <v>100</v>
      </c>
      <c r="M5" s="71" t="e">
        <f t="shared" si="3"/>
        <v>#NUM!</v>
      </c>
      <c r="N5" s="72">
        <v>5.5075883553355502E-6</v>
      </c>
      <c r="O5" s="72">
        <v>3.6707184956287E-8</v>
      </c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spans="1:29" ht="17">
      <c r="A6" s="53" t="s">
        <v>62</v>
      </c>
      <c r="B6" s="60">
        <v>1.494768310911809E-5</v>
      </c>
      <c r="C6" s="60">
        <v>7.58946558E-5</v>
      </c>
      <c r="D6" s="60">
        <v>1.6077170418006434E-4</v>
      </c>
      <c r="E6" s="60">
        <v>5.1794985200000004E-4</v>
      </c>
      <c r="F6" s="60">
        <f t="shared" si="0"/>
        <v>100000</v>
      </c>
      <c r="G6" s="60">
        <f t="shared" si="1"/>
        <v>1000</v>
      </c>
      <c r="H6" s="60">
        <v>2.09</v>
      </c>
      <c r="I6" s="61">
        <v>1.83963742690058E-5</v>
      </c>
      <c r="J6" s="70">
        <f t="shared" si="2"/>
        <v>4.0000000000000002E-9</v>
      </c>
      <c r="K6" s="60">
        <v>886</v>
      </c>
      <c r="L6" s="71">
        <v>100</v>
      </c>
      <c r="M6" s="71" t="e">
        <f t="shared" si="3"/>
        <v>#NUM!</v>
      </c>
      <c r="N6" s="74">
        <v>7.7888457416198499E-6</v>
      </c>
      <c r="O6" s="72">
        <v>4.1816892176258598E-8</v>
      </c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1:29" ht="17">
      <c r="A7" s="53" t="s">
        <v>63</v>
      </c>
      <c r="B7" s="60">
        <v>9.1799265605875171E-6</v>
      </c>
      <c r="C7" s="60">
        <v>6.7790261350000004E-3</v>
      </c>
      <c r="D7" s="60">
        <v>1.5624999999999987E-4</v>
      </c>
      <c r="E7" s="60">
        <v>4.670758239E-3</v>
      </c>
      <c r="F7" s="60">
        <f t="shared" si="0"/>
        <v>100000</v>
      </c>
      <c r="G7" s="60">
        <f t="shared" si="1"/>
        <v>1000</v>
      </c>
      <c r="H7" s="60">
        <v>2.09</v>
      </c>
      <c r="I7" s="61">
        <v>1.83963742690058E-5</v>
      </c>
      <c r="J7" s="70">
        <f t="shared" si="2"/>
        <v>4.0000000000000002E-9</v>
      </c>
      <c r="K7" s="60">
        <v>886</v>
      </c>
      <c r="L7" s="71">
        <v>100</v>
      </c>
      <c r="M7" s="71" t="e">
        <f t="shared" si="3"/>
        <v>#NUM!</v>
      </c>
      <c r="N7" s="72">
        <v>9.5412600997959397E-6</v>
      </c>
      <c r="O7" s="72">
        <v>1.9770608949699599E-7</v>
      </c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1:29" ht="17">
      <c r="A8" s="53" t="s">
        <v>64</v>
      </c>
      <c r="B8" s="60">
        <v>3.723008190618019E-5</v>
      </c>
      <c r="C8" s="60">
        <v>3.410776518E-3</v>
      </c>
      <c r="D8" s="60">
        <v>4.716981132075462E-4</v>
      </c>
      <c r="E8" s="60">
        <v>5.2045116260000003E-3</v>
      </c>
      <c r="F8" s="60">
        <f t="shared" si="0"/>
        <v>100000</v>
      </c>
      <c r="G8" s="60">
        <f t="shared" si="1"/>
        <v>1000</v>
      </c>
      <c r="H8" s="60">
        <v>2.09</v>
      </c>
      <c r="I8" s="61">
        <v>1.83963742690058E-5</v>
      </c>
      <c r="J8" s="70">
        <f t="shared" si="2"/>
        <v>4.0000000000000002E-9</v>
      </c>
      <c r="K8" s="60">
        <v>886</v>
      </c>
      <c r="L8" s="71">
        <v>100</v>
      </c>
      <c r="M8" s="71" t="e">
        <f t="shared" si="3"/>
        <v>#NUM!</v>
      </c>
      <c r="N8" s="74">
        <v>1.10154052391936E-5</v>
      </c>
      <c r="O8" s="72">
        <v>1.02023182033413E-7</v>
      </c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spans="1:29" ht="17">
      <c r="A9" s="53" t="s">
        <v>65</v>
      </c>
      <c r="B9" s="60">
        <v>2.9860933367460119E-5</v>
      </c>
      <c r="C9" s="60">
        <v>1.3400492050000001E-3</v>
      </c>
      <c r="D9" s="60">
        <v>3.9416633819471818E-5</v>
      </c>
      <c r="E9" s="60">
        <v>8.1418719850000004E-4</v>
      </c>
      <c r="F9" s="60">
        <f t="shared" si="0"/>
        <v>100000</v>
      </c>
      <c r="G9" s="60">
        <f t="shared" si="1"/>
        <v>1000</v>
      </c>
      <c r="H9" s="60">
        <v>2.09</v>
      </c>
      <c r="I9" s="61">
        <v>1.83963742690058E-5</v>
      </c>
      <c r="J9" s="70">
        <f t="shared" si="2"/>
        <v>4.0000000000000002E-9</v>
      </c>
      <c r="K9" s="60">
        <v>886</v>
      </c>
      <c r="L9" s="71">
        <v>100</v>
      </c>
      <c r="M9" s="71" t="e">
        <f t="shared" si="3"/>
        <v>#NUM!</v>
      </c>
      <c r="N9" s="74">
        <v>1.23152807833684E-5</v>
      </c>
      <c r="O9" s="74">
        <v>7.2177970156068795E-8</v>
      </c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spans="1:29" ht="17">
      <c r="A10" s="53" t="s">
        <v>66</v>
      </c>
      <c r="B10" s="60">
        <v>2.9860933367460119E-5</v>
      </c>
      <c r="C10" s="60">
        <v>1.046663108E-3</v>
      </c>
      <c r="D10" s="60">
        <v>1.0718113612004306E-4</v>
      </c>
      <c r="E10" s="60">
        <v>4.2899609269999999E-7</v>
      </c>
      <c r="F10" s="60">
        <f t="shared" si="0"/>
        <v>100000</v>
      </c>
      <c r="G10" s="60">
        <f t="shared" si="1"/>
        <v>1000</v>
      </c>
      <c r="H10" s="60">
        <v>2.09</v>
      </c>
      <c r="I10" s="61">
        <v>1.83963742690058E-5</v>
      </c>
      <c r="J10" s="70">
        <f t="shared" si="2"/>
        <v>4.0000000000000002E-9</v>
      </c>
      <c r="K10" s="60">
        <v>886</v>
      </c>
      <c r="L10" s="71">
        <v>100</v>
      </c>
      <c r="M10" s="71" t="e">
        <f t="shared" si="3"/>
        <v>#NUM!</v>
      </c>
      <c r="N10" s="75">
        <v>1.34906922918544E-5</v>
      </c>
      <c r="O10" s="74">
        <v>7.5233900802005197E-8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spans="1:29" ht="17">
      <c r="A11" s="53" t="s">
        <v>67</v>
      </c>
      <c r="B11" s="60">
        <v>5.0433131600806942E-5</v>
      </c>
      <c r="C11" s="60">
        <v>3.2220923340000002E-3</v>
      </c>
      <c r="D11" s="60">
        <v>5.4854635216675823E-5</v>
      </c>
      <c r="E11" s="60">
        <v>6.5693381080000004E-5</v>
      </c>
      <c r="F11" s="60">
        <f t="shared" si="0"/>
        <v>100000</v>
      </c>
      <c r="G11" s="60">
        <f t="shared" si="1"/>
        <v>1000</v>
      </c>
      <c r="H11" s="60">
        <v>2.09</v>
      </c>
      <c r="I11" s="61">
        <v>1.83963742690058E-5</v>
      </c>
      <c r="J11" s="70">
        <f t="shared" si="2"/>
        <v>4.0000000000000002E-9</v>
      </c>
      <c r="K11" s="60">
        <v>886</v>
      </c>
      <c r="L11" s="71">
        <v>100</v>
      </c>
      <c r="M11" s="71" t="e">
        <f t="shared" si="3"/>
        <v>#NUM!</v>
      </c>
      <c r="N11" s="74">
        <v>1.4571716900275301E-5</v>
      </c>
      <c r="O11" s="72">
        <v>9.8121293602133395E-8</v>
      </c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spans="1:29" ht="17">
      <c r="A12" s="53" t="s">
        <v>68</v>
      </c>
      <c r="B12" s="60">
        <v>5.0433131600806942E-5</v>
      </c>
      <c r="C12" s="60">
        <v>6.5417286710000005E-4</v>
      </c>
      <c r="D12" s="60">
        <v>1.4084507042253506E-4</v>
      </c>
      <c r="E12" s="60">
        <v>4.4788351619999997E-6</v>
      </c>
      <c r="F12" s="60">
        <f t="shared" si="0"/>
        <v>100000</v>
      </c>
      <c r="G12" s="60">
        <f t="shared" si="1"/>
        <v>1000</v>
      </c>
      <c r="H12" s="60">
        <v>2.09</v>
      </c>
      <c r="I12" s="61">
        <v>1.83963742690058E-5</v>
      </c>
      <c r="J12" s="70">
        <f t="shared" si="2"/>
        <v>4.0000000000000002E-9</v>
      </c>
      <c r="K12" s="60">
        <v>886</v>
      </c>
      <c r="L12" s="71">
        <v>100</v>
      </c>
      <c r="M12" s="71" t="e">
        <f t="shared" si="3"/>
        <v>#NUM!</v>
      </c>
      <c r="N12" s="75">
        <v>1.5577695190434001E-5</v>
      </c>
      <c r="O12" s="74">
        <v>8.4229167867139607E-8</v>
      </c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spans="1:29" ht="17">
      <c r="A13" s="53" t="s">
        <v>69</v>
      </c>
      <c r="B13" s="60">
        <v>5.0433131600806942E-5</v>
      </c>
      <c r="C13" s="60">
        <v>1.554220178E-3</v>
      </c>
      <c r="D13" s="60">
        <v>2.7881040892193234E-4</v>
      </c>
      <c r="E13" s="60">
        <v>2.737346094E-2</v>
      </c>
      <c r="F13" s="60">
        <f t="shared" si="0"/>
        <v>100000</v>
      </c>
      <c r="G13" s="60">
        <f t="shared" si="1"/>
        <v>1000</v>
      </c>
      <c r="H13" s="60">
        <v>2.09</v>
      </c>
      <c r="I13" s="61">
        <v>1.83963742690058E-5</v>
      </c>
      <c r="J13" s="70">
        <f t="shared" si="2"/>
        <v>4.0000000000000002E-9</v>
      </c>
      <c r="K13" s="60">
        <v>886</v>
      </c>
      <c r="L13" s="71">
        <v>100</v>
      </c>
      <c r="M13" s="71" t="e">
        <f t="shared" si="3"/>
        <v>#NUM!</v>
      </c>
      <c r="N13" s="75">
        <v>1.6522655879860299E-5</v>
      </c>
      <c r="O13" s="75">
        <v>9.2071554184102203E-8</v>
      </c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spans="1:29" ht="15.7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spans="1:29" ht="15.75" customHeight="1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</row>
    <row r="16" spans="1:29" ht="15.75" customHeight="1">
      <c r="A16" s="67" t="s">
        <v>93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 t="s">
        <v>83</v>
      </c>
      <c r="P16" s="66" t="s">
        <v>84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spans="1:29" ht="17">
      <c r="A17" s="53" t="s">
        <v>53</v>
      </c>
      <c r="B17" s="60" t="s">
        <v>54</v>
      </c>
      <c r="C17" s="60" t="s">
        <v>94</v>
      </c>
      <c r="D17" s="60" t="s">
        <v>55</v>
      </c>
      <c r="E17" s="60" t="s">
        <v>95</v>
      </c>
      <c r="F17" s="60" t="s">
        <v>85</v>
      </c>
      <c r="G17" s="60" t="s">
        <v>86</v>
      </c>
      <c r="H17" s="60" t="s">
        <v>57</v>
      </c>
      <c r="I17" s="60" t="s">
        <v>96</v>
      </c>
      <c r="J17" s="68" t="s">
        <v>88</v>
      </c>
      <c r="K17" s="60" t="s">
        <v>97</v>
      </c>
      <c r="L17" s="68" t="s">
        <v>98</v>
      </c>
      <c r="M17" s="60" t="s">
        <v>56</v>
      </c>
      <c r="N17" s="60" t="s">
        <v>99</v>
      </c>
      <c r="O17" s="60" t="s">
        <v>100</v>
      </c>
      <c r="P17" s="69" t="s">
        <v>100</v>
      </c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spans="1:29" ht="17">
      <c r="A18" s="53" t="s">
        <v>60</v>
      </c>
      <c r="B18" s="60">
        <v>1.9402405898331393E-5</v>
      </c>
      <c r="C18" s="60">
        <v>2.4063853160000001E-3</v>
      </c>
      <c r="D18" s="60">
        <v>6.9735006973500711E-5</v>
      </c>
      <c r="E18" s="60">
        <v>9.825433525E-5</v>
      </c>
      <c r="F18" s="60">
        <f t="shared" ref="F18:F27" si="4">100000</f>
        <v>100000</v>
      </c>
      <c r="G18" s="60">
        <f t="shared" ref="G18:G27" si="5">1000</f>
        <v>1000</v>
      </c>
      <c r="H18" s="60">
        <v>2.09</v>
      </c>
      <c r="I18" s="61">
        <v>1.83963742690058E-5</v>
      </c>
      <c r="J18" s="70">
        <f t="shared" ref="J18:J27" si="6">0.000000004</f>
        <v>4.0000000000000002E-9</v>
      </c>
      <c r="K18" s="60">
        <v>886</v>
      </c>
      <c r="L18" s="71">
        <v>100</v>
      </c>
      <c r="M18" s="60">
        <v>512</v>
      </c>
      <c r="N18" s="60">
        <v>0.70710678120000003</v>
      </c>
      <c r="O18" s="76">
        <v>6.4912147156982804E-17</v>
      </c>
      <c r="P18" s="76">
        <v>6.4912132140359597E-17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spans="1:29" ht="17">
      <c r="A19" s="53" t="s">
        <v>61</v>
      </c>
      <c r="B19" s="60">
        <v>4.7528517110266163E-5</v>
      </c>
      <c r="C19" s="60">
        <v>4.4735225340000002E-4</v>
      </c>
      <c r="D19" s="60">
        <v>2.2935779816513692E-4</v>
      </c>
      <c r="E19" s="60">
        <v>3.44424485E-2</v>
      </c>
      <c r="F19" s="60">
        <f t="shared" si="4"/>
        <v>100000</v>
      </c>
      <c r="G19" s="60">
        <f t="shared" si="5"/>
        <v>1000</v>
      </c>
      <c r="H19" s="60">
        <v>2.09</v>
      </c>
      <c r="I19" s="61">
        <v>1.83963742690058E-5</v>
      </c>
      <c r="J19" s="70">
        <f t="shared" si="6"/>
        <v>4.0000000000000002E-9</v>
      </c>
      <c r="K19" s="60">
        <v>886</v>
      </c>
      <c r="L19" s="71">
        <v>100</v>
      </c>
      <c r="M19" s="60">
        <v>512</v>
      </c>
      <c r="N19" s="60">
        <v>0.70710678120000003</v>
      </c>
      <c r="O19" s="76">
        <v>4.0858929842584298E-16</v>
      </c>
      <c r="P19" s="76">
        <v>4.0858923978543598E-16</v>
      </c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 ht="17">
      <c r="A20" s="53" t="s">
        <v>62</v>
      </c>
      <c r="B20" s="60">
        <v>1.494768310911809E-5</v>
      </c>
      <c r="C20" s="60">
        <v>7.58946558E-5</v>
      </c>
      <c r="D20" s="60">
        <v>1.6077170418006434E-4</v>
      </c>
      <c r="E20" s="60">
        <v>5.1794985200000004E-4</v>
      </c>
      <c r="F20" s="60">
        <f t="shared" si="4"/>
        <v>100000</v>
      </c>
      <c r="G20" s="60">
        <f t="shared" si="5"/>
        <v>1000</v>
      </c>
      <c r="H20" s="60">
        <v>2.09</v>
      </c>
      <c r="I20" s="61">
        <v>1.83963742690058E-5</v>
      </c>
      <c r="J20" s="70">
        <f t="shared" si="6"/>
        <v>4.0000000000000002E-9</v>
      </c>
      <c r="K20" s="60">
        <v>886</v>
      </c>
      <c r="L20" s="71">
        <v>100</v>
      </c>
      <c r="M20" s="60">
        <v>512</v>
      </c>
      <c r="N20" s="60">
        <v>0.70710678120000003</v>
      </c>
      <c r="O20" s="77">
        <v>4.8617975309692003E-18</v>
      </c>
      <c r="P20" s="78">
        <v>4.8612084124562201E-18</v>
      </c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 ht="17">
      <c r="A21" s="53" t="s">
        <v>63</v>
      </c>
      <c r="B21" s="60">
        <v>9.1799265605875171E-6</v>
      </c>
      <c r="C21" s="60">
        <v>6.7790261350000004E-3</v>
      </c>
      <c r="D21" s="60">
        <v>1.5624999999999987E-4</v>
      </c>
      <c r="E21" s="60">
        <v>4.670758239E-3</v>
      </c>
      <c r="F21" s="60">
        <f t="shared" si="4"/>
        <v>100000</v>
      </c>
      <c r="G21" s="60">
        <f t="shared" si="5"/>
        <v>1000</v>
      </c>
      <c r="H21" s="60">
        <v>2.09</v>
      </c>
      <c r="I21" s="61">
        <v>1.83963742690058E-5</v>
      </c>
      <c r="J21" s="70">
        <f t="shared" si="6"/>
        <v>4.0000000000000002E-9</v>
      </c>
      <c r="K21" s="60">
        <v>886</v>
      </c>
      <c r="L21" s="71">
        <v>100</v>
      </c>
      <c r="M21" s="60">
        <v>512</v>
      </c>
      <c r="N21" s="60">
        <v>0.70710678120000003</v>
      </c>
      <c r="O21" s="77">
        <v>3.8445059616435298E-16</v>
      </c>
      <c r="P21" s="78">
        <v>3.8445059230403498E-16</v>
      </c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17">
      <c r="A22" s="53" t="s">
        <v>64</v>
      </c>
      <c r="B22" s="60">
        <v>3.723008190618019E-5</v>
      </c>
      <c r="C22" s="60">
        <v>3.410776518E-3</v>
      </c>
      <c r="D22" s="60">
        <v>4.716981132075462E-4</v>
      </c>
      <c r="E22" s="60">
        <v>5.2045116260000003E-3</v>
      </c>
      <c r="F22" s="60">
        <f t="shared" si="4"/>
        <v>100000</v>
      </c>
      <c r="G22" s="60">
        <f t="shared" si="5"/>
        <v>1000</v>
      </c>
      <c r="H22" s="60">
        <v>2.09</v>
      </c>
      <c r="I22" s="61">
        <v>1.83963742690058E-5</v>
      </c>
      <c r="J22" s="70">
        <f t="shared" si="6"/>
        <v>4.0000000000000002E-9</v>
      </c>
      <c r="K22" s="60">
        <v>886</v>
      </c>
      <c r="L22" s="71">
        <v>100</v>
      </c>
      <c r="M22" s="60">
        <v>512</v>
      </c>
      <c r="N22" s="60">
        <v>0.70710678120000003</v>
      </c>
      <c r="O22" s="76">
        <v>3.2709397698325699E-16</v>
      </c>
      <c r="P22" s="77">
        <v>3.2709378462308099E-16</v>
      </c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 ht="17">
      <c r="A23" s="53" t="s">
        <v>65</v>
      </c>
      <c r="B23" s="60">
        <v>2.9860933367460119E-5</v>
      </c>
      <c r="C23" s="60">
        <v>1.3400492050000001E-3</v>
      </c>
      <c r="D23" s="60">
        <v>3.9416633819471818E-5</v>
      </c>
      <c r="E23" s="60">
        <v>8.1418719850000004E-4</v>
      </c>
      <c r="F23" s="60">
        <f t="shared" si="4"/>
        <v>100000</v>
      </c>
      <c r="G23" s="60">
        <f t="shared" si="5"/>
        <v>1000</v>
      </c>
      <c r="H23" s="60">
        <v>2.09</v>
      </c>
      <c r="I23" s="61">
        <v>1.83963742690058E-5</v>
      </c>
      <c r="J23" s="70">
        <f t="shared" si="6"/>
        <v>4.0000000000000002E-9</v>
      </c>
      <c r="K23" s="60">
        <v>886</v>
      </c>
      <c r="L23" s="71">
        <v>100</v>
      </c>
      <c r="M23" s="60">
        <v>511</v>
      </c>
      <c r="N23" s="60">
        <v>0.70710678120000003</v>
      </c>
      <c r="O23" s="76">
        <v>3.00623313855169E-17</v>
      </c>
      <c r="P23" s="77">
        <v>3.0062300425648601E-17</v>
      </c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 ht="17">
      <c r="A24" s="53" t="s">
        <v>66</v>
      </c>
      <c r="B24" s="60">
        <v>2.9860933367460119E-5</v>
      </c>
      <c r="C24" s="60">
        <v>1.046663108E-3</v>
      </c>
      <c r="D24" s="60">
        <v>1.0718113612004306E-4</v>
      </c>
      <c r="E24" s="60">
        <v>4.2899609269999999E-7</v>
      </c>
      <c r="F24" s="60">
        <f t="shared" si="4"/>
        <v>100000</v>
      </c>
      <c r="G24" s="60">
        <f t="shared" si="5"/>
        <v>1000</v>
      </c>
      <c r="H24" s="60">
        <v>2.09</v>
      </c>
      <c r="I24" s="61">
        <v>1.83963742690058E-5</v>
      </c>
      <c r="J24" s="70">
        <f t="shared" si="6"/>
        <v>4.0000000000000002E-9</v>
      </c>
      <c r="K24" s="60">
        <v>886</v>
      </c>
      <c r="L24" s="71">
        <v>100</v>
      </c>
      <c r="M24" s="60">
        <v>511</v>
      </c>
      <c r="N24" s="60">
        <v>0.70710678120000003</v>
      </c>
      <c r="O24" s="76">
        <v>3.5876671216761203E-17</v>
      </c>
      <c r="P24" s="76">
        <v>3.58765697012109E-17</v>
      </c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 ht="17">
      <c r="A25" s="53" t="s">
        <v>67</v>
      </c>
      <c r="B25" s="60">
        <v>5.0433131600806942E-5</v>
      </c>
      <c r="C25" s="60">
        <v>3.2220923340000002E-3</v>
      </c>
      <c r="D25" s="60">
        <v>5.4854635216675823E-5</v>
      </c>
      <c r="E25" s="60">
        <v>6.5693381080000004E-5</v>
      </c>
      <c r="F25" s="60">
        <f t="shared" si="4"/>
        <v>100000</v>
      </c>
      <c r="G25" s="60">
        <f t="shared" si="5"/>
        <v>1000</v>
      </c>
      <c r="H25" s="60">
        <v>2.09</v>
      </c>
      <c r="I25" s="61">
        <v>1.83963742690058E-5</v>
      </c>
      <c r="J25" s="70">
        <f t="shared" si="6"/>
        <v>4.0000000000000002E-9</v>
      </c>
      <c r="K25" s="60">
        <v>886</v>
      </c>
      <c r="L25" s="71">
        <v>100</v>
      </c>
      <c r="M25" s="60">
        <v>511</v>
      </c>
      <c r="N25" s="60">
        <v>0.70710678120000003</v>
      </c>
      <c r="O25" s="76">
        <v>8.8254429389960398E-17</v>
      </c>
      <c r="P25" s="76">
        <v>8.8254387504394797E-17</v>
      </c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 ht="17">
      <c r="A26" s="53" t="s">
        <v>68</v>
      </c>
      <c r="B26" s="60">
        <v>5.0433131600806942E-5</v>
      </c>
      <c r="C26" s="60">
        <v>6.5417286710000005E-4</v>
      </c>
      <c r="D26" s="60">
        <v>1.4084507042253506E-4</v>
      </c>
      <c r="E26" s="60">
        <v>4.4788351619999997E-6</v>
      </c>
      <c r="F26" s="60">
        <f t="shared" si="4"/>
        <v>100000</v>
      </c>
      <c r="G26" s="60">
        <f t="shared" si="5"/>
        <v>1000</v>
      </c>
      <c r="H26" s="60">
        <v>2.09</v>
      </c>
      <c r="I26" s="61">
        <v>1.83963742690058E-5</v>
      </c>
      <c r="J26" s="70">
        <f t="shared" si="6"/>
        <v>4.0000000000000002E-9</v>
      </c>
      <c r="K26" s="60">
        <v>886</v>
      </c>
      <c r="L26" s="71">
        <v>100</v>
      </c>
      <c r="M26" s="60">
        <v>511</v>
      </c>
      <c r="N26" s="60">
        <v>0.70710678120000003</v>
      </c>
      <c r="O26" s="76">
        <v>2.5985519776507099E-17</v>
      </c>
      <c r="P26" s="77">
        <v>2.5985050262621701E-17</v>
      </c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 ht="17">
      <c r="A27" s="53" t="s">
        <v>69</v>
      </c>
      <c r="B27" s="60">
        <v>5.0433131600806942E-5</v>
      </c>
      <c r="C27" s="60">
        <v>1.554220178E-3</v>
      </c>
      <c r="D27" s="60">
        <v>2.7881040892193234E-4</v>
      </c>
      <c r="E27" s="60">
        <v>2.737346094E-2</v>
      </c>
      <c r="F27" s="60">
        <f t="shared" si="4"/>
        <v>100000</v>
      </c>
      <c r="G27" s="60">
        <f t="shared" si="5"/>
        <v>1000</v>
      </c>
      <c r="H27" s="60">
        <v>2.09</v>
      </c>
      <c r="I27" s="61">
        <v>1.83963742690058E-5</v>
      </c>
      <c r="J27" s="70">
        <f t="shared" si="6"/>
        <v>4.0000000000000002E-9</v>
      </c>
      <c r="K27" s="60">
        <v>886</v>
      </c>
      <c r="L27" s="71">
        <v>100</v>
      </c>
      <c r="M27" s="60">
        <v>511</v>
      </c>
      <c r="N27" s="60">
        <v>0.70710678120000003</v>
      </c>
      <c r="O27" s="76">
        <v>3.4887570749203802E-16</v>
      </c>
      <c r="P27" s="76">
        <v>3.4887560388033201E-16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 ht="15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 ht="15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 ht="15.75" customHeight="1">
      <c r="A30" s="17" t="s">
        <v>101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51">
      <c r="A31" s="53" t="s">
        <v>53</v>
      </c>
      <c r="B31" s="60" t="s">
        <v>74</v>
      </c>
      <c r="C31" s="60" t="s">
        <v>75</v>
      </c>
      <c r="D31" s="60" t="s">
        <v>76</v>
      </c>
      <c r="E31" s="60" t="s">
        <v>77</v>
      </c>
      <c r="F31" s="60" t="s">
        <v>85</v>
      </c>
      <c r="G31" s="60" t="s">
        <v>86</v>
      </c>
      <c r="H31" s="60" t="s">
        <v>57</v>
      </c>
      <c r="I31" s="60" t="s">
        <v>87</v>
      </c>
      <c r="J31" s="68" t="s">
        <v>88</v>
      </c>
      <c r="K31" s="60" t="s">
        <v>89</v>
      </c>
      <c r="L31" s="68" t="s">
        <v>90</v>
      </c>
      <c r="M31" s="69" t="s">
        <v>92</v>
      </c>
      <c r="N31" s="69"/>
      <c r="O31" s="69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ht="17">
      <c r="A32" s="53" t="s">
        <v>60</v>
      </c>
      <c r="B32" s="60">
        <v>1.9402405898331393E-5</v>
      </c>
      <c r="C32" s="60">
        <v>2.4063853160000001E-3</v>
      </c>
      <c r="D32" s="60">
        <v>6.9735006973500711E-5</v>
      </c>
      <c r="E32" s="60">
        <v>9.825433525E-5</v>
      </c>
      <c r="F32" s="60">
        <f t="shared" ref="F32:F41" si="7">100000</f>
        <v>100000</v>
      </c>
      <c r="G32" s="60">
        <v>0.5</v>
      </c>
      <c r="H32" s="60">
        <v>2.09</v>
      </c>
      <c r="I32" s="61">
        <v>1.83963742690058E-5</v>
      </c>
      <c r="J32" s="70">
        <f t="shared" ref="J32:J41" si="8">0.000000004</f>
        <v>4.0000000000000002E-9</v>
      </c>
      <c r="K32" s="60">
        <v>886</v>
      </c>
      <c r="L32" s="60">
        <v>0.5</v>
      </c>
      <c r="M32" s="79">
        <v>2.7950741746740799E-4</v>
      </c>
      <c r="N32" s="72"/>
      <c r="O32" s="73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spans="1:29" ht="17">
      <c r="A33" s="53" t="s">
        <v>61</v>
      </c>
      <c r="B33" s="60">
        <v>4.7528517110266163E-5</v>
      </c>
      <c r="C33" s="60">
        <v>4.4735225340000002E-4</v>
      </c>
      <c r="D33" s="60">
        <v>2.2935779816513692E-4</v>
      </c>
      <c r="E33" s="60">
        <v>3.44424485E-2</v>
      </c>
      <c r="F33" s="60">
        <f t="shared" si="7"/>
        <v>100000</v>
      </c>
      <c r="G33" s="60">
        <v>0.5</v>
      </c>
      <c r="H33" s="60">
        <v>2.09</v>
      </c>
      <c r="I33" s="61">
        <v>1.83963742690058E-5</v>
      </c>
      <c r="J33" s="70">
        <f t="shared" si="8"/>
        <v>4.0000000000000002E-9</v>
      </c>
      <c r="K33" s="60">
        <v>886</v>
      </c>
      <c r="L33" s="60">
        <v>0.5</v>
      </c>
      <c r="M33" s="72">
        <v>3.6707184956287E-8</v>
      </c>
      <c r="N33" s="72"/>
      <c r="O33" s="72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17">
      <c r="A34" s="53" t="s">
        <v>62</v>
      </c>
      <c r="B34" s="60">
        <v>1.494768310911809E-5</v>
      </c>
      <c r="C34" s="60">
        <v>7.58946558E-5</v>
      </c>
      <c r="D34" s="60">
        <v>1.6077170418006434E-4</v>
      </c>
      <c r="E34" s="60">
        <v>5.1794985200000004E-4</v>
      </c>
      <c r="F34" s="60">
        <f t="shared" si="7"/>
        <v>100000</v>
      </c>
      <c r="G34" s="60">
        <v>0.5</v>
      </c>
      <c r="H34" s="60">
        <v>2.09</v>
      </c>
      <c r="I34" s="61">
        <v>1.83963742690058E-5</v>
      </c>
      <c r="J34" s="70">
        <f t="shared" si="8"/>
        <v>4.0000000000000002E-9</v>
      </c>
      <c r="K34" s="60">
        <v>886</v>
      </c>
      <c r="L34" s="60">
        <v>0.5</v>
      </c>
      <c r="M34" s="72">
        <v>4.1816892176258598E-8</v>
      </c>
      <c r="N34" s="74"/>
      <c r="O34" s="72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17">
      <c r="A35" s="53" t="s">
        <v>63</v>
      </c>
      <c r="B35" s="60">
        <v>9.1799265605875171E-6</v>
      </c>
      <c r="C35" s="60">
        <v>6.7790261350000004E-3</v>
      </c>
      <c r="D35" s="60">
        <v>1.5624999999999987E-4</v>
      </c>
      <c r="E35" s="60">
        <v>4.670758239E-3</v>
      </c>
      <c r="F35" s="60">
        <f t="shared" si="7"/>
        <v>100000</v>
      </c>
      <c r="G35" s="60">
        <v>0.5</v>
      </c>
      <c r="H35" s="60">
        <v>2.09</v>
      </c>
      <c r="I35" s="61">
        <v>1.83963742690058E-5</v>
      </c>
      <c r="J35" s="70">
        <f t="shared" si="8"/>
        <v>4.0000000000000002E-9</v>
      </c>
      <c r="K35" s="60">
        <v>886</v>
      </c>
      <c r="L35" s="60">
        <v>0.5</v>
      </c>
      <c r="M35" s="72">
        <v>1.9770608949699599E-7</v>
      </c>
      <c r="N35" s="72"/>
      <c r="O35" s="72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17">
      <c r="A36" s="53" t="s">
        <v>64</v>
      </c>
      <c r="B36" s="60">
        <v>3.723008190618019E-5</v>
      </c>
      <c r="C36" s="60">
        <v>3.410776518E-3</v>
      </c>
      <c r="D36" s="60">
        <v>4.716981132075462E-4</v>
      </c>
      <c r="E36" s="60">
        <v>5.2045116260000003E-3</v>
      </c>
      <c r="F36" s="60">
        <f t="shared" si="7"/>
        <v>100000</v>
      </c>
      <c r="G36" s="60">
        <v>0.5</v>
      </c>
      <c r="H36" s="60">
        <v>2.09</v>
      </c>
      <c r="I36" s="61">
        <v>1.83963742690058E-5</v>
      </c>
      <c r="J36" s="70">
        <f t="shared" si="8"/>
        <v>4.0000000000000002E-9</v>
      </c>
      <c r="K36" s="60">
        <v>886</v>
      </c>
      <c r="L36" s="60">
        <v>0.5</v>
      </c>
      <c r="M36" s="72">
        <v>1.02023182033413E-7</v>
      </c>
      <c r="N36" s="74"/>
      <c r="O36" s="72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spans="1:29" ht="17">
      <c r="A37" s="53" t="s">
        <v>65</v>
      </c>
      <c r="B37" s="60">
        <v>2.9860933367460119E-5</v>
      </c>
      <c r="C37" s="60">
        <v>1.3400492050000001E-3</v>
      </c>
      <c r="D37" s="60">
        <v>3.9416633819471818E-5</v>
      </c>
      <c r="E37" s="60">
        <v>8.1418719850000004E-4</v>
      </c>
      <c r="F37" s="60">
        <f t="shared" si="7"/>
        <v>100000</v>
      </c>
      <c r="G37" s="60">
        <v>0.5</v>
      </c>
      <c r="H37" s="60">
        <v>2.09</v>
      </c>
      <c r="I37" s="61">
        <v>1.83963742690058E-5</v>
      </c>
      <c r="J37" s="70">
        <f t="shared" si="8"/>
        <v>4.0000000000000002E-9</v>
      </c>
      <c r="K37" s="60">
        <v>886</v>
      </c>
      <c r="L37" s="60">
        <v>0.5</v>
      </c>
      <c r="M37" s="72">
        <v>7.2177970156068795E-8</v>
      </c>
      <c r="N37" s="74"/>
      <c r="O37" s="74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17">
      <c r="A38" s="53" t="s">
        <v>66</v>
      </c>
      <c r="B38" s="60">
        <v>2.9860933367460119E-5</v>
      </c>
      <c r="C38" s="60">
        <v>1.046663108E-3</v>
      </c>
      <c r="D38" s="60">
        <v>1.0718113612004306E-4</v>
      </c>
      <c r="E38" s="60">
        <v>4.2899609269999999E-7</v>
      </c>
      <c r="F38" s="60">
        <f t="shared" si="7"/>
        <v>100000</v>
      </c>
      <c r="G38" s="60">
        <v>0.5</v>
      </c>
      <c r="H38" s="60">
        <v>2.09</v>
      </c>
      <c r="I38" s="61">
        <v>1.83963742690058E-5</v>
      </c>
      <c r="J38" s="70">
        <f t="shared" si="8"/>
        <v>4.0000000000000002E-9</v>
      </c>
      <c r="K38" s="60">
        <v>886</v>
      </c>
      <c r="L38" s="60">
        <v>0.5</v>
      </c>
      <c r="M38" s="74">
        <v>7.5233900802005197E-8</v>
      </c>
      <c r="N38" s="75"/>
      <c r="O38" s="74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17">
      <c r="A39" s="53" t="s">
        <v>67</v>
      </c>
      <c r="B39" s="60">
        <v>5.0433131600806942E-5</v>
      </c>
      <c r="C39" s="60">
        <v>3.2220923340000002E-3</v>
      </c>
      <c r="D39" s="60">
        <v>5.4854635216675823E-5</v>
      </c>
      <c r="E39" s="60">
        <v>6.5693381080000004E-5</v>
      </c>
      <c r="F39" s="60">
        <f t="shared" si="7"/>
        <v>100000</v>
      </c>
      <c r="G39" s="60">
        <v>0.5</v>
      </c>
      <c r="H39" s="60">
        <v>2.09</v>
      </c>
      <c r="I39" s="61">
        <v>1.83963742690058E-5</v>
      </c>
      <c r="J39" s="70">
        <f t="shared" si="8"/>
        <v>4.0000000000000002E-9</v>
      </c>
      <c r="K39" s="60">
        <v>886</v>
      </c>
      <c r="L39" s="60">
        <v>0.5</v>
      </c>
      <c r="M39" s="72">
        <v>9.8121293602133395E-8</v>
      </c>
      <c r="N39" s="74"/>
      <c r="O39" s="72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17">
      <c r="A40" s="53" t="s">
        <v>68</v>
      </c>
      <c r="B40" s="60">
        <v>5.0433131600806942E-5</v>
      </c>
      <c r="C40" s="60">
        <v>6.5417286710000005E-4</v>
      </c>
      <c r="D40" s="60">
        <v>1.4084507042253506E-4</v>
      </c>
      <c r="E40" s="60">
        <v>4.4788351619999997E-6</v>
      </c>
      <c r="F40" s="60">
        <f t="shared" si="7"/>
        <v>100000</v>
      </c>
      <c r="G40" s="60">
        <v>0.5</v>
      </c>
      <c r="H40" s="60">
        <v>2.09</v>
      </c>
      <c r="I40" s="61">
        <v>1.83963742690058E-5</v>
      </c>
      <c r="J40" s="70">
        <f t="shared" si="8"/>
        <v>4.0000000000000002E-9</v>
      </c>
      <c r="K40" s="60">
        <v>886</v>
      </c>
      <c r="L40" s="60">
        <v>0.5</v>
      </c>
      <c r="M40" s="74">
        <v>8.4229167867139607E-8</v>
      </c>
      <c r="N40" s="75"/>
      <c r="O40" s="74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17">
      <c r="A41" s="53" t="s">
        <v>69</v>
      </c>
      <c r="B41" s="60">
        <v>5.0433131600806942E-5</v>
      </c>
      <c r="C41" s="60">
        <v>1.554220178E-3</v>
      </c>
      <c r="D41" s="60">
        <v>2.7881040892193234E-4</v>
      </c>
      <c r="E41" s="60">
        <v>2.737346094E-2</v>
      </c>
      <c r="F41" s="60">
        <f t="shared" si="7"/>
        <v>100000</v>
      </c>
      <c r="G41" s="60">
        <v>0.5</v>
      </c>
      <c r="H41" s="60">
        <v>2.09</v>
      </c>
      <c r="I41" s="61">
        <v>1.83963742690058E-5</v>
      </c>
      <c r="J41" s="70">
        <f t="shared" si="8"/>
        <v>4.0000000000000002E-9</v>
      </c>
      <c r="K41" s="60">
        <v>886</v>
      </c>
      <c r="L41" s="60">
        <v>0.5</v>
      </c>
      <c r="M41" s="75">
        <v>9.2071554184102203E-8</v>
      </c>
      <c r="N41" s="75"/>
      <c r="O41" s="75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15.7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15.7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34">
      <c r="A44" s="53" t="s">
        <v>53</v>
      </c>
      <c r="B44" s="60" t="s">
        <v>74</v>
      </c>
      <c r="C44" s="60" t="s">
        <v>75</v>
      </c>
      <c r="D44" s="60" t="s">
        <v>76</v>
      </c>
      <c r="E44" s="60" t="s">
        <v>77</v>
      </c>
      <c r="F44" s="60" t="s">
        <v>85</v>
      </c>
      <c r="G44" s="60" t="s">
        <v>86</v>
      </c>
      <c r="H44" s="60" t="s">
        <v>96</v>
      </c>
      <c r="I44" s="68" t="s">
        <v>88</v>
      </c>
      <c r="J44" s="60" t="s">
        <v>89</v>
      </c>
      <c r="K44" s="68" t="s">
        <v>90</v>
      </c>
      <c r="L44" s="60" t="s">
        <v>102</v>
      </c>
      <c r="M44" s="60" t="s">
        <v>103</v>
      </c>
      <c r="N44" s="69" t="s">
        <v>104</v>
      </c>
      <c r="O44" s="69" t="s">
        <v>105</v>
      </c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17">
      <c r="A45" s="53" t="s">
        <v>60</v>
      </c>
      <c r="B45" s="60">
        <v>1.9402405898331393E-5</v>
      </c>
      <c r="C45" s="60">
        <v>2.4063853160000001E-3</v>
      </c>
      <c r="D45" s="60">
        <v>6.9735006973500711E-5</v>
      </c>
      <c r="E45" s="60">
        <v>9.825433525E-5</v>
      </c>
      <c r="F45" s="60">
        <f t="shared" ref="F45:F54" si="9">100000</f>
        <v>100000</v>
      </c>
      <c r="G45" s="60">
        <v>0.5</v>
      </c>
      <c r="H45" s="61">
        <v>1.83963742690058E-5</v>
      </c>
      <c r="I45" s="70">
        <f t="shared" ref="I45:I54" si="10">0.000000004</f>
        <v>4.0000000000000002E-9</v>
      </c>
      <c r="J45" s="60">
        <v>886</v>
      </c>
      <c r="K45" s="60">
        <v>0.5</v>
      </c>
      <c r="L45" s="60">
        <v>512</v>
      </c>
      <c r="M45" s="60">
        <v>0.70710678120000003</v>
      </c>
      <c r="N45" s="76">
        <v>6.4912132140359597E-17</v>
      </c>
      <c r="O45" s="80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spans="1:29" ht="17">
      <c r="A46" s="53" t="s">
        <v>61</v>
      </c>
      <c r="B46" s="60">
        <v>4.7528517110266163E-5</v>
      </c>
      <c r="C46" s="60">
        <v>4.4735225340000002E-4</v>
      </c>
      <c r="D46" s="60">
        <v>2.2935779816513692E-4</v>
      </c>
      <c r="E46" s="60">
        <v>3.44424485E-2</v>
      </c>
      <c r="F46" s="60">
        <f t="shared" si="9"/>
        <v>100000</v>
      </c>
      <c r="G46" s="60">
        <v>0.5</v>
      </c>
      <c r="H46" s="61">
        <v>1.83963742690058E-5</v>
      </c>
      <c r="I46" s="70">
        <f t="shared" si="10"/>
        <v>4.0000000000000002E-9</v>
      </c>
      <c r="J46" s="60">
        <v>886</v>
      </c>
      <c r="K46" s="60">
        <v>0.5</v>
      </c>
      <c r="L46" s="60">
        <v>512</v>
      </c>
      <c r="M46" s="60">
        <v>0.70710678120000003</v>
      </c>
      <c r="N46" s="76">
        <v>4.0858923978543598E-16</v>
      </c>
      <c r="O46" s="80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17">
      <c r="A47" s="53" t="s">
        <v>62</v>
      </c>
      <c r="B47" s="60">
        <v>1.494768310911809E-5</v>
      </c>
      <c r="C47" s="60">
        <v>7.58946558E-5</v>
      </c>
      <c r="D47" s="60">
        <v>1.6077170418006434E-4</v>
      </c>
      <c r="E47" s="60">
        <v>5.1794985200000004E-4</v>
      </c>
      <c r="F47" s="60">
        <f t="shared" si="9"/>
        <v>100000</v>
      </c>
      <c r="G47" s="60">
        <v>0.5</v>
      </c>
      <c r="H47" s="61">
        <v>1.83963742690058E-5</v>
      </c>
      <c r="I47" s="70">
        <f t="shared" si="10"/>
        <v>4.0000000000000002E-9</v>
      </c>
      <c r="J47" s="60">
        <v>886</v>
      </c>
      <c r="K47" s="60">
        <v>0.5</v>
      </c>
      <c r="L47" s="60">
        <v>512</v>
      </c>
      <c r="M47" s="60">
        <v>0.70710678120000003</v>
      </c>
      <c r="N47" s="78">
        <v>4.8612084124562201E-18</v>
      </c>
      <c r="O47" s="81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17">
      <c r="A48" s="53" t="s">
        <v>63</v>
      </c>
      <c r="B48" s="60">
        <v>9.1799265605875171E-6</v>
      </c>
      <c r="C48" s="60">
        <v>6.7790261350000004E-3</v>
      </c>
      <c r="D48" s="60">
        <v>1.5624999999999987E-4</v>
      </c>
      <c r="E48" s="60">
        <v>4.670758239E-3</v>
      </c>
      <c r="F48" s="60">
        <f t="shared" si="9"/>
        <v>100000</v>
      </c>
      <c r="G48" s="60">
        <v>0.5</v>
      </c>
      <c r="H48" s="61">
        <v>1.83963742690058E-5</v>
      </c>
      <c r="I48" s="70">
        <f t="shared" si="10"/>
        <v>4.0000000000000002E-9</v>
      </c>
      <c r="J48" s="60">
        <v>886</v>
      </c>
      <c r="K48" s="60">
        <v>0.5</v>
      </c>
      <c r="L48" s="60">
        <v>512</v>
      </c>
      <c r="M48" s="60">
        <v>0.70710678120000003</v>
      </c>
      <c r="N48" s="78">
        <v>3.8445059230403498E-16</v>
      </c>
      <c r="O48" s="81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17">
      <c r="A49" s="53" t="s">
        <v>64</v>
      </c>
      <c r="B49" s="60">
        <v>3.723008190618019E-5</v>
      </c>
      <c r="C49" s="60">
        <v>3.410776518E-3</v>
      </c>
      <c r="D49" s="60">
        <v>4.716981132075462E-4</v>
      </c>
      <c r="E49" s="60">
        <v>5.2045116260000003E-3</v>
      </c>
      <c r="F49" s="60">
        <f t="shared" si="9"/>
        <v>100000</v>
      </c>
      <c r="G49" s="60">
        <v>0.5</v>
      </c>
      <c r="H49" s="61">
        <v>1.83963742690058E-5</v>
      </c>
      <c r="I49" s="70">
        <f t="shared" si="10"/>
        <v>4.0000000000000002E-9</v>
      </c>
      <c r="J49" s="60">
        <v>886</v>
      </c>
      <c r="K49" s="60">
        <v>0.5</v>
      </c>
      <c r="L49" s="60">
        <v>512</v>
      </c>
      <c r="M49" s="60">
        <v>0.70710678120000003</v>
      </c>
      <c r="N49" s="77">
        <v>3.2709378462308099E-16</v>
      </c>
      <c r="O49" s="82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17">
      <c r="A50" s="53" t="s">
        <v>65</v>
      </c>
      <c r="B50" s="60">
        <v>2.9860933367460119E-5</v>
      </c>
      <c r="C50" s="60">
        <v>1.3400492050000001E-3</v>
      </c>
      <c r="D50" s="60">
        <v>3.9416633819471818E-5</v>
      </c>
      <c r="E50" s="60">
        <v>8.1418719850000004E-4</v>
      </c>
      <c r="F50" s="60">
        <f t="shared" si="9"/>
        <v>100000</v>
      </c>
      <c r="G50" s="60">
        <v>0.5</v>
      </c>
      <c r="H50" s="61">
        <v>1.83963742690058E-5</v>
      </c>
      <c r="I50" s="70">
        <f t="shared" si="10"/>
        <v>4.0000000000000002E-9</v>
      </c>
      <c r="J50" s="60">
        <v>886</v>
      </c>
      <c r="K50" s="60">
        <v>0.5</v>
      </c>
      <c r="L50" s="60">
        <v>511</v>
      </c>
      <c r="M50" s="60">
        <v>0.70710678120000003</v>
      </c>
      <c r="N50" s="77">
        <v>3.0062300425648601E-17</v>
      </c>
      <c r="O50" s="82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17">
      <c r="A51" s="53" t="s">
        <v>66</v>
      </c>
      <c r="B51" s="60">
        <v>2.9860933367460119E-5</v>
      </c>
      <c r="C51" s="60">
        <v>1.046663108E-3</v>
      </c>
      <c r="D51" s="60">
        <v>1.0718113612004306E-4</v>
      </c>
      <c r="E51" s="60">
        <v>4.2899609269999999E-7</v>
      </c>
      <c r="F51" s="60">
        <f t="shared" si="9"/>
        <v>100000</v>
      </c>
      <c r="G51" s="60">
        <v>0.5</v>
      </c>
      <c r="H51" s="61">
        <v>1.83963742690058E-5</v>
      </c>
      <c r="I51" s="70">
        <f t="shared" si="10"/>
        <v>4.0000000000000002E-9</v>
      </c>
      <c r="J51" s="60">
        <v>886</v>
      </c>
      <c r="K51" s="60">
        <v>0.5</v>
      </c>
      <c r="L51" s="60">
        <v>511</v>
      </c>
      <c r="M51" s="60">
        <v>0.70710678120000003</v>
      </c>
      <c r="N51" s="76">
        <v>3.58765697012109E-17</v>
      </c>
      <c r="O51" s="80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spans="1:29" ht="17">
      <c r="A52" s="53" t="s">
        <v>67</v>
      </c>
      <c r="B52" s="60">
        <v>5.0433131600806942E-5</v>
      </c>
      <c r="C52" s="60">
        <v>3.2220923340000002E-3</v>
      </c>
      <c r="D52" s="60">
        <v>5.4854635216675823E-5</v>
      </c>
      <c r="E52" s="60">
        <v>6.5693381080000004E-5</v>
      </c>
      <c r="F52" s="60">
        <f t="shared" si="9"/>
        <v>100000</v>
      </c>
      <c r="G52" s="60">
        <v>0.5</v>
      </c>
      <c r="H52" s="61">
        <v>1.83963742690058E-5</v>
      </c>
      <c r="I52" s="70">
        <f t="shared" si="10"/>
        <v>4.0000000000000002E-9</v>
      </c>
      <c r="J52" s="60">
        <v>886</v>
      </c>
      <c r="K52" s="60">
        <v>0.5</v>
      </c>
      <c r="L52" s="60">
        <v>511</v>
      </c>
      <c r="M52" s="60">
        <v>0.70710678120000003</v>
      </c>
      <c r="N52" s="76">
        <v>8.8254387504394797E-17</v>
      </c>
      <c r="O52" s="80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17">
      <c r="A53" s="53" t="s">
        <v>68</v>
      </c>
      <c r="B53" s="60">
        <v>5.0433131600806942E-5</v>
      </c>
      <c r="C53" s="60">
        <v>6.5417286710000005E-4</v>
      </c>
      <c r="D53" s="60">
        <v>1.4084507042253506E-4</v>
      </c>
      <c r="E53" s="60">
        <v>4.4788351619999997E-6</v>
      </c>
      <c r="F53" s="60">
        <f t="shared" si="9"/>
        <v>100000</v>
      </c>
      <c r="G53" s="60">
        <v>0.5</v>
      </c>
      <c r="H53" s="61">
        <v>1.83963742690058E-5</v>
      </c>
      <c r="I53" s="70">
        <f t="shared" si="10"/>
        <v>4.0000000000000002E-9</v>
      </c>
      <c r="J53" s="60">
        <v>886</v>
      </c>
      <c r="K53" s="60">
        <v>0.5</v>
      </c>
      <c r="L53" s="60">
        <v>511</v>
      </c>
      <c r="M53" s="60">
        <v>0.70710678120000003</v>
      </c>
      <c r="N53" s="77">
        <v>2.5985050262621701E-17</v>
      </c>
      <c r="O53" s="82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17">
      <c r="A54" s="53" t="s">
        <v>69</v>
      </c>
      <c r="B54" s="60">
        <v>5.0433131600806942E-5</v>
      </c>
      <c r="C54" s="60">
        <v>1.554220178E-3</v>
      </c>
      <c r="D54" s="60">
        <v>2.7881040892193234E-4</v>
      </c>
      <c r="E54" s="60">
        <v>2.737346094E-2</v>
      </c>
      <c r="F54" s="60">
        <f t="shared" si="9"/>
        <v>100000</v>
      </c>
      <c r="G54" s="60">
        <v>0.5</v>
      </c>
      <c r="H54" s="61">
        <v>1.83963742690058E-5</v>
      </c>
      <c r="I54" s="70">
        <f t="shared" si="10"/>
        <v>4.0000000000000002E-9</v>
      </c>
      <c r="J54" s="60">
        <v>886</v>
      </c>
      <c r="K54" s="60">
        <v>0.5</v>
      </c>
      <c r="L54" s="60">
        <v>511</v>
      </c>
      <c r="M54" s="60">
        <v>0.70710678120000003</v>
      </c>
      <c r="N54" s="76">
        <v>3.4887560388033201E-16</v>
      </c>
      <c r="O54" s="80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13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13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 ht="13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spans="1:29" ht="13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 ht="13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 ht="13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 ht="13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 ht="13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 ht="1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 ht="13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spans="1:29" ht="13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 ht="13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 ht="13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 ht="13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 ht="13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 ht="13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 ht="13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 ht="13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 ht="1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 ht="13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spans="1:29" ht="13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 ht="13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 ht="13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 ht="13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 ht="13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 ht="13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 ht="13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 ht="13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 ht="1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 ht="13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 ht="13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 ht="13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 ht="13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 ht="13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 ht="13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 ht="13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 ht="13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 ht="13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 ht="1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 ht="13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 ht="13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 ht="13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 ht="13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 ht="13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 ht="13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 ht="13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 ht="13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 ht="13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 ht="1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 ht="13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 ht="13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 ht="13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 ht="13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 ht="13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 ht="13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 ht="13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 ht="13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spans="1:29" ht="13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spans="1:29" ht="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spans="1:29" ht="13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spans="1:29" ht="13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spans="1:29" ht="13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spans="1:29" ht="13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spans="1:29" ht="13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spans="1:29" ht="13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spans="1:29" ht="13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spans="1:29" ht="13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spans="1:29" ht="13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spans="1:29" ht="1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spans="1:29" ht="13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spans="1:29" ht="13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spans="1:29" ht="13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spans="1:29" ht="13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spans="1:29" ht="13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spans="1:29" ht="13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 spans="1:29" ht="13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 spans="1:29" ht="13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spans="1:29" ht="13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spans="1:29" ht="1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spans="1:29" ht="13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1:29" ht="13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spans="1:29" ht="13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spans="1:29" ht="13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spans="1:29" ht="13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spans="1:29" ht="13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spans="1:29" ht="13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 spans="1:29" ht="13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 spans="1:29" ht="13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 spans="1:29" ht="1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 spans="1:29" ht="13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 spans="1:29" ht="13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 spans="1:29" ht="13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 spans="1:29" ht="13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 spans="1:29" ht="13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 spans="1:29" ht="13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 spans="1:29" ht="13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 spans="1:29" ht="13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 spans="1:29" ht="13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 spans="1:29" ht="1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 spans="1:29" ht="13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 spans="1:29" ht="13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 spans="1:29" ht="13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1:29" ht="13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 spans="1:29" ht="13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 spans="1:29" ht="13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 spans="1:29" ht="13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 spans="1:29" ht="13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 spans="1:29" ht="13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 spans="1:29" ht="1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 spans="1:29" ht="13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 spans="1:29" ht="13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 spans="1:29" ht="13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 spans="1:29" ht="13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 spans="1:29" ht="13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 spans="1:29" ht="13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spans="1:29" ht="13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 spans="1:29" ht="13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 spans="1:29" ht="13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 spans="1:29" ht="1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 spans="1:29" ht="13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 spans="1:29" ht="13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 spans="1:29" ht="13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 spans="1:29" ht="13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 spans="1:29" ht="13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 spans="1:29" ht="13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 spans="1:29" ht="13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 spans="1:29" ht="13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 spans="1:29" ht="13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 spans="1:29" ht="1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 spans="1:29" ht="13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 spans="1:29" ht="13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 spans="1:29" ht="13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 spans="1:29" ht="13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 spans="1:29" ht="13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 spans="1:29" ht="13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 spans="1:29" ht="13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 spans="1:29" ht="13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 spans="1:29" ht="13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 spans="1:29" ht="1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 spans="1:29" ht="13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 spans="1:29" ht="13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 spans="1:29" ht="13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 spans="1:29" ht="13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 spans="1:29" ht="13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 spans="1:29" ht="13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 spans="1:29" ht="13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 spans="1:29" ht="13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 spans="1:29" ht="13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 spans="1:29" ht="1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 spans="1:29" ht="13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 spans="1:29" ht="13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1:29" ht="13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 spans="1:29" ht="13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1:29" ht="13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 spans="1:29" ht="13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 spans="1:29" ht="13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 spans="1:29" ht="13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 spans="1:29" ht="13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 spans="1:29" ht="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 spans="1:29" ht="13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 spans="1:29" ht="13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 spans="1:29" ht="13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 spans="1:29" ht="13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 spans="1:29" ht="13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 spans="1:29" ht="13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 spans="1:29" ht="13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 spans="1:29" ht="13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</row>
    <row r="222" spans="1:29" ht="13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</row>
    <row r="223" spans="1:29" ht="1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</row>
    <row r="224" spans="1:29" ht="13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</row>
    <row r="225" spans="1:29" ht="13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1:29" ht="13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</row>
    <row r="227" spans="1:29" ht="13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1:29" ht="13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</row>
    <row r="229" spans="1:29" ht="13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</row>
    <row r="230" spans="1:29" ht="13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</row>
    <row r="231" spans="1:29" ht="13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</row>
    <row r="232" spans="1:29" ht="13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</row>
    <row r="233" spans="1:29" ht="1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</row>
    <row r="234" spans="1:29" ht="13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</row>
    <row r="235" spans="1:29" ht="13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</row>
    <row r="236" spans="1:29" ht="13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</row>
    <row r="237" spans="1:29" ht="13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</row>
    <row r="238" spans="1:29" ht="13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</row>
    <row r="239" spans="1:29" ht="13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</row>
    <row r="240" spans="1:29" ht="13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</row>
    <row r="241" spans="1:29" ht="13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</row>
    <row r="242" spans="1:29" ht="13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</row>
    <row r="243" spans="1:29" ht="1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</row>
    <row r="244" spans="1:29" ht="13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</row>
    <row r="245" spans="1:29" ht="13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1:29" ht="13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</row>
    <row r="247" spans="1:29" ht="13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1:29" ht="13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 spans="1:29" ht="13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 spans="1:29" ht="13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</row>
    <row r="251" spans="1:29" ht="13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</row>
    <row r="252" spans="1:29" ht="13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</row>
    <row r="253" spans="1:29" ht="1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</row>
    <row r="254" spans="1:29" ht="13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</row>
    <row r="255" spans="1:29" ht="13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</row>
    <row r="256" spans="1:29" ht="13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</row>
    <row r="257" spans="1:29" ht="13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</row>
    <row r="258" spans="1:29" ht="13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</row>
    <row r="259" spans="1:29" ht="13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</row>
    <row r="260" spans="1:29" ht="13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</row>
    <row r="261" spans="1:29" ht="13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</row>
    <row r="262" spans="1:29" ht="13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</row>
    <row r="263" spans="1:29" ht="1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</row>
    <row r="264" spans="1:29" ht="13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</row>
    <row r="265" spans="1:29" ht="13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1:29" ht="13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</row>
    <row r="267" spans="1:29" ht="13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1:29" ht="13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</row>
    <row r="269" spans="1:29" ht="13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</row>
    <row r="270" spans="1:29" ht="13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</row>
    <row r="271" spans="1:29" ht="13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</row>
    <row r="272" spans="1:29" ht="13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</row>
    <row r="273" spans="1:29" ht="1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</row>
    <row r="274" spans="1:29" ht="13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</row>
    <row r="275" spans="1:29" ht="13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</row>
    <row r="276" spans="1:29" ht="13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</row>
    <row r="277" spans="1:29" ht="13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</row>
    <row r="278" spans="1:29" ht="13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</row>
    <row r="279" spans="1:29" ht="13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</row>
    <row r="280" spans="1:29" ht="13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</row>
    <row r="281" spans="1:29" ht="13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</row>
    <row r="282" spans="1:29" ht="13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</row>
    <row r="283" spans="1:29" ht="1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</row>
    <row r="284" spans="1:29" ht="13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</row>
    <row r="285" spans="1:29" ht="13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1:29" ht="13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</row>
    <row r="287" spans="1:29" ht="13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</row>
    <row r="288" spans="1:29" ht="13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</row>
    <row r="289" spans="1:29" ht="13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</row>
    <row r="290" spans="1:29" ht="13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</row>
    <row r="291" spans="1:29" ht="13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</row>
    <row r="292" spans="1:29" ht="13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</row>
    <row r="293" spans="1:29" ht="1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</row>
    <row r="294" spans="1:29" ht="13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</row>
    <row r="295" spans="1:29" ht="13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</row>
    <row r="296" spans="1:29" ht="13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</row>
    <row r="297" spans="1:29" ht="13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</row>
    <row r="298" spans="1:29" ht="13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</row>
    <row r="299" spans="1:29" ht="13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</row>
    <row r="300" spans="1:29" ht="13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</row>
    <row r="301" spans="1:29" ht="13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</row>
    <row r="302" spans="1:29" ht="13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</row>
    <row r="303" spans="1:29" ht="1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</row>
    <row r="304" spans="1:29" ht="13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</row>
    <row r="305" spans="1:29" ht="13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1:29" ht="13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</row>
    <row r="307" spans="1:29" ht="13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</row>
    <row r="308" spans="1:29" ht="13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</row>
    <row r="309" spans="1:29" ht="13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</row>
    <row r="310" spans="1:29" ht="13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</row>
    <row r="311" spans="1:29" ht="13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</row>
    <row r="312" spans="1:29" ht="13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</row>
    <row r="313" spans="1:29" ht="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</row>
    <row r="314" spans="1:29" ht="13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</row>
    <row r="315" spans="1:29" ht="13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</row>
    <row r="316" spans="1:29" ht="13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</row>
    <row r="317" spans="1:29" ht="13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</row>
    <row r="318" spans="1:29" ht="13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</row>
    <row r="319" spans="1:29" ht="13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</row>
    <row r="320" spans="1:29" ht="13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</row>
    <row r="321" spans="1:29" ht="13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</row>
    <row r="322" spans="1:29" ht="13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</row>
    <row r="323" spans="1:29" ht="1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</row>
    <row r="324" spans="1:29" ht="13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</row>
    <row r="325" spans="1:29" ht="13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1:29" ht="13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</row>
    <row r="327" spans="1:29" ht="13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1:29" ht="13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</row>
    <row r="329" spans="1:29" ht="13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</row>
    <row r="330" spans="1:29" ht="13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</row>
    <row r="331" spans="1:29" ht="13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</row>
    <row r="332" spans="1:29" ht="13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</row>
    <row r="333" spans="1:29" ht="1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</row>
    <row r="334" spans="1:29" ht="13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</row>
    <row r="335" spans="1:29" ht="13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</row>
    <row r="336" spans="1:29" ht="13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</row>
    <row r="337" spans="1:29" ht="13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</row>
    <row r="338" spans="1:29" ht="13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</row>
    <row r="339" spans="1:29" ht="13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</row>
    <row r="340" spans="1:29" ht="13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</row>
    <row r="341" spans="1:29" ht="13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</row>
    <row r="342" spans="1:29" ht="13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</row>
    <row r="343" spans="1:29" ht="1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</row>
    <row r="344" spans="1:29" ht="13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</row>
    <row r="345" spans="1:29" ht="13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</row>
    <row r="346" spans="1:29" ht="13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</row>
    <row r="347" spans="1:29" ht="13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</row>
    <row r="348" spans="1:29" ht="13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</row>
    <row r="349" spans="1:29" ht="13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</row>
    <row r="350" spans="1:29" ht="13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</row>
    <row r="351" spans="1:29" ht="13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</row>
    <row r="352" spans="1:29" ht="13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</row>
    <row r="353" spans="1:29" ht="1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</row>
    <row r="354" spans="1:29" ht="13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</row>
    <row r="355" spans="1:29" ht="13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</row>
    <row r="356" spans="1:29" ht="13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</row>
    <row r="357" spans="1:29" ht="13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</row>
    <row r="358" spans="1:29" ht="13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</row>
    <row r="359" spans="1:29" ht="13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</row>
    <row r="360" spans="1:29" ht="13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</row>
    <row r="361" spans="1:29" ht="13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</row>
    <row r="362" spans="1:29" ht="13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</row>
    <row r="363" spans="1:29" ht="1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</row>
    <row r="364" spans="1:29" ht="13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</row>
    <row r="365" spans="1:29" ht="13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1:29" ht="13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</row>
    <row r="367" spans="1:29" ht="13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</row>
    <row r="368" spans="1:29" ht="13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</row>
    <row r="369" spans="1:29" ht="13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</row>
    <row r="370" spans="1:29" ht="13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</row>
    <row r="371" spans="1:29" ht="13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</row>
    <row r="372" spans="1:29" ht="13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 spans="1:29" ht="1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 spans="1:29" ht="13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</row>
    <row r="375" spans="1:29" ht="13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</row>
    <row r="376" spans="1:29" ht="13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</row>
    <row r="377" spans="1:29" ht="13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</row>
    <row r="378" spans="1:29" ht="13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</row>
    <row r="379" spans="1:29" ht="13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</row>
    <row r="380" spans="1:29" ht="13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</row>
    <row r="381" spans="1:29" ht="13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</row>
    <row r="382" spans="1:29" ht="13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</row>
    <row r="383" spans="1:29" ht="1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</row>
    <row r="384" spans="1:29" ht="13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</row>
    <row r="385" spans="1:29" ht="13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1:29" ht="13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</row>
    <row r="387" spans="1:29" ht="13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1:29" ht="13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</row>
    <row r="389" spans="1:29" ht="13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</row>
    <row r="390" spans="1:29" ht="13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</row>
    <row r="391" spans="1:29" ht="13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</row>
    <row r="392" spans="1:29" ht="13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</row>
    <row r="393" spans="1:29" ht="1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</row>
    <row r="394" spans="1:29" ht="13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</row>
    <row r="395" spans="1:29" ht="13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</row>
    <row r="396" spans="1:29" ht="13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</row>
    <row r="397" spans="1:29" ht="13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</row>
    <row r="398" spans="1:29" ht="13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</row>
    <row r="399" spans="1:29" ht="13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</row>
    <row r="400" spans="1:29" ht="13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</row>
    <row r="401" spans="1:29" ht="13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</row>
    <row r="402" spans="1:29" ht="13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</row>
    <row r="403" spans="1:29" ht="1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</row>
    <row r="404" spans="1:29" ht="13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</row>
    <row r="405" spans="1:29" ht="13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1:29" ht="13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</row>
    <row r="407" spans="1:29" ht="13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1:29" ht="13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</row>
    <row r="409" spans="1:29" ht="13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</row>
    <row r="410" spans="1:29" ht="13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</row>
    <row r="411" spans="1:29" ht="13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</row>
    <row r="412" spans="1:29" ht="13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</row>
    <row r="413" spans="1:29" ht="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</row>
    <row r="414" spans="1:29" ht="13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</row>
    <row r="415" spans="1:29" ht="13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</row>
    <row r="416" spans="1:29" ht="13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</row>
    <row r="417" spans="1:29" ht="13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</row>
    <row r="418" spans="1:29" ht="13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 spans="1:29" ht="13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 spans="1:29" ht="13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</row>
    <row r="421" spans="1:29" ht="13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</row>
    <row r="422" spans="1:29" ht="13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</row>
    <row r="423" spans="1:29" ht="1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</row>
    <row r="424" spans="1:29" ht="13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</row>
    <row r="425" spans="1:29" ht="13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</row>
    <row r="426" spans="1:29" ht="13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</row>
    <row r="427" spans="1:29" ht="13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</row>
    <row r="428" spans="1:29" ht="13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</row>
    <row r="429" spans="1:29" ht="13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</row>
    <row r="430" spans="1:29" ht="13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</row>
    <row r="431" spans="1:29" ht="13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</row>
    <row r="432" spans="1:29" ht="13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</row>
    <row r="433" spans="1:29" ht="1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</row>
    <row r="434" spans="1:29" ht="13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</row>
    <row r="435" spans="1:29" ht="13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</row>
    <row r="436" spans="1:29" ht="13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</row>
    <row r="437" spans="1:29" ht="13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</row>
    <row r="438" spans="1:29" ht="13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</row>
    <row r="439" spans="1:29" ht="13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</row>
    <row r="440" spans="1:29" ht="13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</row>
    <row r="441" spans="1:29" ht="13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</row>
    <row r="442" spans="1:29" ht="13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</row>
    <row r="443" spans="1:29" ht="1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</row>
    <row r="444" spans="1:29" ht="13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</row>
    <row r="445" spans="1:29" ht="13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</row>
    <row r="446" spans="1:29" ht="13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</row>
    <row r="447" spans="1:29" ht="13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</row>
    <row r="448" spans="1:29" ht="13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</row>
    <row r="449" spans="1:29" ht="13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</row>
    <row r="450" spans="1:29" ht="13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</row>
    <row r="451" spans="1:29" ht="13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</row>
    <row r="452" spans="1:29" ht="13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</row>
    <row r="453" spans="1:29" ht="1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</row>
    <row r="454" spans="1:29" ht="13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</row>
    <row r="455" spans="1:29" ht="13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</row>
    <row r="456" spans="1:29" ht="13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</row>
    <row r="457" spans="1:29" ht="13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</row>
    <row r="458" spans="1:29" ht="13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</row>
    <row r="459" spans="1:29" ht="13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</row>
    <row r="460" spans="1:29" ht="13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</row>
    <row r="461" spans="1:29" ht="13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</row>
    <row r="462" spans="1:29" ht="13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</row>
    <row r="463" spans="1:29" ht="1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</row>
    <row r="464" spans="1:29" ht="13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</row>
    <row r="465" spans="1:29" ht="13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</row>
    <row r="466" spans="1:29" ht="13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</row>
    <row r="467" spans="1:29" ht="13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</row>
    <row r="468" spans="1:29" ht="13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</row>
    <row r="469" spans="1:29" ht="13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</row>
    <row r="470" spans="1:29" ht="13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</row>
    <row r="471" spans="1:29" ht="13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</row>
    <row r="472" spans="1:29" ht="13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</row>
    <row r="473" spans="1:29" ht="1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</row>
    <row r="474" spans="1:29" ht="13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</row>
    <row r="475" spans="1:29" ht="13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</row>
    <row r="476" spans="1:29" ht="13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</row>
    <row r="477" spans="1:29" ht="13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</row>
    <row r="478" spans="1:29" ht="13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</row>
    <row r="479" spans="1:29" ht="13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</row>
    <row r="480" spans="1:29" ht="13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</row>
    <row r="481" spans="1:29" ht="13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</row>
    <row r="482" spans="1:29" ht="13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</row>
    <row r="483" spans="1:29" ht="1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</row>
    <row r="484" spans="1:29" ht="13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</row>
    <row r="485" spans="1:29" ht="13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</row>
    <row r="486" spans="1:29" ht="13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</row>
    <row r="487" spans="1:29" ht="13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</row>
    <row r="488" spans="1:29" ht="13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</row>
    <row r="489" spans="1:29" ht="13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</row>
    <row r="490" spans="1:29" ht="13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</row>
    <row r="491" spans="1:29" ht="13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</row>
    <row r="492" spans="1:29" ht="13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</row>
    <row r="493" spans="1:29" ht="1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</row>
    <row r="494" spans="1:29" ht="13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</row>
    <row r="495" spans="1:29" ht="13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</row>
    <row r="496" spans="1:29" ht="13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</row>
    <row r="497" spans="1:29" ht="13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</row>
    <row r="498" spans="1:29" ht="13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</row>
    <row r="499" spans="1:29" ht="13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</row>
    <row r="500" spans="1:29" ht="13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</row>
    <row r="501" spans="1:29" ht="13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</row>
    <row r="502" spans="1:29" ht="13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</row>
    <row r="503" spans="1:29" ht="1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</row>
    <row r="504" spans="1:29" ht="13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</row>
    <row r="505" spans="1:29" ht="13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</row>
    <row r="506" spans="1:29" ht="13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</row>
    <row r="507" spans="1:29" ht="13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</row>
    <row r="508" spans="1:29" ht="13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</row>
    <row r="509" spans="1:29" ht="13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</row>
    <row r="510" spans="1:29" ht="13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</row>
    <row r="511" spans="1:29" ht="13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</row>
    <row r="512" spans="1:29" ht="13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</row>
    <row r="513" spans="1:29" ht="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</row>
    <row r="514" spans="1:29" ht="13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</row>
    <row r="515" spans="1:29" ht="13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</row>
    <row r="516" spans="1:29" ht="13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</row>
    <row r="517" spans="1:29" ht="13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</row>
    <row r="518" spans="1:29" ht="13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</row>
    <row r="519" spans="1:29" ht="13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</row>
    <row r="520" spans="1:29" ht="13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</row>
    <row r="521" spans="1:29" ht="13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</row>
    <row r="522" spans="1:29" ht="13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</row>
    <row r="523" spans="1:29" ht="1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</row>
    <row r="524" spans="1:29" ht="13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</row>
    <row r="525" spans="1:29" ht="13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</row>
    <row r="526" spans="1:29" ht="13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</row>
    <row r="527" spans="1:29" ht="13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</row>
    <row r="528" spans="1:29" ht="13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</row>
    <row r="529" spans="1:29" ht="13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</row>
    <row r="530" spans="1:29" ht="13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</row>
    <row r="531" spans="1:29" ht="13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</row>
    <row r="532" spans="1:29" ht="13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</row>
    <row r="533" spans="1:29" ht="1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</row>
    <row r="534" spans="1:29" ht="13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</row>
    <row r="535" spans="1:29" ht="13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</row>
    <row r="536" spans="1:29" ht="13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</row>
    <row r="537" spans="1:29" ht="13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</row>
    <row r="538" spans="1:29" ht="13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</row>
    <row r="539" spans="1:29" ht="13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</row>
    <row r="540" spans="1:29" ht="13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</row>
    <row r="541" spans="1:29" ht="13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</row>
    <row r="542" spans="1:29" ht="13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</row>
    <row r="543" spans="1:29" ht="1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</row>
    <row r="544" spans="1:29" ht="13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</row>
    <row r="545" spans="1:29" ht="13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</row>
    <row r="546" spans="1:29" ht="13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</row>
    <row r="547" spans="1:29" ht="13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</row>
    <row r="548" spans="1:29" ht="13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</row>
    <row r="549" spans="1:29" ht="13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</row>
    <row r="550" spans="1:29" ht="13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</row>
    <row r="551" spans="1:29" ht="13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</row>
    <row r="552" spans="1:29" ht="13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</row>
    <row r="553" spans="1:29" ht="1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</row>
    <row r="554" spans="1:29" ht="13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</row>
    <row r="555" spans="1:29" ht="13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</row>
    <row r="556" spans="1:29" ht="13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</row>
    <row r="557" spans="1:29" ht="13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</row>
    <row r="558" spans="1:29" ht="13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</row>
    <row r="559" spans="1:29" ht="13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</row>
    <row r="560" spans="1:29" ht="13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</row>
    <row r="561" spans="1:29" ht="13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</row>
    <row r="562" spans="1:29" ht="13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</row>
    <row r="563" spans="1:29" ht="1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</row>
    <row r="564" spans="1:29" ht="13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</row>
    <row r="565" spans="1:29" ht="13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</row>
    <row r="566" spans="1:29" ht="13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</row>
    <row r="567" spans="1:29" ht="13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</row>
    <row r="568" spans="1:29" ht="13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</row>
    <row r="569" spans="1:29" ht="13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</row>
    <row r="570" spans="1:29" ht="13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 spans="1:29" ht="13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 spans="1:29" ht="13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 spans="1:29" ht="1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 spans="1:29" ht="13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 spans="1:29" ht="13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 spans="1:29" ht="13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 spans="1:29" ht="13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</row>
    <row r="578" spans="1:29" ht="13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</row>
    <row r="579" spans="1:29" ht="13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</row>
    <row r="580" spans="1:29" ht="13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</row>
    <row r="581" spans="1:29" ht="13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 spans="1:29" ht="13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 spans="1:29" ht="1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 spans="1:29" ht="13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</row>
    <row r="585" spans="1:29" ht="13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</row>
    <row r="586" spans="1:29" ht="13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</row>
    <row r="587" spans="1:29" ht="13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</row>
    <row r="588" spans="1:29" ht="13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 spans="1:29" ht="13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 spans="1:29" ht="13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</row>
    <row r="591" spans="1:29" ht="13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</row>
    <row r="592" spans="1:29" ht="13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</row>
    <row r="593" spans="1:29" ht="1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</row>
    <row r="594" spans="1:29" ht="13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 spans="1:29" ht="13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</row>
    <row r="596" spans="1:29" ht="13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 spans="1:29" ht="13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 spans="1:29" ht="13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</row>
    <row r="599" spans="1:29" ht="13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</row>
    <row r="600" spans="1:29" ht="13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601" spans="1:29" ht="13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</row>
    <row r="602" spans="1:29" ht="13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</row>
    <row r="603" spans="1:29" ht="1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</row>
    <row r="604" spans="1:29" ht="13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</row>
    <row r="605" spans="1:29" ht="13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</row>
    <row r="606" spans="1:29" ht="13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</row>
    <row r="607" spans="1:29" ht="13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</row>
    <row r="608" spans="1:29" ht="13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</row>
    <row r="609" spans="1:29" ht="13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</row>
    <row r="610" spans="1:29" ht="13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</row>
    <row r="611" spans="1:29" ht="13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</row>
    <row r="612" spans="1:29" ht="13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</row>
    <row r="613" spans="1:29" ht="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</row>
    <row r="614" spans="1:29" ht="13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</row>
    <row r="615" spans="1:29" ht="13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</row>
    <row r="616" spans="1:29" ht="13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</row>
    <row r="617" spans="1:29" ht="13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</row>
    <row r="618" spans="1:29" ht="13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</row>
    <row r="619" spans="1:29" ht="13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</row>
    <row r="620" spans="1:29" ht="13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</row>
    <row r="621" spans="1:29" ht="13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</row>
    <row r="622" spans="1:29" ht="13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</row>
    <row r="623" spans="1:29" ht="1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</row>
    <row r="624" spans="1:29" ht="13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</row>
    <row r="625" spans="1:29" ht="13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</row>
    <row r="626" spans="1:29" ht="13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</row>
    <row r="627" spans="1:29" ht="13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</row>
    <row r="628" spans="1:29" ht="13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</row>
    <row r="629" spans="1:29" ht="13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</row>
    <row r="630" spans="1:29" ht="13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</row>
    <row r="631" spans="1:29" ht="13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</row>
    <row r="632" spans="1:29" ht="13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</row>
    <row r="633" spans="1:29" ht="1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</row>
    <row r="634" spans="1:29" ht="13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</row>
    <row r="635" spans="1:29" ht="13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</row>
    <row r="636" spans="1:29" ht="13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</row>
    <row r="637" spans="1:29" ht="13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</row>
    <row r="638" spans="1:29" ht="13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</row>
    <row r="639" spans="1:29" ht="13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</row>
    <row r="640" spans="1:29" ht="13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</row>
    <row r="641" spans="1:29" ht="13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</row>
    <row r="642" spans="1:29" ht="13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</row>
    <row r="643" spans="1:29" ht="1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</row>
    <row r="644" spans="1:29" ht="13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</row>
    <row r="645" spans="1:29" ht="13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</row>
    <row r="646" spans="1:29" ht="13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</row>
    <row r="647" spans="1:29" ht="13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</row>
    <row r="648" spans="1:29" ht="13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</row>
    <row r="649" spans="1:29" ht="13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</row>
    <row r="650" spans="1:29" ht="13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</row>
    <row r="651" spans="1:29" ht="13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</row>
    <row r="652" spans="1:29" ht="13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</row>
    <row r="653" spans="1:29" ht="1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</row>
    <row r="654" spans="1:29" ht="13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</row>
    <row r="655" spans="1:29" ht="13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</row>
    <row r="656" spans="1:29" ht="13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</row>
    <row r="657" spans="1:29" ht="13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</row>
    <row r="658" spans="1:29" ht="13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</row>
    <row r="659" spans="1:29" ht="13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</row>
    <row r="660" spans="1:29" ht="13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</row>
    <row r="661" spans="1:29" ht="13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</row>
    <row r="662" spans="1:29" ht="13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</row>
    <row r="663" spans="1:29" ht="1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</row>
    <row r="664" spans="1:29" ht="13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</row>
    <row r="665" spans="1:29" ht="13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</row>
    <row r="666" spans="1:29" ht="13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</row>
    <row r="667" spans="1:29" ht="13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</row>
    <row r="668" spans="1:29" ht="13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</row>
    <row r="669" spans="1:29" ht="13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</row>
    <row r="670" spans="1:29" ht="13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</row>
    <row r="671" spans="1:29" ht="13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</row>
    <row r="672" spans="1:29" ht="13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</row>
    <row r="673" spans="1:29" ht="1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</row>
    <row r="674" spans="1:29" ht="13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</row>
    <row r="675" spans="1:29" ht="13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</row>
    <row r="676" spans="1:29" ht="13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</row>
    <row r="677" spans="1:29" ht="13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</row>
    <row r="678" spans="1:29" ht="13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</row>
    <row r="679" spans="1:29" ht="13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</row>
    <row r="680" spans="1:29" ht="13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</row>
    <row r="681" spans="1:29" ht="13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</row>
    <row r="682" spans="1:29" ht="13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</row>
    <row r="683" spans="1:29" ht="1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</row>
    <row r="684" spans="1:29" ht="13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</row>
    <row r="685" spans="1:29" ht="13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</row>
    <row r="686" spans="1:29" ht="13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</row>
    <row r="687" spans="1:29" ht="13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</row>
    <row r="688" spans="1:29" ht="13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</row>
    <row r="689" spans="1:29" ht="13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</row>
    <row r="690" spans="1:29" ht="13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</row>
    <row r="691" spans="1:29" ht="13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</row>
    <row r="692" spans="1:29" ht="13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</row>
    <row r="693" spans="1:29" ht="1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</row>
    <row r="694" spans="1:29" ht="13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</row>
    <row r="695" spans="1:29" ht="13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</row>
    <row r="696" spans="1:29" ht="13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</row>
    <row r="697" spans="1:29" ht="13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</row>
    <row r="698" spans="1:29" ht="13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</row>
    <row r="699" spans="1:29" ht="13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</row>
    <row r="700" spans="1:29" ht="13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</row>
    <row r="701" spans="1:29" ht="13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</row>
    <row r="702" spans="1:29" ht="13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</row>
    <row r="703" spans="1:29" ht="1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</row>
    <row r="704" spans="1:29" ht="13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</row>
    <row r="705" spans="1:29" ht="13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</row>
    <row r="706" spans="1:29" ht="13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</row>
    <row r="707" spans="1:29" ht="13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</row>
    <row r="708" spans="1:29" ht="13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</row>
    <row r="709" spans="1:29" ht="13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</row>
    <row r="710" spans="1:29" ht="13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</row>
    <row r="711" spans="1:29" ht="13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</row>
    <row r="712" spans="1:29" ht="13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</row>
    <row r="713" spans="1:29" ht="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</row>
    <row r="714" spans="1:29" ht="13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</row>
    <row r="715" spans="1:29" ht="13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</row>
    <row r="716" spans="1:29" ht="13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</row>
    <row r="717" spans="1:29" ht="13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</row>
    <row r="718" spans="1:29" ht="13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</row>
    <row r="719" spans="1:29" ht="13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</row>
    <row r="720" spans="1:29" ht="13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</row>
    <row r="721" spans="1:29" ht="13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</row>
    <row r="722" spans="1:29" ht="13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</row>
    <row r="723" spans="1:29" ht="1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</row>
    <row r="724" spans="1:29" ht="13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</row>
    <row r="725" spans="1:29" ht="13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</row>
    <row r="726" spans="1:29" ht="13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</row>
    <row r="727" spans="1:29" ht="13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</row>
    <row r="728" spans="1:29" ht="13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</row>
    <row r="729" spans="1:29" ht="13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</row>
    <row r="730" spans="1:29" ht="13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</row>
    <row r="731" spans="1:29" ht="13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</row>
    <row r="732" spans="1:29" ht="13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</row>
    <row r="733" spans="1:29" ht="1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</row>
    <row r="734" spans="1:29" ht="13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</row>
    <row r="735" spans="1:29" ht="13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</row>
    <row r="736" spans="1:29" ht="13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</row>
    <row r="737" spans="1:29" ht="13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</row>
    <row r="738" spans="1:29" ht="13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</row>
    <row r="739" spans="1:29" ht="13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</row>
    <row r="740" spans="1:29" ht="13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</row>
    <row r="741" spans="1:29" ht="13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</row>
    <row r="742" spans="1:29" ht="13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</row>
    <row r="743" spans="1:29" ht="1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</row>
    <row r="744" spans="1:29" ht="13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</row>
    <row r="745" spans="1:29" ht="13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</row>
    <row r="746" spans="1:29" ht="13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</row>
    <row r="747" spans="1:29" ht="13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</row>
    <row r="748" spans="1:29" ht="13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</row>
    <row r="749" spans="1:29" ht="13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</row>
    <row r="750" spans="1:29" ht="13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</row>
    <row r="751" spans="1:29" ht="13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</row>
    <row r="752" spans="1:29" ht="13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</row>
    <row r="753" spans="1:29" ht="1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</row>
    <row r="754" spans="1:29" ht="13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</row>
    <row r="755" spans="1:29" ht="13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</row>
    <row r="756" spans="1:29" ht="13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</row>
    <row r="757" spans="1:29" ht="13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</row>
    <row r="758" spans="1:29" ht="13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</row>
    <row r="759" spans="1:29" ht="13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</row>
    <row r="760" spans="1:29" ht="13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</row>
    <row r="761" spans="1:29" ht="13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</row>
    <row r="762" spans="1:29" ht="13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</row>
    <row r="763" spans="1:29" ht="1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</row>
    <row r="764" spans="1:29" ht="13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</row>
    <row r="765" spans="1:29" ht="13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</row>
    <row r="766" spans="1:29" ht="13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</row>
    <row r="767" spans="1:29" ht="13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</row>
    <row r="768" spans="1:29" ht="13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</row>
    <row r="769" spans="1:29" ht="13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</row>
    <row r="770" spans="1:29" ht="13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</row>
    <row r="771" spans="1:29" ht="13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</row>
    <row r="772" spans="1:29" ht="13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</row>
    <row r="773" spans="1:29" ht="1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</row>
    <row r="774" spans="1:29" ht="13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</row>
    <row r="775" spans="1:29" ht="13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</row>
    <row r="776" spans="1:29" ht="13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</row>
    <row r="777" spans="1:29" ht="13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</row>
    <row r="778" spans="1:29" ht="13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</row>
    <row r="779" spans="1:29" ht="13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</row>
    <row r="780" spans="1:29" ht="13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</row>
    <row r="781" spans="1:29" ht="13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</row>
    <row r="782" spans="1:29" ht="13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</row>
    <row r="783" spans="1:29" ht="1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</row>
    <row r="784" spans="1:29" ht="13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</row>
    <row r="785" spans="1:29" ht="13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</row>
    <row r="786" spans="1:29" ht="13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</row>
    <row r="787" spans="1:29" ht="13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</row>
    <row r="788" spans="1:29" ht="13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</row>
    <row r="789" spans="1:29" ht="13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</row>
    <row r="790" spans="1:29" ht="13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</row>
    <row r="791" spans="1:29" ht="13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</row>
    <row r="792" spans="1:29" ht="13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</row>
    <row r="793" spans="1:29" ht="1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</row>
    <row r="794" spans="1:29" ht="13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</row>
    <row r="795" spans="1:29" ht="13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</row>
    <row r="796" spans="1:29" ht="13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</row>
    <row r="797" spans="1:29" ht="13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</row>
    <row r="798" spans="1:29" ht="13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</row>
    <row r="799" spans="1:29" ht="13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</row>
    <row r="800" spans="1:29" ht="13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</row>
    <row r="801" spans="1:29" ht="13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</row>
    <row r="802" spans="1:29" ht="13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</row>
    <row r="803" spans="1:29" ht="1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</row>
    <row r="804" spans="1:29" ht="13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</row>
    <row r="805" spans="1:29" ht="13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</row>
    <row r="806" spans="1:29" ht="13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</row>
    <row r="807" spans="1:29" ht="13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</row>
    <row r="808" spans="1:29" ht="13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</row>
    <row r="809" spans="1:29" ht="13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</row>
    <row r="810" spans="1:29" ht="13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</row>
    <row r="811" spans="1:29" ht="13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</row>
    <row r="812" spans="1:29" ht="13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</row>
    <row r="813" spans="1:29" ht="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</row>
    <row r="814" spans="1:29" ht="13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</row>
    <row r="815" spans="1:29" ht="13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</row>
    <row r="816" spans="1:29" ht="13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</row>
    <row r="817" spans="1:29" ht="13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</row>
    <row r="818" spans="1:29" ht="13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</row>
    <row r="819" spans="1:29" ht="13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</row>
    <row r="820" spans="1:29" ht="13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</row>
    <row r="821" spans="1:29" ht="13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</row>
    <row r="822" spans="1:29" ht="13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</row>
    <row r="823" spans="1:29" ht="1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</row>
    <row r="824" spans="1:29" ht="13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</row>
    <row r="825" spans="1:29" ht="13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</row>
    <row r="826" spans="1:29" ht="13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</row>
    <row r="827" spans="1:29" ht="13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</row>
    <row r="828" spans="1:29" ht="13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</row>
    <row r="829" spans="1:29" ht="13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</row>
    <row r="830" spans="1:29" ht="13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</row>
    <row r="831" spans="1:29" ht="13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</row>
    <row r="832" spans="1:29" ht="13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</row>
    <row r="833" spans="1:29" ht="1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</row>
    <row r="834" spans="1:29" ht="13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</row>
    <row r="835" spans="1:29" ht="13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</row>
    <row r="836" spans="1:29" ht="13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</row>
    <row r="837" spans="1:29" ht="13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</row>
    <row r="838" spans="1:29" ht="13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</row>
    <row r="839" spans="1:29" ht="13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</row>
    <row r="840" spans="1:29" ht="13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</row>
    <row r="841" spans="1:29" ht="13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</row>
    <row r="842" spans="1:29" ht="13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</row>
    <row r="843" spans="1:29" ht="1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</row>
    <row r="844" spans="1:29" ht="13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</row>
    <row r="845" spans="1:29" ht="13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</row>
    <row r="846" spans="1:29" ht="13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</row>
    <row r="847" spans="1:29" ht="13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</row>
    <row r="848" spans="1:29" ht="13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</row>
    <row r="849" spans="1:29" ht="13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</row>
    <row r="850" spans="1:29" ht="13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</row>
    <row r="851" spans="1:29" ht="13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</row>
    <row r="852" spans="1:29" ht="13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</row>
    <row r="853" spans="1:29" ht="1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</row>
    <row r="854" spans="1:29" ht="13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</row>
    <row r="855" spans="1:29" ht="13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</row>
    <row r="856" spans="1:29" ht="13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</row>
    <row r="857" spans="1:29" ht="13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</row>
    <row r="858" spans="1:29" ht="13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</row>
    <row r="859" spans="1:29" ht="13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</row>
    <row r="860" spans="1:29" ht="13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</row>
    <row r="861" spans="1:29" ht="13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</row>
    <row r="862" spans="1:29" ht="13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</row>
    <row r="863" spans="1:29" ht="1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</row>
    <row r="864" spans="1:29" ht="13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</row>
    <row r="865" spans="1:29" ht="13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</row>
    <row r="866" spans="1:29" ht="13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</row>
    <row r="867" spans="1:29" ht="13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</row>
    <row r="868" spans="1:29" ht="13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</row>
    <row r="869" spans="1:29" ht="13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</row>
    <row r="870" spans="1:29" ht="13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</row>
    <row r="871" spans="1:29" ht="13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</row>
    <row r="872" spans="1:29" ht="13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</row>
    <row r="873" spans="1:29" ht="1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</row>
    <row r="874" spans="1:29" ht="13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</row>
    <row r="875" spans="1:29" ht="13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</row>
    <row r="876" spans="1:29" ht="13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</row>
    <row r="877" spans="1:29" ht="13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</row>
    <row r="878" spans="1:29" ht="13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</row>
    <row r="879" spans="1:29" ht="13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</row>
    <row r="880" spans="1:29" ht="13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</row>
    <row r="881" spans="1:29" ht="13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</row>
    <row r="882" spans="1:29" ht="13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</row>
    <row r="883" spans="1:29" ht="1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</row>
    <row r="884" spans="1:29" ht="13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</row>
    <row r="885" spans="1:29" ht="13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</row>
    <row r="886" spans="1:29" ht="13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</row>
    <row r="887" spans="1:29" ht="13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</row>
    <row r="888" spans="1:29" ht="13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</row>
    <row r="889" spans="1:29" ht="13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</row>
    <row r="890" spans="1:29" ht="13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</row>
    <row r="891" spans="1:29" ht="13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</row>
    <row r="892" spans="1:29" ht="13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</row>
    <row r="893" spans="1:29" ht="1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</row>
    <row r="894" spans="1:29" ht="13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</row>
    <row r="895" spans="1:29" ht="13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</row>
    <row r="896" spans="1:29" ht="13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</row>
    <row r="897" spans="1:29" ht="13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</row>
    <row r="898" spans="1:29" ht="13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</row>
    <row r="899" spans="1:29" ht="13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</row>
    <row r="900" spans="1:29" ht="13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</row>
    <row r="901" spans="1:29" ht="13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</row>
    <row r="902" spans="1:29" ht="13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</row>
    <row r="903" spans="1:29" ht="1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</row>
    <row r="904" spans="1:29" ht="13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</row>
    <row r="905" spans="1:29" ht="13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</row>
    <row r="906" spans="1:29" ht="13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</row>
    <row r="907" spans="1:29" ht="13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</row>
    <row r="908" spans="1:29" ht="13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</row>
    <row r="909" spans="1:29" ht="13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</row>
    <row r="910" spans="1:29" ht="13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</row>
    <row r="911" spans="1:29" ht="13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</row>
    <row r="912" spans="1:29" ht="13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</row>
    <row r="913" spans="1:29" ht="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</row>
    <row r="914" spans="1:29" ht="13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</row>
    <row r="915" spans="1:29" ht="13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</row>
    <row r="916" spans="1:29" ht="13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</row>
    <row r="917" spans="1:29" ht="13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</row>
    <row r="918" spans="1:29" ht="13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</row>
    <row r="919" spans="1:29" ht="13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</row>
    <row r="920" spans="1:29" ht="13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</row>
    <row r="921" spans="1:29" ht="13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</row>
    <row r="922" spans="1:29" ht="13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</row>
    <row r="923" spans="1:29" ht="1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</row>
    <row r="924" spans="1:29" ht="13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</row>
    <row r="925" spans="1:29" ht="13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</row>
    <row r="926" spans="1:29" ht="13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</row>
    <row r="927" spans="1:29" ht="13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</row>
    <row r="928" spans="1:29" ht="13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</row>
    <row r="929" spans="1:29" ht="13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</row>
    <row r="930" spans="1:29" ht="13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</row>
    <row r="931" spans="1:29" ht="13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</row>
    <row r="932" spans="1:29" ht="13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</row>
    <row r="933" spans="1:29" ht="1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</row>
    <row r="934" spans="1:29" ht="13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</row>
    <row r="935" spans="1:29" ht="13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</row>
    <row r="936" spans="1:29" ht="13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</row>
    <row r="937" spans="1:29" ht="13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</row>
    <row r="938" spans="1:29" ht="13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</row>
    <row r="939" spans="1:29" ht="13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</row>
    <row r="940" spans="1:29" ht="13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</row>
    <row r="941" spans="1:29" ht="13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</row>
    <row r="942" spans="1:29" ht="13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</row>
    <row r="943" spans="1:29" ht="1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</row>
    <row r="944" spans="1:29" ht="13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</row>
    <row r="945" spans="1:29" ht="13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</row>
    <row r="946" spans="1:29" ht="13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</row>
    <row r="947" spans="1:29" ht="13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</row>
    <row r="948" spans="1:29" ht="13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</row>
    <row r="949" spans="1:29" ht="13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</row>
    <row r="950" spans="1:29" ht="13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</row>
    <row r="951" spans="1:29" ht="13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</row>
    <row r="952" spans="1:29" ht="13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</row>
    <row r="953" spans="1:29" ht="1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</row>
    <row r="954" spans="1:29" ht="13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</row>
    <row r="955" spans="1:29" ht="13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</row>
    <row r="956" spans="1:29" ht="13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</row>
    <row r="957" spans="1:29" ht="13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</row>
    <row r="958" spans="1:29" ht="13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</row>
    <row r="959" spans="1:29" ht="13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</row>
    <row r="960" spans="1:29" ht="13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</row>
    <row r="961" spans="1:29" ht="13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</row>
    <row r="962" spans="1:29" ht="13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</row>
    <row r="963" spans="1:29" ht="1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</row>
    <row r="964" spans="1:29" ht="13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</row>
    <row r="965" spans="1:29" ht="13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</row>
    <row r="966" spans="1:29" ht="13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</row>
    <row r="967" spans="1:29" ht="13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</row>
    <row r="968" spans="1:29" ht="13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</row>
    <row r="969" spans="1:29" ht="13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</row>
    <row r="970" spans="1:29" ht="13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</row>
    <row r="971" spans="1:29" ht="13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</row>
    <row r="972" spans="1:29" ht="13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</row>
    <row r="973" spans="1:29" ht="1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</row>
    <row r="974" spans="1:29" ht="13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</row>
    <row r="975" spans="1:29" ht="13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</row>
    <row r="976" spans="1:29" ht="13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</row>
    <row r="977" spans="1:29" ht="13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</row>
    <row r="978" spans="1:29" ht="13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</row>
    <row r="979" spans="1:29" ht="13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</row>
    <row r="980" spans="1:29" ht="13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</row>
    <row r="981" spans="1:29" ht="13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</row>
    <row r="982" spans="1:29" ht="13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</row>
    <row r="983" spans="1:29" ht="1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</row>
    <row r="984" spans="1:29" ht="13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</row>
    <row r="985" spans="1:29" ht="13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</row>
    <row r="986" spans="1:29" ht="13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</row>
    <row r="987" spans="1:29" ht="13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</row>
    <row r="988" spans="1:29" ht="13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</row>
    <row r="989" spans="1:29" ht="13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</row>
    <row r="990" spans="1:29" ht="13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</row>
    <row r="991" spans="1:29" ht="13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</row>
    <row r="992" spans="1:29" ht="13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</row>
    <row r="993" spans="1:29" ht="1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</row>
    <row r="994" spans="1:29" ht="13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</row>
    <row r="995" spans="1:29" ht="13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</row>
    <row r="996" spans="1:29" ht="13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</row>
    <row r="997" spans="1:29" ht="13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</row>
    <row r="998" spans="1:29" ht="13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</row>
    <row r="999" spans="1:29" ht="13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</row>
    <row r="1000" spans="1:29" ht="13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</row>
  </sheetData>
  <phoneticPr fontId="1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1"/>
  <sheetViews>
    <sheetView workbookViewId="0"/>
  </sheetViews>
  <sheetFormatPr baseColWidth="10" defaultColWidth="12.6640625" defaultRowHeight="15.75" customHeight="1"/>
  <sheetData>
    <row r="1" spans="1:7">
      <c r="A1" s="53" t="s">
        <v>53</v>
      </c>
      <c r="B1" s="53" t="s">
        <v>106</v>
      </c>
      <c r="C1" s="53" t="s">
        <v>107</v>
      </c>
      <c r="D1" s="68" t="s">
        <v>108</v>
      </c>
      <c r="E1" s="68" t="s">
        <v>78</v>
      </c>
      <c r="F1" s="69" t="s">
        <v>104</v>
      </c>
      <c r="G1" s="69" t="s">
        <v>109</v>
      </c>
    </row>
    <row r="2" spans="1:7">
      <c r="A2" s="53" t="s">
        <v>60</v>
      </c>
      <c r="B2" s="72">
        <v>6.0848768410313395E-19</v>
      </c>
      <c r="C2" s="79"/>
      <c r="D2" s="83"/>
      <c r="E2" s="83">
        <v>3.4249863899999999</v>
      </c>
      <c r="F2" s="84">
        <v>6.4912132140359597E-17</v>
      </c>
      <c r="G2" s="80"/>
    </row>
    <row r="3" spans="1:7">
      <c r="A3" s="53" t="s">
        <v>61</v>
      </c>
      <c r="B3" s="85">
        <v>3.2792311084165702E-18</v>
      </c>
      <c r="C3" s="86"/>
      <c r="D3" s="87"/>
      <c r="E3" s="87">
        <v>18.456800600000001</v>
      </c>
      <c r="F3" s="84">
        <v>4.0858923978543598E-16</v>
      </c>
      <c r="G3" s="80"/>
    </row>
    <row r="4" spans="1:7">
      <c r="A4" s="53" t="s">
        <v>62</v>
      </c>
      <c r="B4" s="85">
        <v>1.0119275447734401E-18</v>
      </c>
      <c r="C4" s="86"/>
      <c r="D4" s="83"/>
      <c r="E4" s="83">
        <v>5.69593683</v>
      </c>
      <c r="F4" s="88">
        <v>4.8612084124562201E-18</v>
      </c>
      <c r="G4" s="81"/>
    </row>
    <row r="5" spans="1:7">
      <c r="A5" s="53" t="s">
        <v>63</v>
      </c>
      <c r="B5" s="85">
        <v>6.82797772653201E-19</v>
      </c>
      <c r="C5" s="86"/>
      <c r="D5" s="87"/>
      <c r="E5" s="87">
        <v>3.8435038100000001</v>
      </c>
      <c r="F5" s="88">
        <v>3.8445059230403498E-16</v>
      </c>
      <c r="G5" s="81"/>
    </row>
    <row r="6" spans="1:7">
      <c r="A6" s="53" t="s">
        <v>64</v>
      </c>
      <c r="B6" s="85">
        <v>5.2096344678474197E-18</v>
      </c>
      <c r="C6" s="86"/>
      <c r="D6" s="83"/>
      <c r="E6" s="83">
        <v>29.322221500000001</v>
      </c>
      <c r="F6" s="89">
        <v>3.2709378462308099E-16</v>
      </c>
      <c r="G6" s="82"/>
    </row>
    <row r="7" spans="1:7">
      <c r="A7" s="53" t="s">
        <v>65</v>
      </c>
      <c r="B7" s="85">
        <v>6.2124888576520502E-19</v>
      </c>
      <c r="C7" s="86"/>
      <c r="D7" s="87"/>
      <c r="E7" s="87">
        <v>3.4967173699999998</v>
      </c>
      <c r="F7" s="89">
        <v>3.0062300425648601E-17</v>
      </c>
      <c r="G7" s="82"/>
    </row>
    <row r="8" spans="1:7">
      <c r="A8" s="53" t="s">
        <v>66</v>
      </c>
      <c r="B8" s="85">
        <v>1.22892931167313E-18</v>
      </c>
      <c r="C8" s="85">
        <f>B8-B7</f>
        <v>6.0768042590792499E-19</v>
      </c>
      <c r="D8" s="87" t="s">
        <v>110</v>
      </c>
      <c r="E8" s="87">
        <v>6.91706427</v>
      </c>
      <c r="F8" s="84">
        <v>3.58765697012109E-17</v>
      </c>
      <c r="G8" s="80"/>
    </row>
    <row r="9" spans="1:7">
      <c r="A9" s="53" t="s">
        <v>67</v>
      </c>
      <c r="B9" s="85">
        <v>1.2938811269454599E-18</v>
      </c>
      <c r="C9" s="86"/>
      <c r="D9" s="87"/>
      <c r="E9" s="87">
        <v>7.2824514100000002</v>
      </c>
      <c r="F9" s="84">
        <v>8.8254387504394797E-17</v>
      </c>
      <c r="G9" s="80"/>
    </row>
    <row r="10" spans="1:7">
      <c r="A10" s="53" t="s">
        <v>68</v>
      </c>
      <c r="B10" s="85">
        <v>2.3506173892639501E-18</v>
      </c>
      <c r="C10" s="85">
        <f t="shared" ref="C10:C11" si="0">B10-B9</f>
        <v>1.0567362623184902E-18</v>
      </c>
      <c r="D10" s="83" t="s">
        <v>111</v>
      </c>
      <c r="E10" s="83">
        <v>13.230162</v>
      </c>
      <c r="F10" s="89">
        <v>2.5985050262621701E-17</v>
      </c>
      <c r="G10" s="82"/>
    </row>
    <row r="11" spans="1:7">
      <c r="A11" s="53" t="s">
        <v>69</v>
      </c>
      <c r="B11" s="85">
        <v>4.0460731202509501E-18</v>
      </c>
      <c r="C11" s="85">
        <f t="shared" si="0"/>
        <v>1.695455730987E-18</v>
      </c>
      <c r="D11" s="87" t="s">
        <v>112</v>
      </c>
      <c r="E11" s="87">
        <v>22.772826899999998</v>
      </c>
      <c r="F11" s="84">
        <v>3.4887560388033201E-16</v>
      </c>
      <c r="G11" s="80"/>
    </row>
  </sheetData>
  <phoneticPr fontId="1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data</vt:lpstr>
      <vt:lpstr>data_python</vt:lpstr>
      <vt:lpstr>Times and Velocities</vt:lpstr>
      <vt:lpstr>uncertainty propagations</vt:lpstr>
      <vt:lpstr>final 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Jin</cp:lastModifiedBy>
  <dcterms:modified xsi:type="dcterms:W3CDTF">2023-10-23T01:59:05Z</dcterms:modified>
</cp:coreProperties>
</file>