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drawings/drawing3.xml" ContentType="application/vnd.openxmlformats-officedocument.drawing+xml"/>
  <Override PartName="/xl/worksheets/sheet4.xml" ContentType="application/vnd.openxmlformats-officedocument.spreadsheetml.worksheet+xml"/>
  <Override PartName="/xl/comments3.xml" ContentType="application/vnd.openxmlformats-officedocument.spreadsheetml.comments+xml"/>
  <Override PartName="/xl/drawings/drawing4.xml" ContentType="application/vnd.openxmlformats-officedocument.drawing+xml"/>
  <Override PartName="/xl/worksheets/sheet5.xml" ContentType="application/vnd.openxmlformats-officedocument.spreadsheetml.worksheet+xml"/>
  <Override PartName="/xl/comments4.xml" ContentType="application/vnd.openxmlformats-officedocument.spreadsheetml.comments+xml"/>
  <Override PartName="/xl/drawings/drawing5.xml" ContentType="application/vnd.openxmlformats-officedocument.drawing+xml"/>
  <Override PartName="/xl/worksheets/sheet6.xml" ContentType="application/vnd.openxmlformats-officedocument.spreadsheetml.worksheet+xml"/>
  <Override PartName="/xl/comments5.xml" ContentType="application/vnd.openxmlformats-officedocument.spreadsheetml.comments+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1.xml" ContentType="application/vnd.openxmlformats-officedocument.spreadsheetml.worksheet+xml"/>
  <Override PartName="/xl/comments7.xml" ContentType="application/vnd.openxmlformats-officedocument.spreadsheetml.comments+xml"/>
  <Override PartName="/xl/threadedcomments/threadedcomment.xml" ContentType="application/vnd.ms-excel.threadedcomments+xml"/>
  <Override PartName="/xl/drawings/drawing10.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14.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worksheets/sheet21.xml" ContentType="application/vnd.openxmlformats-officedocument.spreadsheetml.worksheet+xml"/>
  <Override PartName="/xl/persons/person.xml" ContentType="application/vnd.ms-excel.person+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custom-properties" Target="docProps/custom.xml"/><Relationship Id="Red8282d41d294eb5" Type="http://schemas.openxmlformats.org/officeDocument/2006/relationships/officeDocument" Target="/xl/workbook.xml"/></Relationships>
</file>

<file path=xl/workbook.xml><?xml version="1.0" encoding="utf-8"?>
<x:workbook xmlns:x="http://schemas.openxmlformats.org/spreadsheetml/2006/main">
  <x:sheets>
    <x:sheet xmlns:r="http://schemas.openxmlformats.org/officeDocument/2006/relationships" name="1. Introduktion" sheetId="1" r:id="R3e85d11437c9482b"/>
    <x:sheet xmlns:r="http://schemas.openxmlformats.org/officeDocument/2006/relationships" name="Förutsättningar" sheetId="2" r:id="R88166511ffe64e4c"/>
    <x:sheet xmlns:r="http://schemas.openxmlformats.org/officeDocument/2006/relationships" name="1. LCC Befintlig Installation" sheetId="3" r:id="R11d0aa2245e544f7"/>
    <x:sheet xmlns:r="http://schemas.openxmlformats.org/officeDocument/2006/relationships" name="2. LCC Ny Installation" sheetId="4" r:id="Re6086ba59ce94e22"/>
    <x:sheet xmlns:r="http://schemas.openxmlformats.org/officeDocument/2006/relationships" name="2. LCC A3" sheetId="5" r:id="R127c1f26412a413e"/>
    <x:sheet xmlns:r="http://schemas.openxmlformats.org/officeDocument/2006/relationships" name="2. LCC A4" sheetId="6" r:id="R4936f7a11e9b47af"/>
    <x:sheet xmlns:r="http://schemas.openxmlformats.org/officeDocument/2006/relationships" name="3. Kalkylparametrar" sheetId="7" r:id="R9644dd72a7f2462c"/>
    <x:sheet xmlns:r="http://schemas.openxmlformats.org/officeDocument/2006/relationships" name="4. Reduktionsfaktorer, LENI-tal" sheetId="8" r:id="Rde41834b9ede48fa"/>
    <x:sheet xmlns:r="http://schemas.openxmlformats.org/officeDocument/2006/relationships" name="5. Beräkningsfaktorer klimat" sheetId="9" r:id="R729ff0c2e2a04f57"/>
    <x:sheet xmlns:r="http://schemas.openxmlformats.org/officeDocument/2006/relationships" name="6. Resultat" sheetId="10" r:id="R1b23f036c0e44c77"/>
    <x:sheet xmlns:r="http://schemas.openxmlformats.org/officeDocument/2006/relationships" name="Sammanfattning" sheetId="11" r:id="R030d99e6541b4248"/>
    <x:sheet xmlns:r="http://schemas.openxmlformats.org/officeDocument/2006/relationships" name="Variabler" sheetId="12" r:id="Rfbe4237fb0a14fe5"/>
    <x:sheet xmlns:r="http://schemas.openxmlformats.org/officeDocument/2006/relationships" name="Belastningstabeller" sheetId="13" r:id="R2836963836524ffb"/>
    <x:sheet xmlns:r="http://schemas.openxmlformats.org/officeDocument/2006/relationships" name="AllStrings" sheetId="14" r:id="Rdf9b85ac54a74e12"/>
    <x:sheet xmlns:r="http://schemas.openxmlformats.org/officeDocument/2006/relationships" name="Blad1" sheetId="15" r:id="R69e3324e2aa84cc7"/>
    <x:sheet xmlns:r="http://schemas.openxmlformats.org/officeDocument/2006/relationships" name="Uträkningar" sheetId="16" r:id="R8b7d386766cb45ac"/>
    <x:sheet xmlns:r="http://schemas.openxmlformats.org/officeDocument/2006/relationships" name="Lasttabeller" sheetId="17" r:id="R9494508a14814008"/>
    <x:sheet xmlns:r="http://schemas.openxmlformats.org/officeDocument/2006/relationships" name="7. Svarsformulär" sheetId="18" r:id="Rdbd6063873a048a7"/>
    <x:sheet xmlns:r="http://schemas.openxmlformats.org/officeDocument/2006/relationships" name="lcc.html data" sheetId="19" r:id="R032984819ed64525"/>
    <x:sheet xmlns:r="http://schemas.openxmlformats.org/officeDocument/2006/relationships" name="LCC testrapport" sheetId="20" r:id="R473d4947c9b94b4f"/>
    <x:sheet xmlns:r="http://schemas.openxmlformats.org/officeDocument/2006/relationships" name="Validering lcc.html" sheetId="21" r:id="R5cd6a3a4d9c94400"/>
  </x:sheets>
  <x:definedNames>
    <x:definedName name="BÜRO">'4. Reduktionsfaktorer, LENI-tal'!$Q$13:$Q$23</x:definedName>
    <x:definedName name="Faktorer">#REF!</x:definedName>
    <x:definedName name="FromArray_1">_xlfn.ANCHORARRAY('4. Reduktionsfaktorer, LENI-tal'!$S$13)</x:definedName>
    <x:definedName name="FromArray_2">_xlfn.ANCHORARRAY('4. Reduktionsfaktorer, LENI-tal'!$H$13)</x:definedName>
    <x:definedName name="HOSPITAL">'4. Reduktionsfaktorer, LENI-tal'!$T$13:$T$20</x:definedName>
    <x:definedName name="IDRETTSHALL">'4. Reduktionsfaktorer, LENI-tal'!$S$13:$S$17</x:definedName>
    <x:definedName name="INDUSTRI">'4. Reduktionsfaktorer, LENI-tal'!$U$13:$U$21</x:definedName>
    <x:definedName name="INDUSTRIE">'4. Reduktionsfaktorer, LENI-tal'!$U$13:$U$21</x:definedName>
    <x:definedName name="INDUSTRY">'4. Reduktionsfaktorer, LENI-tal'!$U$13:$U$21</x:definedName>
    <x:definedName name="KONTOR">'4. Reduktionsfaktorer, LENI-tal'!$Q$13:$Q$23</x:definedName>
    <x:definedName name="KRANKENHAUS">'4. Reduktionsfaktorer, LENI-tal'!$T$13:$T$20</x:definedName>
    <x:definedName name="OFFICE">'4. Reduktionsfaktorer, LENI-tal'!$Q$13:$Q$23</x:definedName>
    <x:definedName name="Omvandlingsfaktorer">#REF!</x:definedName>
    <x:definedName name="SCHOOL_AND_RESTAURANT">'4. Reduktionsfaktorer, LENI-tal'!$R$13:$R$21</x:definedName>
    <x:definedName name="SCHULE_UND_RESTAURANT">'4. Reduktionsfaktorer, LENI-tal'!$R$13:$R$21</x:definedName>
    <x:definedName name="SJUKHUS">'4. Reduktionsfaktorer, LENI-tal'!$T$13:$T$20</x:definedName>
    <x:definedName name="SKOLA">#REF!</x:definedName>
    <x:definedName name="SKOLA_OCH_RESTAURANG">'4. Reduktionsfaktorer, LENI-tal'!$R$13:$R$21</x:definedName>
    <x:definedName name="SKOLE_OG_RESTAURANT">'4. Reduktionsfaktorer, LENI-tal'!$R$13:$R$21</x:definedName>
    <x:definedName name="SPORTHALL">'4. Reduktionsfaktorer, LENI-tal'!$S$13:$S$17</x:definedName>
    <x:definedName name="SPORTHALLAR">#REF!</x:definedName>
    <x:definedName name="SPORTHALLE">'4. Reduktionsfaktorer, LENI-tal'!$S$13:$S$17</x:definedName>
    <x:definedName name="SPORTS_HALL">'4. Reduktionsfaktorer, LENI-tal'!$S$13:$S$17</x:definedName>
    <x:definedName name="Språkval">Förutsättningar!$V$18</x:definedName>
    <x:definedName name="STYRNING">#REF!</x:definedName>
    <x:definedName name="SYKEHUS">'4. Reduktionsfaktorer, LENI-tal'!$T$13:$T$20</x:definedName>
    <x:definedName name="FromArray_1" localSheetId="12">_xlfn.ANCHORARRAY('[1]4. Reduktionsfaktorer, LENI-tal'!$S$13)</x:definedName>
    <x:definedName name="Språkval" localSheetId="1">Förutsättningar!$V$18</x:definedName>
    <x:definedName name="test" localSheetId="10">Sammanfattning!$B:$V</x:definedName>
  </x:definedNames>
</x:workbook>
</file>

<file path=xl/comments1.xml><?xml version="1.0" encoding="utf-8"?>
<x:comments xmlns:x="http://schemas.openxmlformats.org/spreadsheetml/2006/main">
  <x:authors>
    <x:author>daniberg</x:author>
    <x:author>Holmén, Andreas</x:author>
    <x:author>Ylva Svedenmark</x:author>
  </x:authors>
  <x:commentList>
    <x:comment ref="P24" authorId="0">
      <x:text>
        <x:r>
          <x: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x:t>
        </x:r>
      </x:text>
    </x:comment>
    <x:comment ref="P25" authorId="0">
      <x:text>
        <x:r>
          <x: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r>
      </x:text>
    </x:comment>
    <x:comment ref="P26" authorId="1">
      <x:text>
        <x:r>
          <x:t>Organisationens avtalade elpris (kr/kWh) anges. Elpriset är uppbyggt av flera komponenter. Säkerställ att prisuppgiften innehåller samma komponenter i alla jämförelser.  </x:t>
        </x:r>
      </x:text>
    </x:comment>
    <x:comment ref="P27" authorId="2">
      <x:text>
        <x:r>
          <x:t>Faktor för beräkning av energiprisförändring utöver (rensad från) inflation. Inflationen ska räknas bort pga real kalkylränta.</x:t>
        </x:r>
      </x:text>
    </x:comment>
    <x:comment ref="P28" authorId="2">
      <x:text>
        <x:r>
          <x:t>För att kunna beräkna klimatpåverkan från el- eller bränsleanvändningen anges här energileverantörens uppgifter om klimatpåverkan från sin elmix (koldioxidutsläpp per kilowattimme)  eller sitt bränsle. Du kan också använda riktvärden från flik 5. </x:t>
        </x:r>
      </x:text>
    </x:comment>
    <x:comment ref="P29" authorId="0">
      <x:text>
        <x:r>
          <x: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x:t>
        </x:r>
      </x:text>
    </x:comment>
  </x:commentList>
</x:comments>
</file>

<file path=xl/comments2.xml><?xml version="1.0" encoding="utf-8"?>
<x:comments xmlns:x="http://schemas.openxmlformats.org/spreadsheetml/2006/main">
  <x:authors>
    <x:author>daniberg</x:author>
    <x:author>Holmén, Andreas</x:author>
    <x:author>Ylva Svedenmark</x:author>
    <x:author>Emil Gustavsson</x:author>
  </x:authors>
  <x:commentList>
    <x:comment ref="C9" authorId="0">
      <x:text>
        <x:r>
          <x: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x:t>
        </x:r>
      </x:text>
    </x:comment>
    <x:comment ref="C10" authorId="0">
      <x:text>
        <x:r>
          <x: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r>
      </x:text>
    </x:comment>
    <x:comment ref="C11" authorId="1">
      <x:text>
        <x:r>
          <x:t>Organisationens avtalade elpris (kr/kWh) anges. Elpriset är uppbyggt av flera komponenter. Säkerställ att prisuppgiften innehåller samma komponenter i alla jämförelser.  </x:t>
        </x:r>
      </x:text>
    </x:comment>
    <x:comment ref="C12" authorId="2">
      <x:text>
        <x:r>
          <x:t>Faktor för beräkning av energiprisförändring utöver (rensad från) inflation. Inflationen ska räknas bort pga real kalkylränta.</x:t>
        </x:r>
      </x:text>
    </x:comment>
    <x:comment ref="C13" authorId="2">
      <x:text>
        <x:r>
          <x:t>För att kunna beräkna klimatpåverkan från el- eller bränsleanvändningen anges här energileverantörens uppgifter om klimatpåverkan från sin elmix (koldioxidutsläpp per kilowattimme)  eller sitt bränsle. Du kan också använda riktvärden från flik 5. </x:t>
        </x:r>
      </x:text>
    </x:comment>
    <x:comment ref="C14" authorId="0">
      <x:text>
        <x:r>
          <x: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x:t>
        </x:r>
      </x:text>
    </x:comment>
    <x:comment ref="G19" authorId="1">
      <x:text>
        <x:r>
          <x:t>Beskrivning av anläggningen med rumstyper och storlek på dessa måste göras i förfrågningsunderlaget. Ange rumstyp i första hand enligt benämningar i flik 4. Om flera typer och storlekar finns på t.ex. kontorsrum, benämns dessa cellkontor 1, cellkontor 2 osv.</x:t>
        </x:r>
      </x:text>
    </x:comment>
    <x:comment ref="G23" authorId="1">
      <x:text>
        <x:r>
          <x:t>Fyll i antal rum per rumstyp, dvs rum med samma funktion och storlek</x:t>
        </x:r>
      </x:text>
    </x:comment>
    <x:comment ref="G24" authorId="1">
      <x:text>
        <x:r>
          <x:t>Rummets yta matas in för att kunna beräkna rumstypens årliga energianvändning per kvadratmeter (LENI-talet). Utifrån detta kan sedan hela anläggningens årliga energianvändning enkelt beräknas, om detta efterfrågas i upphandlingen.</x:t>
        </x:r>
      </x:text>
    </x:comment>
    <x:comment ref="I26" authorId="3">
      <x:text>
        <x:r>
          <x:t>Emil Gustavsson:
Här fylls någon typ av betäckning i. t.ex L1, L2, </x:t>
        </x:r>
      </x:text>
    </x:comment>
    <x:comment ref="G27" authorId="1">
      <x:text>
        <x:r>
          <x:t>Här ifylles antal armaturer som ingår i den föreslagna lösningen per rumstyp. Om fler typer av armaturer förekommer så ifylles dessa som armaturtyp 1, armaturtyp 2 osv. </x:t>
        </x:r>
      </x:text>
    </x:comment>
    <x:comment ref="G28" authorId="1">
      <x:text>
        <x:r>
          <x:t>Här ska totala priset för armatur, ljuskälla, driftdon samt inbyggd styrutrustning anges (pris per styck). Om en armatur har fler än en ljuskälla ska dessa läggas ihop.</x:t>
        </x:r>
      </x:text>
    </x:comment>
    <x:comment ref="G29" authorId="1">
      <x:text>
        <x:r>
          <x:t>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x:t>
        </x:r>
      </x:text>
    </x:comment>
    <x:comment ref="G30" authorId="1">
      <x:text>
        <x:r>
          <x:t>Effekt per armatur (W), driftsförluster inkluderade, fylls i här.</x:t>
        </x:r>
      </x:text>
    </x:comment>
    <x:comment ref="G31" authorId="1">
      <x:text>
        <x:r>
          <x:t>Välj typ av styrning (ingen, manuell, närvaro/frånvarostyrning, dagsljusstyrning och olika kombinationer av dessa.
</x:t>
        </x:r>
      </x:text>
    </x:comment>
    <x:comment ref="G32" authorId="1">
      <x:text>
        <x:r>
          <x: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3" authorId="1">
      <x:text>
        <x:r>
          <x: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4" authorId="1">
      <x:text>
        <x:r>
          <x: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
</x:t>
        </x:r>
      </x:text>
    </x:comment>
    <x:comment ref="G35" authorId="1">
      <x:text>
        <x:r>
          <x:t>Här visas den totala reduktionsfaktorn, dvs multiplicering av värdena från rad 2.6-2.8, som kommer användas vidare i beräkningarna
</x:t>
        </x:r>
      </x:text>
    </x:comment>
    <x:comment ref="G36" authorId="1">
      <x:text>
        <x:r>
          <x:t>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x:t>
        </x:r>
      </x:text>
    </x:comment>
    <x:comment ref="G147" authorId="1">
      <x:text>
        <x:r>
          <x: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x:t>
        </x:r>
      </x:text>
    </x:comment>
  </x:commentList>
</x:comments>
</file>

<file path=xl/comments3.xml><?xml version="1.0" encoding="utf-8"?>
<x:comments xmlns:x="http://schemas.openxmlformats.org/spreadsheetml/2006/main">
  <x:authors>
    <x:author>daniberg</x:author>
    <x:author>Holmén, Andreas</x:author>
    <x:author>Ylva Svedenmark</x:author>
  </x:authors>
  <x:commentList>
    <x:comment ref="C9" authorId="0">
      <x:text>
        <x:r>
          <x: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x:t>
        </x:r>
      </x:text>
    </x:comment>
    <x:comment ref="C10" authorId="0">
      <x:text>
        <x:r>
          <x: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r>
      </x:text>
    </x:comment>
    <x:comment ref="C11" authorId="1">
      <x:text>
        <x:r>
          <x:t>Organisationens avtalade elpris (kr/kWh) anges. Elpriset är uppbyggt av flera komponenter. Säkerställ att prisuppgiften innehåller samma komponenter i alla jämförelser.  </x:t>
        </x:r>
      </x:text>
    </x:comment>
    <x:comment ref="C12" authorId="2">
      <x:text>
        <x:r>
          <x:t>Faktor för beräkning av energiprisförändring utöver (rensad från) inflation. Inflationen ska räknas bort pga real kalkylränta.</x:t>
        </x:r>
      </x:text>
    </x:comment>
    <x:comment ref="C13" authorId="2">
      <x:text>
        <x:r>
          <x:t>För att kunna beräkna klimatpåverkan från el- eller bränsleanvändningen anges här energileverantörens uppgifter om klimatpåverkan från sin elmix (koldioxidutsläpp per kilowattimme)  eller sitt bränsle. Du kan också använda riktvärden från flik 5. </x:t>
        </x:r>
      </x:text>
    </x:comment>
    <x:comment ref="C14" authorId="0">
      <x:text>
        <x:r>
          <x: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x:t>
        </x:r>
      </x:text>
    </x:comment>
    <x:comment ref="G19" authorId="1">
      <x:text>
        <x:r>
          <x:t>Beskrivning av anläggningen med rumstyper och storlek på dessa måste göras i förfrågningsunderlaget. Ange rumstyp i första hand enligt benämningar i flik 4. Om flera typer och storlekar finns på t.ex. kontorsrum, benämns dessa cellkontor 1, cellkontor 2 osv.</x:t>
        </x:r>
      </x:text>
    </x:comment>
    <x:comment ref="G23" authorId="1">
      <x:text>
        <x:r>
          <x:t>Fyll i antal rum per rumstyp, dvs rum med samma funktion och storlek</x:t>
        </x:r>
      </x:text>
    </x:comment>
    <x:comment ref="G24" authorId="1">
      <x:text>
        <x:r>
          <x:t>Rummets yta matas in för att kunna beräkna rumstypens årliga energianvändning per kvadratmeter (LENI-talet). Utifrån detta kan sedan hela anläggningens årliga energianvändning enkelt beräknas, om detta efterfrågas i upphandlingen.</x:t>
        </x:r>
      </x:text>
    </x:comment>
    <x:comment ref="G27" authorId="1">
      <x:text>
        <x:r>
          <x:t>Här ifylles antal armaturer som ingår i den föreslagna lösningen per rumstyp. Om fler typer av armaturer förekommer så ifylles dessa som armaturtyp 1, armaturtyp 2 osv. </x:t>
        </x:r>
      </x:text>
    </x:comment>
    <x:comment ref="G28" authorId="1">
      <x:text>
        <x:r>
          <x:t>Här ska totala priset för armatur, ljuskälla, driftdon samt inbyggd styrutrustning anges (pris per styck). Om en armatur har fler än en ljuskälla ska dessa läggas ihop.</x:t>
        </x:r>
      </x:text>
    </x:comment>
    <x:comment ref="G29" authorId="1">
      <x:text>
        <x:r>
          <x:t>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x:t>
        </x:r>
      </x:text>
    </x:comment>
    <x:comment ref="G30" authorId="1">
      <x:text>
        <x:r>
          <x:t>Effekt per armatur (W), driftsförluster inkluderade, fylls i här.</x:t>
        </x:r>
      </x:text>
    </x:comment>
    <x:comment ref="G31" authorId="1">
      <x:text>
        <x:r>
          <x:t>Välj typ av styrning (ingen, manuell, närvaro/frånvarostyrning, dagsljusstyrning och olika kombinationer av dessa.
</x:t>
        </x:r>
      </x:text>
    </x:comment>
    <x:comment ref="G32" authorId="1">
      <x:text>
        <x:r>
          <x: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3" authorId="1">
      <x:text>
        <x:r>
          <x: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4" authorId="1">
      <x:text>
        <x:r>
          <x: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
</x:t>
        </x:r>
      </x:text>
    </x:comment>
    <x:comment ref="G35" authorId="1">
      <x:text>
        <x:r>
          <x:t>Här visas den totala reduktionsfaktorn, dvs multiplicering av värdena från rad 2.6-2.8, som kommer användas vidare i beräkningarna
</x:t>
        </x:r>
      </x:text>
    </x:comment>
    <x:comment ref="G36" authorId="1">
      <x:text>
        <x:r>
          <x:t>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x:t>
        </x:r>
      </x:text>
    </x:comment>
    <x:comment ref="G147" authorId="1">
      <x:text>
        <x:r>
          <x: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x:t>
        </x:r>
      </x:text>
    </x:comment>
  </x:commentList>
</x:comments>
</file>

<file path=xl/comments4.xml><?xml version="1.0" encoding="utf-8"?>
<x:comments xmlns:x="http://schemas.openxmlformats.org/spreadsheetml/2006/main">
  <x:authors>
    <x:author>daniberg</x:author>
    <x:author>Holmén, Andreas</x:author>
    <x:author>Ylva Svedenmark</x:author>
  </x:authors>
  <x:commentList>
    <x:comment ref="C15" authorId="0">
      <x:text>
        <x:r>
          <x: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x:t>
        </x:r>
      </x:text>
    </x:comment>
    <x:comment ref="C16" authorId="0">
      <x:text>
        <x:r>
          <x: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r>
      </x:text>
    </x:comment>
    <x:comment ref="C17" authorId="1">
      <x:text>
        <x:r>
          <x:t>Organisationens avtalade elpris (kr/kWh) anges. Elpriset är uppbyggt av flera komponenter. Säkerställ att prisuppgiften innehåller samma komponenter i alla jämförelser.  </x:t>
        </x:r>
      </x:text>
    </x:comment>
    <x:comment ref="C18" authorId="2">
      <x:text>
        <x:r>
          <x:t>Faktor för beräkning av energiprisförändring utöver (rensad från) inflation. Inflationen ska räknas bort pga real kalkylränta.</x:t>
        </x:r>
      </x:text>
    </x:comment>
    <x:comment ref="C19" authorId="2">
      <x:text>
        <x:r>
          <x:t>För att kunna beräkna klimatpåverkan från el- eller bränsleanvändningen anges här energileverantörens uppgifter om klimatpåverkan från sin elmix (koldioxidutsläpp per kilowattimme)  eller sitt bränsle. Du kan också använda riktvärden från flik 5. </x:t>
        </x:r>
      </x:text>
    </x:comment>
    <x:comment ref="C20" authorId="0">
      <x:text>
        <x:r>
          <x: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x:t>
        </x:r>
      </x:text>
    </x:comment>
    <x:comment ref="G25" authorId="1">
      <x:text>
        <x:r>
          <x:t>Beskrivning av anläggningen med rumstyper och storlek på dessa måste göras i förfrågningsunderlaget. Ange rumstyp i första hand enligt benämningar i flik 4. Om flera typer och storlekar finns på t.ex. kontorsrum, benämns dessa cellkontor 1, cellkontor 2 osv.</x:t>
        </x:r>
      </x:text>
    </x:comment>
    <x:comment ref="G28" authorId="1">
      <x:text>
        <x:r>
          <x:t>Fyll i antal rum per rumstyp, dvs rum med samma funktion och storlek</x:t>
        </x:r>
      </x:text>
    </x:comment>
    <x:comment ref="G29" authorId="1">
      <x:text>
        <x:r>
          <x:t>Rummets yta matas in för att kunna beräkna rumstypens årliga energianvändning per kvadratmeter (LENI-talet). Utifrån detta kan sedan hela anläggningens årliga energianvändning enkelt beräknas, om detta efterfrågas i upphandlingen.</x:t>
        </x:r>
      </x:text>
    </x:comment>
    <x:comment ref="G32" authorId="1">
      <x:text>
        <x:r>
          <x:t>Här ifylles antal armaturer som ingår i den föreslagna lösningen per rumstyp. Om fler typer av armaturer förekommer så ifylles dessa som armaturtyp 1, armaturtyp 2 osv. </x:t>
        </x:r>
      </x:text>
    </x:comment>
    <x:comment ref="G33" authorId="1">
      <x:text>
        <x:r>
          <x:t>Här ska totala priset för armatur, ljuskälla, driftdon samt inbyggd styrutrustning anges (pris per styck). Om en armatur har fler än en ljuskälla ska dessa läggas ihop.</x:t>
        </x:r>
      </x:text>
    </x:comment>
    <x:comment ref="G34" authorId="1">
      <x:text>
        <x:r>
          <x:t>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x:t>
        </x:r>
      </x:text>
    </x:comment>
    <x:comment ref="G35" authorId="1">
      <x:text>
        <x:r>
          <x:t>Effekt per armatur (W), driftsförluster inkluderade, fylls i här.</x:t>
        </x:r>
      </x:text>
    </x:comment>
    <x:comment ref="G36" authorId="1">
      <x:text>
        <x:r>
          <x:t>Välj typ av styrning (ingen, manuell, närvaro/frånvarostyrning, dagsljusstyrning och olika kombinationer av dessa.
</x:t>
        </x:r>
      </x:text>
    </x:comment>
    <x:comment ref="G37" authorId="1">
      <x:text>
        <x:r>
          <x: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8" authorId="1">
      <x:text>
        <x:r>
          <x: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9" authorId="1">
      <x:text>
        <x:r>
          <x: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
</x:t>
        </x:r>
      </x:text>
    </x:comment>
    <x:comment ref="G40" authorId="1">
      <x:text>
        <x:r>
          <x:t>Här visas den totala reduktionsfaktorn, dvs multiplicering av värdena från rad 2.6-2.8, som kommer användas vidare i beräkningarna
</x:t>
        </x:r>
      </x:text>
    </x:comment>
    <x:comment ref="G41" authorId="1">
      <x:text>
        <x:r>
          <x:t>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x:t>
        </x:r>
      </x:text>
    </x:comment>
    <x:comment ref="G152" authorId="1">
      <x:text>
        <x:r>
          <x: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x:t>
        </x:r>
      </x:text>
    </x:comment>
  </x:commentList>
</x:comments>
</file>

<file path=xl/comments5.xml><?xml version="1.0" encoding="utf-8"?>
<x:comments xmlns:x="http://schemas.openxmlformats.org/spreadsheetml/2006/main">
  <x:authors>
    <x:author>daniberg</x:author>
    <x:author>Holmén, Andreas</x:author>
    <x:author>Ylva Svedenmark</x:author>
  </x:authors>
  <x:commentList>
    <x:comment ref="C15" authorId="0">
      <x:text>
        <x:r>
          <x:t>Antal år som kalkylen omfattar. Nyttjandetiden baseras på antal år som produkten är tänkt att användas, vilket inte alltid behöver spegla den tekniska livslängden. En kortare nyttjandetid ger större vikt åt inköpspriset medan en längre nyttjandetid ger drift- och underhållskostnader större vikt.</x:t>
        </x:r>
      </x:text>
    </x:comment>
    <x:comment ref="C16" authorId="0">
      <x:text>
        <x:r>
          <x:t>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r>
      </x:text>
    </x:comment>
    <x:comment ref="C17" authorId="1">
      <x:text>
        <x:r>
          <x:t>Organisationens avtalade elpris (kr/kWh) anges. Elpriset är uppbyggt av flera komponenter. Säkerställ att prisuppgiften innehåller samma komponenter i alla jämförelser.  </x:t>
        </x:r>
      </x:text>
    </x:comment>
    <x:comment ref="C18" authorId="2">
      <x:text>
        <x:r>
          <x:t>Faktor för beräkning av energiprisförändring utöver (rensad från) inflation. Inflationen ska räknas bort pga real kalkylränta.</x:t>
        </x:r>
      </x:text>
    </x:comment>
    <x:comment ref="C19" authorId="2">
      <x:text>
        <x:r>
          <x:t>För att kunna beräkna klimatpåverkan från el- eller bränsleanvändningen anges här energileverantörens uppgifter om klimatpåverkan från sin elmix (koldioxidutsläpp per kilowattimme)  eller sitt bränsle. Du kan också använda riktvärden från flik 5. </x:t>
        </x:r>
      </x:text>
    </x:comment>
    <x:comment ref="C20" authorId="0">
      <x:text>
        <x:r>
          <x:t>Här ska drifttid (h/år) för belysningen anges. Tiden ska i första hand vara baserad på befintlig driftdata. I andra hand kan man utgå från driftdata (schablonvärden) enligt standard SS-EN 15193: kontor 2500 h/år, skolor 2000 h/år, sporthallar 4000 h/år, kök 2500 h/år, sjukhus 5000 h/år. Dessa värden finns också nämnda i Ljus &amp; Rum, utgåva 4 (2022) kapitel 6.</x:t>
        </x:r>
      </x:text>
    </x:comment>
    <x:comment ref="G25" authorId="1">
      <x:text>
        <x:r>
          <x:t>Beskrivning av anläggningen med rumstyper och storlek på dessa måste göras i förfrågningsunderlaget. Ange rumstyp i första hand enligt benämningar i flik 4. Om flera typer och storlekar finns på t.ex. kontorsrum, benämns dessa cellkontor 1, cellkontor 2 osv.</x:t>
        </x:r>
      </x:text>
    </x:comment>
    <x:comment ref="G28" authorId="1">
      <x:text>
        <x:r>
          <x:t>Fyll i antal rum per rumstyp, dvs rum med samma funktion och storlek</x:t>
        </x:r>
      </x:text>
    </x:comment>
    <x:comment ref="G29" authorId="1">
      <x:text>
        <x:r>
          <x:t>Rummets yta matas in för att kunna beräkna rumstypens årliga energianvändning per kvadratmeter (LENI-talet). Utifrån detta kan sedan hela anläggningens årliga energianvändning enkelt beräknas, om detta efterfrågas i upphandlingen.</x:t>
        </x:r>
      </x:text>
    </x:comment>
    <x:comment ref="G32" authorId="1">
      <x:text>
        <x:r>
          <x:t>Här ifylles antal armaturer som ingår i den föreslagna lösningen per rumstyp. Om fler typer av armaturer förekommer så ifylles dessa som armaturtyp 1, armaturtyp 2 osv. </x:t>
        </x:r>
      </x:text>
    </x:comment>
    <x:comment ref="G33" authorId="1">
      <x:text>
        <x:r>
          <x:t>Här ska totala priset för armatur, ljuskälla, driftdon samt inbyggd styrutrustning anges (pris per styck). Om en armatur har fler än en ljuskälla ska dessa läggas ihop.</x:t>
        </x:r>
      </x:text>
    </x:comment>
    <x:comment ref="G34" authorId="1">
      <x:text>
        <x:r>
          <x:t>Här ingår material- och arbetskostnader för installationen, exklusive extern styrutrustning. Även kostnader för driftsättning ingår här (injustering och provning). Material kan exempelvis vara kablar. Arbetskostnader kan vara personal och maskinhyra. Om entreprenaden ingår får kostnaderna bli en uppskattning. Beräkning ska kunna uppvisas för den upphandlade organisationen.
</x:t>
        </x:r>
      </x:text>
    </x:comment>
    <x:comment ref="G35" authorId="1">
      <x:text>
        <x:r>
          <x:t>Effekt per armatur (W), driftsförluster inkluderade, fylls i här.</x:t>
        </x:r>
      </x:text>
    </x:comment>
    <x:comment ref="G36" authorId="1">
      <x:text>
        <x:r>
          <x:t>Välj typ av styrning (ingen, manuell, närvaro/frånvarostyrning, dagsljusstyrning och olika kombinationer av dessa.
</x:t>
        </x:r>
      </x:text>
    </x:comment>
    <x:comment ref="G37" authorId="1">
      <x:text>
        <x:r>
          <x:t>En energireduktionsfaktor (reducering av drifttiden) läggs in om manuell 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8" authorId="1">
      <x:text>
        <x:r>
          <x:t>En energireduktionsfaktor (reducering av drifttiden) läggs in om frånvaro/närvarostyrning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x:t>
        </x:r>
      </x:text>
    </x:comment>
    <x:comment ref="G39" authorId="1">
      <x:text>
        <x:r>
          <x:t>En energireduktionsfaktor (reducering av drifttiden) läggs in om dagsljusstyrning har valts i rad 2.5. Välj aktuell reduktionsfaktor per rumstyp i flik 4. Tabellerna är hämtade från "Ljus &amp; Rum" del 10. Om ingen styrning finns sätts samtliga rutor till 1,00. Om data inte finns för den aktuella rumstypen kan hänsyn till driftreducering inte tas i denna kalkyl och detta värde sätts till 1,00.
</x:t>
        </x:r>
      </x:text>
    </x:comment>
    <x:comment ref="G40" authorId="1">
      <x:text>
        <x:r>
          <x:t>Här visas den totala reduktionsfaktorn, dvs multiplicering av värdena från rad 2.6-2.8, som kommer användas vidare i beräkningarna
</x:t>
        </x:r>
      </x:text>
    </x:comment>
    <x:comment ref="G41" authorId="1">
      <x:text>
        <x:r>
          <x:t>Kostnaderna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 av ljuskällor ska beräknas baserat på årlig drifttid och ljuskälland livslängd enligt gällande standarder. Livslängd för LED beräknas enligt IEC 62722-2-1 "Säkskilda krav för LED-armaturer".
Driftdon beräknas ha samma livslängd som ljuskällan
</x:t>
        </x:r>
      </x:text>
    </x:comment>
    <x:comment ref="G152" authorId="1">
      <x:text>
        <x:r>
          <x:t>Styrutrustning igår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x:t>
        </x:r>
      </x:text>
    </x:comment>
  </x:commentList>
</x:comments>
</file>

<file path=xl/comments6.xml><?xml version="1.0" encoding="utf-8"?>
<x:comments xmlns:x="http://schemas.openxmlformats.org/spreadsheetml/2006/main">
  <x:authors>
    <x:author>Ylva Svedenmark</x:author>
  </x:authors>
  <x:commentList>
    <x:comment ref="H29" authorId="0">
      <x:text>
        <x:r>
          <x:t>Data för matsal, kök, personalrum hämtade från värdena för "restaurang", justerade till drifttid 2000h/år. </x:t>
        </x:r>
      </x:text>
    </x:comment>
    <x:comment ref="H51" authorId="0">
      <x:text>
        <x:r>
          <x:t>Data för matsal, kök, personalrum hämtade från värdena för "restaurang", justerade till drifttid 2000h/år. </x:t>
        </x:r>
      </x:text>
    </x:comment>
  </x:commentList>
</x:comments>
</file>

<file path=xl/comments7.xml><?xml version="1.0" encoding="utf-8"?>
<x:comments xmlns:x="http://schemas.openxmlformats.org/spreadsheetml/2006/main">
  <x:authors>
    <x:author>tc={46249B53-61B7-4801-94B8-3B6CB09B7CE8}</x:author>
  </x:authors>
  <x:commentList>
    <x:comment ref="AA42" authorId="0">
      <x:text>
        <x:r>
          <x:t>[Trådad kommentar]
I din version av Excel kan du läsa den här trådade kommentaren, men eventuella ändringar i den tas bort om filen öppnas i en senare version av Excel. Läs mer: https://go.microsoft.com/fwlink/?linkid=870924
Kommentar:
    Tabellerna har källan ändrats, då formateringen ovan förstördes
</x:t>
        </x:r>
      </x:text>
    </x:comment>
  </x:commentList>
</x:comments>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extLst>
    </x:bk>
  </x:futureMetadata>
  <x:cellMetadata count="1">
    <x:bk>
      <x:rc t="1" v="0"/>
    </x:bk>
  </x:cellMetadata>
</x:metadata>
</file>

<file path=xl/sharedStrings.xml><?xml version="1.0" encoding="utf-8"?>
<x:sst xmlns:x="http://schemas.openxmlformats.org/spreadsheetml/2006/main">
  <x:si>
    <x:t xml:space="preserve">(PW: LCC)</x:t>
  </x:si>
  <x:si>
    <x:t xml:space="preserve">LCC-kalkyl för upphandling av inomhusbelysning</x:t>
  </x:si>
  <x:si>
    <x:t xml:space="preserve">Version 3.0</x:t>
  </x:si>
  <x:si>
    <x:t xml:space="preserve">Datum: 2024-12-17</x:t>
  </x:si>
  <x:si>
    <x:t xml:space="preserve">Introduktion</x:t>
  </x:si>
  <x:si>
    <x:t xml:space="preserve">Generella instruktioner kring hur verktyget används.</x:t>
  </x:si>
  <x:si>
    <x:t xml:space="preserve">Versionsinformation</x:t>
  </x:si>
  <x:si>
    <x:t xml:space="preserve">Upphandlingsmyndighetens LCC-verktyg har utvecklats i omgångar sedan 2009. </x:t>
  </x:si>
  <x:si>
    <x:r>
      <x:rPr>
        <x:b/>
        <x:sz val="10"/>
        <x:rFont val="Corbel"/>
        <x:family val="2"/>
      </x:rPr>
      <x:t xml:space="preserve">Ändringar i senaste versionen (v 3.1) av LCC-verktyg Inomhusbelysning: </x:t>
    </x:r>
    <x:r>
      <x:rPr>
        <x:sz val="10"/>
        <x:rFont val="Corbel"/>
        <x:family val="2"/>
      </x:rPr>
      <x:t xml:space="preserve">
Flik 1 har uppdaterats med denna versionsinformation och information om nytt lösenordsskydd, texter är genomgångna och uppdaterade. 
Flik 2 (4 alt) är nu utan makrofunktion att lägga till/ta bort rumstyper och armaturtyper.</x:t>
    </x:r>
    <x:r>
      <x:rPr>
        <x:i/>
        <x:sz val="10"/>
        <x:rFont val="Corbel"/>
        <x:family val="2"/>
      </x:rPr>
      <x:t xml:space="preserve"> Ny funktion med förinställda byggnadstyper och rumstyper som hämtar reduktionsfaktorer från flik 4. Observera att funktionalitet förloras om värdet skrivs över. (Kursiverat är ändrat sedan v 3.0)</x:t>
    </x:r>
    <x:r>
      <x:rPr>
        <x:sz val="10"/>
        <x:rFont val="Corbel"/>
        <x:family val="2"/>
      </x:rPr>
      <x:t xml:space="preserve">
Flik 3 är texter genomgångna och uppdaterade. 
Flik 4 har uppdaterats med riktlinjer för installerad effekt och jämförelsetal energianvändning (LENI-tal) enligt Ljus &amp; Rum utgåva 4 (2022).
Flik 5 har uppdaterats med aktuella beräkningsfaktorer klimat samt källor.</x:t>
    </x:r>
  </x:si>
  <x:si>
    <x:r>
      <x:rPr>
        <x:b/>
        <x:sz val="14"/>
        <x:rFont val="Corbel"/>
        <x:family val="2"/>
      </x:rPr>
      <x:t xml:space="preserve">Vad är LCC?</x:t>
    </x:r>
    <x:r>
      <x:rPr>
        <x:sz val="14"/>
        <x:rFont val="Corbel"/>
        <x:family val="2"/>
      </x:rPr>
      <x:t xml:space="preserve">
</x:t>
    </x:r>
  </x:si>
  <x:si>
    <x:t xml:space="preserve">LCC står för "Life Cycle Costs" - livscykelkostnader. Med hjälp av en LCC-beräkning erhålls en totalbild över varans, tjänstens eller anläggningens kostnader under hela dess nyttjandetid. Jämförelser mellan olika produktalternativ och lösningar kan göras.  Livscykelkostnadsperspektivet kan med fördel användas i flera delar av inköpsprocessen och även i det strategiska arbetet med organisationens budget. </x:t>
  </x:si>
  <x:si>
    <x:t xml:space="preserve">Läs mer om LCC på Upphandlingsmyndighetens webbplats</x:t>
  </x:si>
  <x:si>
    <x:t xml:space="preserve">Hur ska jag använda detta LCC-verktyg?</x:t>
  </x:si>
  <x:si>
    <x:t xml:space="preserve">Detta LCC-verktyg är specifikt utvecklat att användas vid upphandling av inomhusbelysning. Verktyget kan med fördel användas både i behovsanalysen, vid kravställande och i anbudsutvärderingen. I behovsanalysen kan verktyget användas för att i ett tidigt skede få en översikt över vilka typer av kostnader som förekommer under nyttjandetiden och hur stora dessa kostnader är. För en belysningsanläggning utgör exempelvis driftskostnaden för energi en stor kostnadspost. Detta kan till exempel testas med olika scenarier för energiprisökning, eller med olika styrfunktioner. Att använda verktyget på det sättet ökar medvetenheten i organisationen och kan vara ett bra underlag till viktiga vägval inför upphandlingen. Använd gärna kalkylparametrarna som en checklista, exempelvis inför leverantörsdialogen. 
När LCC-beräkning ställs som krav i upphandlingen måste förfrågningsunderlaget beskriva de parametrar som ska ingå i beräkningen, hur dessa ska dokumenteras och vilka mätmetoder som ska användas. Använd gärna kriteriet "belysningsanläggningens livscykelkostnad (LCC)" som kan laddas hem genom Upphandlingsmyndighetens kriterietjänst. En tumregel är att vid kravställande endast ta med de stora kostnadsposterna eller de kostnader som förväntas skilja sig åt mellan olika leverantörer. 
</x:t>
  </x:si>
  <x:si>
    <x:r>
      <x:rPr>
        <x:b/>
        <x:sz val="18"/>
        <x:rFont val="Corbel"/>
        <x:family val="2"/>
      </x:rPr>
      <x:t xml:space="preserve">Lösenordsskydd</x:t>
    </x:r>
    <x:r>
      <x:rPr>
        <x:sz val="10"/>
        <x:rFont val="Corbel"/>
        <x:family val="2"/>
      </x:rPr>
      <x:t xml:space="preserve">
Varje flik i Excelfilen är skyddad med ett lösenord, för att förhindra oavsiktliga förändringar i LCC-kalkylen. 
- För att låsa upp välj Granska &gt; Ta bort bladets skydd.                                 </x:t>
    </x:r>
  </x:si>
  <x:si>
    <x:t xml:space="preserve">Vid anbudsutvärdering vägs livscykelkostnaden in som en parameter för bedömning av det ekonomiskt mest fördelaktiga anbudet. Kvalitativa krav på belysningsanläggningen, såsom ljuskvalitet, ingår inte i kalkylen utan måste kravställas i förfrågningsunderlaget.
I detta LCC-verktyg finns även möjlighet till jämförelse av alternativens klimatpåverkan från energianvändningen under nyttjandetiden. </x:t>
  </x:si>
  <x:si>
    <x:t xml:space="preserve"> - Lösenordet är LCC. </x:t>
  </x:si>
  <x:si>
    <x:t xml:space="preserve">Hur är LCC-verktyget uppbyggt?
</x:t>
  </x:si>
  <x:si>
    <x:r>
      <x:t xml:space="preserve">Verktyget består av 7  flikar:
1. Introduktion: generella instruktioner kring hur verktyget används. 
2. LCC-kalkyl A1-4: Fyra stycken kalkylblad där LCC-beräkningen utförs med standardiserade parametrar. Ett blad används per anläggning. 
3. Kalkylparametrar: Samlade instruktioner kring vad kalkylparametrarna innebär och vad som ska ingå.
4. Reduktionsfaktorer styrning: reduktionsfaktorer för belysningsstyrning, hämtade från Belysningsbranschens handbok "Ljus &amp; Rum".
5. Beräkningsfaktorer klimatpåverkan: frivilliga indata för att kunna beräkna klimatpåverkan från elenergi.
6. Resultat: visuell översikt över LCC-beräkningens resultat.
7. Svarsformulär: svarsformulär som leverantören bifogar anbudet. 
</x:t>
    </x:r>
    <x:r>
      <x:rPr>
        <x:b/>
        <x:sz val="10"/>
        <x:rFont val="Corbel"/>
        <x:family val="2"/>
      </x:rPr>
      <x:t xml:space="preserve">
Beskrivning av anläggningen med rumstyper och storlek på dessa måste göras i förfrågningsunderlaget. </x:t>
    </x:r>
    <x:r>
      <x:rPr>
        <x:sz val="10"/>
        <x:rFont val="Corbel"/>
        <x:family val="2"/>
      </x:rPr>
      <x:t xml:space="preserve">
</x:t>
    </x:r>
    <x:r>
      <x:rPr>
        <x:b/>
        <x:sz val="10"/>
        <x:rFont val="Corbel"/>
        <x:family val="2"/>
      </x:rPr>
      <x:t xml:space="preserve">Beställaren</x:t>
    </x:r>
    <x:r>
      <x:rPr>
        <x:sz val="10"/>
        <x:rFont val="Corbel"/>
        <x:family val="2"/>
      </x:rPr>
      <x:t xml:space="preserve"> (upphandlande myndighet) anger kalkylförutsättningar och information kring användning; detta utgör grunden för beräkningen. Läs mer om kalkylförutsättningar och ekonomiska parametrar på länken under rubriken </x:t>
    </x:r>
    <x:r>
      <x:rPr>
        <x:i/>
        <x:sz val="10"/>
        <x:rFont val="Corbel"/>
        <x:family val="2"/>
      </x:rPr>
      <x:t xml:space="preserve">Vad är LCC</x:t>
    </x:r>
    <x:r>
      <x:rPr>
        <x:sz val="10"/>
        <x:rFont val="Corbel"/>
        <x:family val="2"/>
      </x:rPr>
      <x:t xml:space="preserve"> ovan.
</x:t>
    </x:r>
    <x:r>
      <x:rPr>
        <x:b/>
        <x:sz val="10"/>
        <x:rFont val="Corbel"/>
        <x:family val="2"/>
      </x:rPr>
      <x:t xml:space="preserve">Anbudsgivaren</x:t>
    </x:r>
    <x:r>
      <x:rPr>
        <x:sz val="10"/>
        <x:rFont val="Corbel"/>
        <x:family val="2"/>
      </x:rPr>
      <x:t xml:space="preserve"> fyller i resterande uppgifter i kalkylbladet (indata) enligt de standarder eller instruktioner som anges. Kostnaderna anges utan moms. I kolumnerna anges de olika rumstyper som förekommer i belysningsanläggningen enligt beställarens beskrivning i förfrågningsunderlaget. Rummen summeras i slutet och LCC-resultatet för hela anläggningen visas. Ett kalkylblad per anläggning används. Alternativa investeringslösningar, om sådana finns, anges i  kalkylblad A2-A4. Anbudsgivaren fyller i svarsformuläret (ett formulär per typrum) och bifogar den till beställaren. 
</x:t>
    </x:r>
    <x:r>
      <x:rPr>
        <x:b/>
        <x:sz val="10"/>
        <x:rFont val="Corbel"/>
        <x:family val="2"/>
      </x:rPr>
      <x:t xml:space="preserve">Beställaren</x:t>
    </x:r>
    <x:r>
      <x:rPr>
        <x:sz val="10"/>
        <x:rFont val="Corbel"/>
        <x:family val="2"/>
      </x:rPr>
      <x:t xml:space="preserve"> kan sedan föra in varje anbudsgivares uppgifter i ett nytt kalkylblad för att kunna jämföra alla anbud i resultatfliken. Beställaren kan även använda ett av kalkylbladen A1-A4 för att fylla i information kring befintlig anläggning om sådan finns; detta för att tydliggöra förbättringarna med en ny eller renoverad anläggning. 
LCC-kalkylerna är baserade på nuvärdesmetoden för att kunna omräkna framtida kostnader till dagens värde. Omräkningsfaktorer till nuvärde är inkluderade i formlerna. Kalkylränta, elpris och användningstid är exempel på parametrar som kan variera och som måste beslutas i den upphandlande organisationen. Kostnadsbilden påverkas beroende på valet av dessa parametrar, exempelvis innebär en hög ränta att pengarnas värde sjunker under kalkylperioden och vid låg ränta behåller pengarna sitt värde. En lång användningstid gör att driftskostnadernas betydelse ökar i kalkylen. För att få en förståelse för effekten på slutresultatet vid olika scenarier, t.ex. energiprisökning, kan kalkylen testas med ett antal olika värden. 
</x:t>
    </x:r>
  </x:si>
  <x:si>
    <x:t xml:space="preserve">Kontakt</x:t>
  </x:si>
  <x:si>
    <x:t xml:space="preserve">Upphandlingsmyndigheten utvecklar och förvaltar LCC-verktygen som är frivilliga att använda inom såväl offentlig som privat sektor. Upphandlingsmyndigheten står för innehållet i denna version. Eventuella ändringar görs på eget ansvar. Vid frågor om verktyget kan du kontakta oss via vår frågeportal på www.upphandlingsmyndigheten.se.</x:t>
  </x:si>
  <x:si>
    <x:t xml:space="preserve">Region</x:t>
  </x:si>
  <x:si>
    <x:t xml:space="preserve">SE</x:t>
  </x:si>
  <x:si>
    <x:t xml:space="preserve">1.1</x:t>
  </x:si>
  <x:si>
    <x:t xml:space="preserve">1.2</x:t>
  </x:si>
  <x:si>
    <x:t xml:space="preserve">%</x:t>
  </x:si>
  <x:si>
    <x:t xml:space="preserve">1.3</x:t>
  </x:si>
  <x:si>
    <x:t xml:space="preserve">1.4</x:t>
  </x:si>
  <x:si>
    <x:t xml:space="preserve">1.5</x:t>
  </x:si>
  <x:si>
    <x:t xml:space="preserve">1.6</x:t>
  </x:si>
  <x:si>
    <x:t xml:space="preserve">LCC-kalkyl</x:t>
  </x:si>
  <x:si>
    <x:t xml:space="preserve">Befintlig Installation</x:t>
  </x:si>
  <x:si>
    <x:t xml:space="preserve">Kalkylförutsättningar</x:t>
  </x:si>
  <x:si>
    <x:t xml:space="preserve">PROJEKT:</x:t>
  </x:si>
  <x:si>
    <x:t xml:space="preserve">DATUM:</x:t>
  </x:si>
  <x:si>
    <x:t xml:space="preserve">HANDLÄGGARE:</x:t>
  </x:si>
  <x:si>
    <x:t xml:space="preserve">Tid kalkylen omfattar</x:t>
  </x:si>
  <x:si>
    <x:t xml:space="preserve">år</x:t>
  </x:si>
  <x:si>
    <x:t xml:space="preserve">Kalkylränta</x:t>
  </x:si>
  <x:si>
    <x:t xml:space="preserve">Elpris</x:t>
  </x:si>
  <x:si>
    <x:t xml:space="preserve">kr/kWh</x:t>
  </x:si>
  <x:si>
    <x:t xml:space="preserve">Årlig prisförändring energi (frivillig)</x:t>
  </x:si>
  <x:si>
    <x:t xml:space="preserve">Klimatpåverkan energianvändning (frivillig)</x:t>
  </x:si>
  <x:si>
    <x:t xml:space="preserve">kgCO2/kwh</x:t>
  </x:si>
  <x:si>
    <x:t xml:space="preserve">Drifttid</x:t>
  </x:si>
  <x:si>
    <x:t xml:space="preserve">h/år</x:t>
  </x:si>
  <x:si>
    <x:t xml:space="preserve">2.1</x:t>
  </x:si>
  <x:si>
    <x:t xml:space="preserve">2.2</x:t>
  </x:si>
  <x:si>
    <x:t xml:space="preserve">2.3</x:t>
  </x:si>
  <x:si>
    <x:t xml:space="preserve">2.4</x:t>
  </x:si>
  <x:si>
    <x:t xml:space="preserve">2.5</x:t>
  </x:si>
  <x:si>
    <x:t xml:space="preserve">2.6</x:t>
  </x:si>
  <x:si>
    <x:t xml:space="preserve">2.7</x:t>
  </x:si>
  <x:si>
    <x:t xml:space="preserve">2.8</x:t>
  </x:si>
  <x:si>
    <x:t xml:space="preserve">2.9</x:t>
  </x:si>
  <x:si>
    <x:t xml:space="preserve">2.10</x:t>
  </x:si>
  <x:si>
    <x:t xml:space="preserve">3.1</x:t>
  </x:si>
  <x:si>
    <x:t xml:space="preserve">Rangordning av alternativ</x:t>
  </x:si>
  <x:si>
    <x:t xml:space="preserve">4.1</x:t>
  </x:si>
  <x:si>
    <x:t xml:space="preserve">4.2</x:t>
  </x:si>
  <x:si>
    <x:t xml:space="preserve">4.3</x:t>
  </x:si>
  <x:si>
    <x:t xml:space="preserve">4.4</x:t>
  </x:si>
  <x:si>
    <x:t xml:space="preserve">4.5</x:t>
  </x:si>
  <x:si>
    <x:t xml:space="preserve">4.6</x:t>
  </x:si>
  <x:si>
    <x:t xml:space="preserve">kWh</x:t>
  </x:si>
  <x:si>
    <x:t xml:space="preserve">Energikostnader under hela livslängden</x:t>
  </x:si>
  <x:si>
    <x:t xml:space="preserve">UNDERHÅLLSKOSTNADER</x:t>
  </x:si>
  <x:si>
    <x:t xml:space="preserve">Underhållskostnad armaturtyp 1</x:t>
  </x:si>
  <x:si>
    <x:t xml:space="preserve">kr/Jahr eller EUR/Jahr?</x:t>
  </x:si>
  <x:si>
    <x:t xml:space="preserve">Underhållskostnad armaturtyp 2</x:t>
  </x:si>
  <x:si>
    <x:t xml:space="preserve">Underhållskostnad armaturtyp 3</x:t>
  </x:si>
  <x:si>
    <x:t xml:space="preserve">Underhållskostnad armaturtyp 4</x:t>
  </x:si>
  <x:si>
    <x:t xml:space="preserve">Underhållskostnad armaturtyp 5</x:t>
  </x:si>
  <x:si>
    <x:t xml:space="preserve">Underhållskostnad armaturtyp 6</x:t>
  </x:si>
  <x:si>
    <x:t xml:space="preserve">Underhållskostnad armaturtyp 7</x:t>
  </x:si>
  <x:si>
    <x:t xml:space="preserve">Underhållskostnad armaturtyp 8</x:t>
  </x:si>
  <x:si>
    <x:t xml:space="preserve">Underhållskostnad armaturtyp 9</x:t>
  </x:si>
  <x:si>
    <x:t xml:space="preserve">Underhållskostnad armaturtyp 10</x:t>
  </x:si>
  <x:si>
    <x:t xml:space="preserve">Summa underhållskostnader per rumstyp</x:t>
  </x:si>
  <x:si>
    <x:t xml:space="preserve">Underhållskostnader hela anläggningen</x:t>
  </x:si>
  <x:si>
    <x:t xml:space="preserve">Omräkningsfaktor till nuvärde</x:t>
  </x:si>
  <x:si>
    <x:t xml:space="preserve">Underhållskostnader under hela livslängden</x:t>
  </x:si>
  <x:si>
    <x:t xml:space="preserve">Klimatpåverkan för varje rumstyp</x:t>
  </x:si>
  <x:si>
    <x:t xml:space="preserve">LENI-tal per rumstyp</x:t>
  </x:si>
  <x:si>
    <x:r>
      <x:t xml:space="preserve">kWh/m</x:t>
    </x:r>
    <x:r>
      <x:rPr>
        <x:sz val="9"/>
        <x:color theme="1"/>
        <x:rFont val="Arial"/>
        <x:family val="2"/>
      </x:rPr>
      <x:t xml:space="preserve">2</x:t>
    </x:r>
    <x:r>
      <x:rPr>
        <x:sz val="9"/>
        <x:color theme="1"/>
        <x:rFont val="Arial"/>
        <x:family val="2"/>
      </x:rPr>
      <x:t xml:space="preserve">, år</x:t>
    </x:r>
  </x:si>
  <x:si>
    <x:t xml:space="preserve">LENI-tal armaturtyp 1</x:t>
  </x:si>
  <x:si>
    <x:t xml:space="preserve">LENI-tal armaturtyp 2</x:t>
  </x:si>
  <x:si>
    <x:t xml:space="preserve">LENI-tal armaturtyp 3</x:t>
  </x:si>
  <x:si>
    <x:t xml:space="preserve">LENI-tal armaturtyp 4</x:t>
  </x:si>
  <x:si>
    <x:t xml:space="preserve">LENI-tal armaturtyp 5</x:t>
  </x:si>
  <x:si>
    <x:t xml:space="preserve">LENI-tal armaturtyp 6</x:t>
  </x:si>
  <x:si>
    <x:t xml:space="preserve">LENI-tal armaturtyp 7</x:t>
  </x:si>
  <x:si>
    <x:t xml:space="preserve">LENI-tal armaturtyp 8</x:t>
  </x:si>
  <x:si>
    <x:t xml:space="preserve">LENI-tal armaturtyp 9</x:t>
  </x:si>
  <x:si>
    <x:t xml:space="preserve">LENI-tal armaturtyp 10</x:t>
  </x:si>
  <x:si>
    <x:t xml:space="preserve">S:A ENERGI- &amp; UNDERHÅLLSKOSTNADER </x:t>
  </x:si>
  <x:si>
    <x:t xml:space="preserve">kr</x:t>
  </x:si>
  <x:si>
    <x:t xml:space="preserve">TOTAL KOSTNAD HELA ANLÄGGNINGEN</x:t>
  </x:si>
  <x:si>
    <x:t xml:space="preserve">Aura Light</x:t>
  </x:si>
  <x:si>
    <x:t xml:space="preserve">Lås rader</x:t>
  </x:si>
  <x:si>
    <x:t xml:space="preserve">Reduktionsfaktor manuell styrning</x:t>
  </x:si>
  <x:si>
    <x:t xml:space="preserve">Reduktionsfaktor närvaro-/frånvarostyrning</x:t>
  </x:si>
  <x:si>
    <x:t xml:space="preserve">Reduktionsfaktor dagsljusstyrning</x:t>
  </x:si>
  <x:si>
    <x:t xml:space="preserve">INVESTERINGSKOSTNADER</x:t>
  </x:si>
  <x:si>
    <x:t xml:space="preserve">Investeringskostnader</x:t>
  </x:si>
  <x:si>
    <x:t xml:space="preserve">Summa investeringskostnader per rumstyp</x:t>
  </x:si>
  <x:si>
    <x:t xml:space="preserve">S:A INVESTERINGSKOSTNADER HELA ANLÄGGNINGEN</x:t>
  </x:si>
  <x:si>
    <x:t xml:space="preserve">ENERGI- &amp; UNDERHÅLLSKOSTNADER</x:t>
  </x:si>
  <x:si>
    <x:t xml:space="preserve">ENERGIKOSTNADER</x:t>
  </x:si>
  <x:si>
    <x:t xml:space="preserve">Energianvändning</x:t>
  </x:si>
  <x:si>
    <x:t xml:space="preserve">Summa energianvändning per rumstyp</x:t>
  </x:si>
  <x:si>
    <x:t xml:space="preserve">kWh/år</x:t>
  </x:si>
  <x:si>
    <x:t xml:space="preserve">Summa energianvändning hela anläggningen</x:t>
  </x:si>
  <x:si>
    <x:t xml:space="preserve">Årlig energikostnad per rumstyp</x:t>
  </x:si>
  <x:si>
    <x:t xml:space="preserve">kr/år</x:t>
  </x:si>
  <x:si>
    <x:t xml:space="preserve">Årlig energikostnad hela anläggningen</x:t>
  </x:si>
  <x:si>
    <x:t xml:space="preserve">Ingen</x:t>
  </x:si>
  <x:si>
    <x:t xml:space="preserve">Manuell</x:t>
  </x:si>
  <x:si>
    <x:t xml:space="preserve">Manuell + Närvaro/frånvaro</x:t>
  </x:si>
  <x:si>
    <x:t xml:space="preserve">Manuell + Närvaro/frånvaro + Dagsljus</x:t>
  </x:si>
  <x:si>
    <x:t xml:space="preserve">LCC-kalkyl Anläggning alternativ 3</x:t>
  </x:si>
  <x:si>
    <x:r>
      <x:t xml:space="preserve">Kalkylförutsättningar </x:t>
    </x:r>
    <x:r>
      <x:rPr>
        <x:b/>
        <x:sz val="12"/>
        <x:rFont val="Corbel"/>
        <x:family val="2"/>
      </x:rPr>
      <x:t xml:space="preserve">(anges av beställaren)</x:t>
    </x:r>
  </x:si>
  <x:si>
    <x:t xml:space="preserve">Projektnamn</x:t>
  </x:si>
  <x:si>
    <x:t xml:space="preserve">ÅÅÅÅ-MM-DD</x:t>
  </x:si>
  <x:si>
    <x:t xml:space="preserve">Namn</x:t>
  </x:si>
  <x:si>
    <x:t xml:space="preserve">Beskrivning av anläggningen och belysningsförslag</x:t>
  </x:si>
  <x:si>
    <x:t xml:space="preserve">BESKRIVNING AV ANLÄGGNINGEN (anges av beställaren)</x:t>
  </x:si>
  <x:si>
    <x:t xml:space="preserve">Byggnadstyp</x:t>
  </x:si>
  <x:si>
    <x:t xml:space="preserve">Byggnadstyp 1</x:t>
  </x:si>
  <x:si>
    <x:t xml:space="preserve">Byggnadstyp 2</x:t>
  </x:si>
  <x:si>
    <x:t xml:space="preserve">Byggnadstyp 3</x:t>
  </x:si>
  <x:si>
    <x:t xml:space="preserve">Byggnadstyp 4</x:t>
  </x:si>
  <x:si>
    <x:t xml:space="preserve">Byggnadstyp 5</x:t>
  </x:si>
  <x:si>
    <x:t xml:space="preserve">Byggnadstyp 6</x:t>
  </x:si>
  <x:si>
    <x:t xml:space="preserve">Byggnadstyp 7</x:t>
  </x:si>
  <x:si>
    <x:t xml:space="preserve">Byggnadstyp 8</x:t>
  </x:si>
  <x:si>
    <x:t xml:space="preserve">Byggnadstyp 9</x:t>
  </x:si>
  <x:si>
    <x:t xml:space="preserve">Byggnadstyp 10</x:t>
  </x:si>
  <x:si>
    <x:t xml:space="preserve">Byggnadstyp hjälprad</x:t>
  </x:si>
  <x:si>
    <x:t xml:space="preserve">Rumstyp (välj byggnadstyp ovan för att få lista med giltiga rumstyper)</x:t>
  </x:si>
  <x:si>
    <x:t xml:space="preserve">Rumstyp 1</x:t>
  </x:si>
  <x:si>
    <x:t xml:space="preserve">Rumstyp 2</x:t>
  </x:si>
  <x:si>
    <x:t xml:space="preserve">Rumstyp 3</x:t>
  </x:si>
  <x:si>
    <x:t xml:space="preserve">Rumstyp 4</x:t>
  </x:si>
  <x:si>
    <x:t xml:space="preserve">Rumstyp 5</x:t>
  </x:si>
  <x:si>
    <x:t xml:space="preserve">Rumstyp 6</x:t>
  </x:si>
  <x:si>
    <x:t xml:space="preserve">Rumstyp 7</x:t>
  </x:si>
  <x:si>
    <x:t xml:space="preserve">Rumstyp 8</x:t>
  </x:si>
  <x:si>
    <x:t xml:space="preserve">Rumstyp 9</x:t>
  </x:si>
  <x:si>
    <x:t xml:space="preserve">Rumstyp 10</x:t>
  </x:si>
  <x:si>
    <x:t xml:space="preserve">Antal rum av samma typ</x:t>
  </x:si>
  <x:si>
    <x:t xml:space="preserve">stk</x:t>
  </x:si>
  <x:si>
    <x:t xml:space="preserve">Antal kvadratmeter</x:t>
  </x:si>
  <x:si>
    <x:r>
      <x:t xml:space="preserve">m</x:t>
    </x:r>
    <x:r>
      <x:rPr>
        <x:sz val="9"/>
        <x:rFont val="Corbel"/>
        <x:family val="2"/>
      </x:rPr>
      <x:t xml:space="preserve">2</x:t>
    </x:r>
    <x:r>
      <x:rPr>
        <x:sz val="9"/>
        <x:rFont val="Corbel"/>
        <x:family val="2"/>
      </x:rPr>
      <x:t xml:space="preserve">/rum</x:t>
    </x:r>
  </x:si>
  <x:si>
    <x:t xml:space="preserve">BELYSNINGSFÖRSLAG (anges av anbudsgivaren)</x:t>
  </x:si>
  <x:si>
    <x:t xml:space="preserve">ARMATURTYP 1</x:t>
  </x:si>
  <x:si>
    <x:t xml:space="preserve">Antal armaturer</x:t>
  </x:si>
  <x:si>
    <x:t xml:space="preserve">Armaturpris</x:t>
  </x:si>
  <x:si>
    <x:t xml:space="preserve">kr/stk</x:t>
  </x:si>
  <x:si>
    <x:t xml:space="preserve">Material- och arbetskostnader armatur</x:t>
  </x:si>
  <x:si>
    <x:t xml:space="preserve">Effekt per armatur, inkl. driftsförluster</x:t>
  </x:si>
  <x:si>
    <x:t xml:space="preserve">W/stk</x:t>
  </x:si>
  <x:si>
    <x:t xml:space="preserve">Typ av styrning</x:t>
  </x:si>
  <x:si>
    <x:t xml:space="preserve">Total reduktionsfaktor för styrning</x:t>
  </x:si>
  <x:si>
    <x:t xml:space="preserve">Underhållskostnader</x:t>
  </x:si>
  <x:si>
    <x:t xml:space="preserve">ARMATURTYP 2</x:t>
  </x:si>
  <x:si>
    <x:t xml:space="preserve">ARMATURTYP 3</x:t>
  </x:si>
  <x:si>
    <x:t xml:space="preserve">ARMATURTYP 4</x:t>
  </x:si>
  <x:si>
    <x:t xml:space="preserve">ARMATURTYP 5</x:t>
  </x:si>
  <x:si>
    <x:t xml:space="preserve">ARMATURTYP 6</x:t>
  </x:si>
  <x:si>
    <x:t xml:space="preserve">ARMATURTYP 7</x:t>
  </x:si>
  <x:si>
    <x:t xml:space="preserve">ARMATURTYP 8</x:t>
  </x:si>
  <x:si>
    <x:t xml:space="preserve">ARMATURTYP 9</x:t>
  </x:si>
  <x:si>
    <x:t xml:space="preserve">ARMATURTYP 10</x:t>
  </x:si>
  <x:si>
    <x:t xml:space="preserve">STYRUTRUSTNING (anges för rumstyp)</x:t>
  </x:si>
  <x:si>
    <x:t xml:space="preserve">Kostnad extern styrutrustning</x:t>
  </x:si>
  <x:si>
    <x:t xml:space="preserve">Resultat</x:t>
  </x:si>
  <x:si>
    <x:t xml:space="preserve">Totalkostnad per rumstyp</x:t>
  </x:si>
  <x:si>
    <x:r>
      <x:t xml:space="preserve">kWh/m</x:t>
    </x:r>
    <x:r>
      <x:rPr>
        <x:sz val="9"/>
        <x:rFont val="Corbel"/>
        <x:family val="2"/>
      </x:rPr>
      <x:t xml:space="preserve">2</x:t>
    </x:r>
    <x:r>
      <x:rPr>
        <x:sz val="9"/>
        <x:rFont val="Corbel"/>
        <x:family val="2"/>
      </x:rPr>
      <x:t xml:space="preserve">/år</x:t>
    </x:r>
  </x:si>
  <x:si>
    <x:t xml:space="preserve">RESULTAT FÖR HELA ANLÄGGNINGEN</x:t>
  </x:si>
  <x:si>
    <x:t xml:space="preserve">TOTAL KOSTNAD</x:t>
  </x:si>
  <x:si>
    <x:t xml:space="preserve">Energikostnad per år</x:t>
  </x:si>
  <x:si>
    <x:t xml:space="preserve">Klimatpåverkan</x:t>
  </x:si>
  <x:si>
    <x:t xml:space="preserve">kgCO2e/år</x:t>
  </x:si>
  <x:si>
    <x:t xml:space="preserve">Armatur 1</x:t>
  </x:si>
  <x:si>
    <x:t xml:space="preserve">Armatur 2</x:t>
  </x:si>
  <x:si>
    <x:t xml:space="preserve">Armatur 3</x:t>
  </x:si>
  <x:si>
    <x:t xml:space="preserve">Armatur 4</x:t>
  </x:si>
  <x:si>
    <x:t xml:space="preserve">Armatur 5</x:t>
  </x:si>
  <x:si>
    <x:t xml:space="preserve">Armatur 6</x:t>
  </x:si>
  <x:si>
    <x:t xml:space="preserve">Armatur 7</x:t>
  </x:si>
  <x:si>
    <x:t xml:space="preserve">Armatur 8</x:t>
  </x:si>
  <x:si>
    <x:t xml:space="preserve">Armatur 9</x:t>
  </x:si>
  <x:si>
    <x:t xml:space="preserve">Armatur 10</x:t>
  </x:si>
  <x:si>
    <x:t xml:space="preserve">LCC-kalkyl Anläggning alternativ 4</x:t>
  </x:si>
  <x:si>
    <x:t xml:space="preserve">Kalkylparametrar</x:t>
  </x:si>
  <x:si>
    <x:t xml:space="preserve">Samlade instruktioner kring kalkylparametrarna. </x:t>
  </x:si>
  <x:si>
    <x:t xml:space="preserve">KALKYLFÖRUTSÄTTNINGAR (anges av beställaren)</x:t>
  </x:si>
  <x:si>
    <x:t xml:space="preserve">Not </x:t>
  </x:si>
  <x:si>
    <x:t xml:space="preserve">Parameter</x:t>
  </x:si>
  <x:si>
    <x:t xml:space="preserve">Instruktion</x:t>
  </x:si>
  <x:si>
    <x:t xml:space="preserve">Kalkylen bör utgå från den armatur med bäst teknisk livslängd. 20 år kan ses som ett referensvärde men det kan också vara längre.</x:t>
  </x:si>
  <x:si>
    <x: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 </x:t>
  </x:si>
  <x:si>
    <x:t xml:space="preserve">Organisationens avtalade elpris (kr/kWh) anges. Elpriset är uppbyggt av flera komponenter. Säkerställ att prisuppgiften innehåller samma komponenter i alla jämförelser.  </x:t>
  </x:si>
  <x:si>
    <x:t xml:space="preserve">Årlig energiprisförändring</x:t>
  </x:si>
  <x:si>
    <x:t xml:space="preserve">Faktor för beräkning av energiprisförändring utöver (rensad från) inflation. Inflationen ska räknas bort pga real kalkylränta.</x:t>
  </x:si>
  <x:si>
    <x:t xml:space="preserve">Klimatpåverkan elanvändning</x:t>
  </x:si>
  <x:si>
    <x:t xml:space="preserve">För att kunna beräkna klimatpåverkan från elanvändningen anges här elleverantörens uppgifter om klimatpåverkan från sin elmix (koldioxidutsläpp per kilowattimme). Du kan också använda riktvärden från flik 5. </x:t>
  </x:si>
  <x:si>
    <x:t xml:space="preserve">Här ska drifttid (timmar per år) för belysningen anges. Tiden ska i första hand vara baserad på befintlig driftdata. I andra hand kan man utgå från driftdata (schablonvärden) enligt standard SS-EN 15193: kontor 2500h/år, skolor 2000h/år, sporthallar 4000h/år, kök 2500h/år, sjukhus 5000h/år. Dessa värden finns även nämnda i Ljus &amp; Rum, utgåva 4 (2022), kapitel 6 Energiberäkning. </x:t>
  </x:si>
  <x:si>
    <x:t xml:space="preserve">Beskrivning av anläggningen (anges av beställaren)</x:t>
  </x:si>
  <x:si>
    <x:t xml:space="preserve">Rumstyper</x:t>
  </x:si>
  <x:si>
    <x:t xml:space="preserve">Beskrivning av anläggningen med rumstyper och storlek på dessa måste göras i förfrågningsunderlaget. Ange rumstyp i första hand enligt benämningar i belysningsbranschens planeringsguide Ljus &amp; Rum, utgåva 4 (2022)  kap 6, eller som det benämns i förfrågningsunderlaget. Om flera typer och storlekar finns på t.ex. kontorsrum, benämns dessa cellkontor 1, cellkontor 2 osv.</x:t>
  </x:si>
  <x:si>
    <x:t xml:space="preserve">Fyll i antal rum per rumstyp, dvs rum med samma funktion och storlek.</x:t>
  </x:si>
  <x:si>
    <x:t xml:space="preserve">Rummets yta matas in för att kunna beräkna rumstypens LENI-tal. Utifrån detta kan sedan byggnadens LENI-tal enkelt beräknas om detta efterfrågas i upphandlingen.</x:t>
  </x:si>
  <x:si>
    <x:t xml:space="preserve">INDATA från anbudsgivaren</x:t>
  </x:si>
  <x:si>
    <x:t xml:space="preserve">Antal armaturer </x:t>
  </x:si>
  <x:si>
    <x:t xml:space="preserve">Här ifylles antal armaturer som ingår i den föreslagna lösningen per rumstyp. Om fler typer av armaturer förekommer så ifylles dessa som armaturtyp 1, armaturtyp 2 osv. Fler rader kan läggas till vid behov genom att använda knapparna.</x:t>
  </x:si>
  <x:si>
    <x:t xml:space="preserve">Här ska totala priset för armatur, ljuskälla, driftdon samt inbyggd styrutrustning anges (pris per styck). Om en armatur har fler än en ljuskälla ska dessa läggas ihop.  
</x:t>
  </x:si>
  <x:si>
    <x:t xml:space="preserve">Här ingår material- och arbetskostnader för installationen, exklusive extern styrutrustning. Även kostnader för driftsättning ingår här (injustering och provning). Material kan exempelvis vara kablar. Arbetskostnader kan vara personal och maskinhyra. Om entreprenaden ingår i anbudet ska kostnaden för detta anges. Om entreprenad inte ingår får kostnaderna bli en uppskattning. Beräkning ska kunna uppvisas för den upphandlande organisationen.</x:t>
  </x:si>
  <x:si>
    <x:t xml:space="preserve">Effekt per armatur inkl driftsförluster</x:t>
  </x:si>
  <x:si>
    <x:t xml:space="preserve">Effekt per armatur (W), driftsförluster inkluderade, fylls i här.</x:t>
  </x:si>
  <x:si>
    <x:t xml:space="preserve">Välj typ av styrning (ingen, manuell, närvaro/frånvarostyrning, dagsljusstyrning) och olika kombinationer av dessa.</x:t>
  </x:si>
  <x:si>
    <x:t xml:space="preserve">2.6- 2.8</x:t>
  </x:si>
  <x:si>
    <x:t xml:space="preserve">Reduktionsfaktor manuell styrning, närvaro-/frånvarostyrning, dagsljusstyrning</x:t>
  </x:si>
  <x:si>
    <x:t xml:space="preserve">En energireduktionsfaktor (reducering av drifttiden) läggs in om manuell/närvaro-frånvaro/ dagsljusstyrning har valts i rad 2.5. Välj aktuell reduktionsfaktorfaktor per rumstyp i flik 4. Tabellerna är hämtade från "Ljus och Rum" del 10. Om ingen styrning finns sätts samtliga rutor till 1,00. Om data inte finns för den aktuella rumstypen kan hänsyn till driftreducering inte tas i denna kalkyl och detta värde sätts till 1,00.</x:t>
  </x:si>
  <x:si>
    <x:t xml:space="preserve">Här visas den totala reduktionsfaktorn, d.v.s multiplicering av värdena från rad 2.6-2.8, som kommer användas vidare i beräkningarna.
</x:t>
  </x:si>
  <x:si>
    <x:t xml:space="preserve">Kostnader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byten av ljuskällor ska beräknas baserat på årlig drifttid och ljuskällans livslängd enligt gällande standarder. Livslängd för LED beräknas enligt IEC 62722-2-1 "Särskilda krav för LED armaturer". Driftdon beräknas ha samma livslängd som ljuskällan. </x:t>
  </x:si>
  <x:si>
    <x:t xml:space="preserve">Styrutrustning</x:t>
  </x:si>
  <x:si>
    <x:t xml:space="preserve">Styrutrustning ingår oftast som en del av armaturen, men det förekommer också separat. Här anges kostnaden för den utrustning som inte ingår i armaturpriset, som ligger utanför själva armaturen. Kostnaden anges när förutsättningarna finns för denna typ av styrning och när det efterfrågats i upphandlingen. Annars lämnas rutan tom. Även installationskostnaderna för den externa styrutrustningen ska ingå. Kostnaden anges per rumstyp. Används en central router anges ett medelvärde per rum.</x:t>
  </x:si>
  <x:si>
    <x:t xml:space="preserve">RESULTAT</x:t>
  </x:si>
  <x:si>
    <x:t xml:space="preserve">Total kostnad per rumstyp</x:t>
  </x:si>
  <x:si>
    <x:t xml:space="preserve">Total kostnad för respektive rumstyp under hela dess nyttjandetid summeras här.</x:t>
  </x:si>
  <x:si>
    <x:t xml:space="preserve">Rumstypernas energianvändning per kvadratmeter och år redovisas här, det så kallade LENI-talet (Lighting Energy Numeric Indicator). Rekommenderade värden finns framtagna för kontor, skolor, vårdlokaler och sporthallar, se flik 4. Utifrån detta kan sedan hela anläggningens LENI-tal enkelt beräknas, om detta efterfrågas i upphandlingen.Se Upphandlingsmyndighetens kriterium för belysningsprojektering - "Energikrav för belysningsanläggningar - kontor, skola, vård".</x:t>
  </x:si>
  <x:si>
    <x:t xml:space="preserve">Total kostnad per anläggning </x:t>
  </x:si>
  <x:si>
    <x:t xml:space="preserve">Här summeras kostnaderna för alla typrum som ingår i belysningsanläggningen.</x:t>
  </x:si>
  <x:si>
    <x:t xml:space="preserve">Årlig energikostnad visas här för att öka medvetenheten kring anläggningens energianvändning.</x:t>
  </x:si>
  <x:si>
    <x:t xml:space="preserve">Energikostnad hela livslängden</x:t>
  </x:si>
  <x:si>
    <x:t xml:space="preserve">Anläggningens totala energikostnader under dess livslängd anges här. I vissa fall kan renovering under nyttjandetiden bidra till förbättrad energiprestanda.</x:t>
  </x:si>
  <x:si>
    <x:t xml:space="preserve">Årlig klimatpåverkan, mätt i CO2-ekvivalenter, beräknas utifrån anläggningens energianvändning.</x:t>
  </x:si>
  <x:si>
    <x:t xml:space="preserve">Reduktionsfaktorer</x:t>
  </x:si>
  <x:si>
    <x:t xml:space="preserve">Riktlinjer installerad effekt, reduktionsfaktorer för belysningsstyrning samt riktlinjer för årlig energianvändning per rumstyp
</x:t>
  </x:si>
  <x:si>
    <x:t xml:space="preserve">I tabellen anges:
1. Riktlinjer för installerad effekt per rumstyp.
2. Energireduktionsfaktorer för belysningsstyrning (reducering av drifttid)
3. Jämförelsetal energianvändning - LENI-tal per rumstyp och styrning. 
Informationen är hämtad från Belysningsbranschens handbok Ljus &amp; Rum, utgåva 4 (2022), kap 6. Riktlinjerna för installerad effekt gäller under normala förutsättningar och bör inte överstiga värdena i tabellen.</x:t>
  </x:si>
  <x:si>
    <x:t xml:space="preserve">Rumstyp</x:t>
  </x:si>
  <x:si>
    <x:r>
      <x:t xml:space="preserve">Riktlinjer max installerad effekt (W/m</x:t>
    </x:r>
    <x:r>
      <x:rPr>
        <x:b/>
        <x:sz val="11"/>
        <x:rFont val="Corbel"/>
        <x:family val="2"/>
      </x:rPr>
      <x:t xml:space="preserve">2</x:t>
    </x:r>
    <x:r>
      <x:rPr>
        <x:b/>
        <x:sz val="11"/>
        <x:rFont val="Corbel"/>
        <x:family val="2"/>
      </x:rPr>
      <x:t xml:space="preserve">)</x:t>
    </x:r>
  </x:si>
  <x:si>
    <x:t xml:space="preserve">Reduktionsfaktor Manuell styrning</x:t>
  </x:si>
  <x:si>
    <x:t xml:space="preserve">Reduktionsfaktor Frånvaro-/ närvarostyrning</x:t>
  </x:si>
  <x:si>
    <x:t xml:space="preserve">Reduktionsfaktor Dagsljusstyrning</x:t>
  </x:si>
  <x:si>
    <x:r>
      <x:t xml:space="preserve">Jämförelsetal energianvändning  
- LENI-tal (kWh/m</x:t>
    </x:r>
    <x:r>
      <x:rPr>
        <x:b/>
        <x:sz val="11"/>
        <x:rFont val="Corbel"/>
        <x:family val="2"/>
      </x:rPr>
      <x:t xml:space="preserve">2</x:t>
    </x:r>
    <x:r>
      <x:rPr>
        <x:b/>
        <x:sz val="11"/>
        <x:rFont val="Corbel"/>
        <x:family val="2"/>
      </x:rPr>
      <x:t xml:space="preserve">, år)</x:t>
    </x:r>
  </x:si>
  <x:si>
    <x:t xml:space="preserve">OBS! Nedanstående struktur behövs för att automatisk hämta reduktionsfaktorer till beräkningsblad, beroende på vald byggnads- och rumstyp. Om nya byggnads- och rumstyper läggs in i tabellen till vänster så behöver hänvisningar i  nedastående sammanställning uppdateras. Markera sedan samtliga nedanstående data och gå till Formler&gt;Definierade namn&gt;Skapa från markering, bocka ur alla förutom "översta raden" och tryck ok.
Vid tillägg av nya byggnadstyper behöver även rullistor i respektive beräkningsblad uppdateras.</x:t>
  </x:si>
  <x:si>
    <x:t xml:space="preserve">Manuell </x:t>
  </x:si>
  <x:si>
    <x:t xml:space="preserve">Frånvaro-/närvaro</x:t>
  </x:si>
  <x:si>
    <x:t xml:space="preserve">Dagsljusstyrning</x:t>
  </x:si>
  <x:si>
    <x:t xml:space="preserve">Drifttid 2500h/år</x:t>
  </x:si>
  <x:si>
    <x:t xml:space="preserve">Drifttid 2000h/år</x:t>
  </x:si>
  <x:si>
    <x:t xml:space="preserve">NO</x:t>
  </x:si>
  <x:si>
    <x:t xml:space="preserve">DE</x:t>
  </x:si>
  <x:si>
    <x:t xml:space="preserve">EN</x:t>
  </x:si>
  <x:si>
    <x:t xml:space="preserve">Kontor</x:t>
  </x:si>
  <x:si>
    <x:t xml:space="preserve">Büro</x:t>
  </x:si>
  <x:si>
    <x:t xml:space="preserve">Office</x:t>
  </x:si>
  <x:si>
    <x:t xml:space="preserve">Skola och restaurang</x:t>
  </x:si>
  <x:si>
    <x:t xml:space="preserve">Skole og restaurant</x:t>
  </x:si>
  <x:si>
    <x:t xml:space="preserve">Schule und Restaurant</x:t>
  </x:si>
  <x:si>
    <x:t xml:space="preserve">School and restaurant</x:t>
  </x:si>
  <x:si>
    <x:t xml:space="preserve">Sporthall</x:t>
  </x:si>
  <x:si>
    <x:t xml:space="preserve">Idrettshall</x:t>
  </x:si>
  <x:si>
    <x:t xml:space="preserve">Sporthalle</x:t>
  </x:si>
  <x:si>
    <x:t xml:space="preserve">Sports hall</x:t>
  </x:si>
  <x:si>
    <x:t xml:space="preserve">Drifttid 4000h/år</x:t>
  </x:si>
  <x:si>
    <x:t xml:space="preserve">Sjukhus</x:t>
  </x:si>
  <x:si>
    <x:t xml:space="preserve">Sykehus</x:t>
  </x:si>
  <x:si>
    <x:t xml:space="preserve">Krankenhaus</x:t>
  </x:si>
  <x:si>
    <x:t xml:space="preserve">Hospital</x:t>
  </x:si>
  <x:si>
    <x:t xml:space="preserve">Industri</x:t>
  </x:si>
  <x:si>
    <x:t xml:space="preserve">Industrie</x:t>
  </x:si>
  <x:si>
    <x:t xml:space="preserve">Industry</x:t>
  </x:si>
  <x:si>
    <x:t xml:space="preserve">Drifttid 5000h/år</x:t>
  </x:si>
  <x:si>
    <x:t xml:space="preserve">Cellkontor &gt; 8 kvm</x:t>
  </x:si>
  <x:si>
    <x:t xml:space="preserve">Cellekontor &gt; 8 kvm</x:t>
  </x:si>
  <x:si>
    <x:t xml:space="preserve">Einzelbüro &gt; 8 m²</x:t>
  </x:si>
  <x:si>
    <x:t xml:space="preserve">Cellular office &gt; 8 sqm</x:t>
  </x:si>
  <x:si>
    <x:t xml:space="preserve">Cellkontor 8–12 kvm</x:t>
  </x:si>
  <x:si>
    <x:t xml:space="preserve">Cellekontor 8–12 kvm</x:t>
  </x:si>
  <x:si>
    <x:t xml:space="preserve">Einzelbüro 8–12 m²</x:t>
  </x:si>
  <x:si>
    <x:t xml:space="preserve">Cellular office 8–12 sqm</x:t>
  </x:si>
  <x:si>
    <x:t xml:space="preserve">Storkontor &gt; 12 kvm</x:t>
  </x:si>
  <x:si>
    <x:t xml:space="preserve">Åpent kontor &gt; 12 kvm</x:t>
  </x:si>
  <x:si>
    <x:t xml:space="preserve">Großraumbüro &gt; 12 m²</x:t>
  </x:si>
  <x:si>
    <x:t xml:space="preserve">Open-plan office &gt; 12 sqm</x:t>
  </x:si>
  <x:si>
    <x:t xml:space="preserve">Korridor</x:t>
  </x:si>
  <x:si>
    <x:t xml:space="preserve">Flur</x:t>
  </x:si>
  <x:si>
    <x:t xml:space="preserve">Corridor</x:t>
  </x:si>
  <x:si>
    <x:t xml:space="preserve">Pausrum större</x:t>
  </x:si>
  <x:si>
    <x:t xml:space="preserve">Pauserom større</x:t>
  </x:si>
  <x:si>
    <x:t xml:space="preserve">Pausenraum (groß)</x:t>
  </x:si>
  <x:si>
    <x:t xml:space="preserve">Break room (large)</x:t>
  </x:si>
  <x:si>
    <x:t xml:space="preserve">Pausrum mindre</x:t>
  </x:si>
  <x:si>
    <x:t xml:space="preserve">Pauserom mindre</x:t>
  </x:si>
  <x:si>
    <x:t xml:space="preserve">Pausenraum (klein)</x:t>
  </x:si>
  <x:si>
    <x:t xml:space="preserve">Break room (small)</x:t>
  </x:si>
  <x:si>
    <x:t xml:space="preserve">Konferensrum</x:t>
  </x:si>
  <x:si>
    <x:t xml:space="preserve">Møterom</x:t>
  </x:si>
  <x:si>
    <x:t xml:space="preserve">Konferenzraum</x:t>
  </x:si>
  <x:si>
    <x:t xml:space="preserve">Conference room</x:t>
  </x:si>
  <x:si>
    <x:t xml:space="preserve">Förråd</x:t>
  </x:si>
  <x:si>
    <x:t xml:space="preserve">Lagerrom</x:t>
  </x:si>
  <x:si>
    <x:t xml:space="preserve">Lagerraum</x:t>
  </x:si>
  <x:si>
    <x:t xml:space="preserve">Storage room</x:t>
  </x:si>
  <x:si>
    <x:t xml:space="preserve">WC</x:t>
  </x:si>
  <x:si>
    <x:t xml:space="preserve">Trapphus (kontor)</x:t>
  </x:si>
  <x:si>
    <x:t xml:space="preserve">Trappehus (kontor)</x:t>
  </x:si>
  <x:si>
    <x:t xml:space="preserve">Treppenhaus (Büro)</x:t>
  </x:si>
  <x:si>
    <x:t xml:space="preserve">Stairwell (office)</x:t>
  </x:si>
  <x:si>
    <x:t xml:space="preserve">Garage (icke‑publika kontor)</x:t>
  </x:si>
  <x:si>
    <x:t xml:space="preserve">Garasje (ikke‑offentlig kontor)</x:t>
  </x:si>
  <x:si>
    <x:t xml:space="preserve">Garage (nicht öffentlich, Büro)</x:t>
  </x:si>
  <x:si>
    <x:t xml:space="preserve">Garage (non‑public office)</x:t>
  </x:si>
  <x:si>
    <x:t xml:space="preserve">Klassrum</x:t>
  </x:si>
  <x:si>
    <x:t xml:space="preserve">Klasserom</x:t>
  </x:si>
  <x:si>
    <x:t xml:space="preserve">Klassenraum</x:t>
  </x:si>
  <x:si>
    <x:t xml:space="preserve">Classroom</x:t>
  </x:si>
  <x:si>
    <x:t xml:space="preserve">Grupprum</x:t>
  </x:si>
  <x:si>
    <x:t xml:space="preserve">Grupperom</x:t>
  </x:si>
  <x:si>
    <x:t xml:space="preserve">Gruppenraum</x:t>
  </x:si>
  <x:si>
    <x:t xml:space="preserve">Group room</x:t>
  </x:si>
  <x:si>
    <x:t xml:space="preserve">Aula</x:t>
  </x:si>
  <x:si>
    <x:t xml:space="preserve">Assembly hall</x:t>
  </x:si>
  <x:si>
    <x:t xml:space="preserve">Uppehållsrum</x:t>
  </x:si>
  <x:si>
    <x:t xml:space="preserve">Oppholdsrom</x:t>
  </x:si>
  <x:si>
    <x:t xml:space="preserve">Aufenthaltsraum</x:t>
  </x:si>
  <x:si>
    <x:t xml:space="preserve">Common room</x:t>
  </x:si>
  <x:si>
    <x:t xml:space="preserve">Matsal</x:t>
  </x:si>
  <x:si>
    <x:t xml:space="preserve">Kantine</x:t>
  </x:si>
  <x:si>
    <x:t xml:space="preserve">Speisesaal</x:t>
  </x:si>
  <x:si>
    <x:t xml:space="preserve">Dining hall</x:t>
  </x:si>
  <x:si>
    <x:t xml:space="preserve">Kök</x:t>
  </x:si>
  <x:si>
    <x:t xml:space="preserve">Kjøkken</x:t>
  </x:si>
  <x:si>
    <x:t xml:space="preserve">Küche</x:t>
  </x:si>
  <x:si>
    <x:t xml:space="preserve">Kitchen</x:t>
  </x:si>
  <x:si>
    <x:t xml:space="preserve">Kök/förråd</x:t>
  </x:si>
  <x:si>
    <x:t xml:space="preserve">Kjøkken/lager</x:t>
  </x:si>
  <x:si>
    <x:t xml:space="preserve">Küche/Lager</x:t>
  </x:si>
  <x:si>
    <x:t xml:space="preserve">Kitchen/storage</x:t>
  </x:si>
  <x:si>
    <x:t xml:space="preserve">Personalrum &lt; 30 kvm</x:t>
  </x:si>
  <x:si>
    <x:t xml:space="preserve">Personalrom &lt; 30 kvm</x:t>
  </x:si>
  <x:si>
    <x:t xml:space="preserve">Personalraum &lt; 30 m²</x:t>
  </x:si>
  <x:si>
    <x:t xml:space="preserve">Staff room &lt; 30 sqm</x:t>
  </x:si>
  <x:si>
    <x:t xml:space="preserve">Omklädning</x:t>
  </x:si>
  <x:si>
    <x:t xml:space="preserve">Garderobe</x:t>
  </x:si>
  <x:si>
    <x:t xml:space="preserve">Umkleideraum</x:t>
  </x:si>
  <x:si>
    <x:t xml:space="preserve">Changing room</x:t>
  </x:si>
  <x:si>
    <x:t xml:space="preserve">Kommunikationsytor &lt; 3 m höjd</x:t>
  </x:si>
  <x:si>
    <x:t xml:space="preserve">Kommunikasjonsarealer &lt; 3 m høyde</x:t>
  </x:si>
  <x:si>
    <x:t xml:space="preserve">Verkehrsflächen &lt; 3 m Höhe</x:t>
  </x:si>
  <x:si>
    <x:t xml:space="preserve">Circulation areas &lt; 3 m height</x:t>
  </x:si>
  <x:si>
    <x:t xml:space="preserve">Kommunikationsytor &lt; 6 m höjd</x:t>
  </x:si>
  <x:si>
    <x:t xml:space="preserve">Kommunikasjonsarealer &lt; 6 m høyde</x:t>
  </x:si>
  <x:si>
    <x:t xml:space="preserve">Verkehrsflächen &lt; 6 m Höhe</x:t>
  </x:si>
  <x:si>
    <x:t xml:space="preserve">Circulation areas &lt; 6 m height</x:t>
  </x:si>
  <x:si>
    <x:t xml:space="preserve">Vård/patientrum, multifunktion</x:t>
  </x:si>
  <x:si>
    <x:t xml:space="preserve">Pasientrom, multifunksjon</x:t>
  </x:si>
  <x:si>
    <x:t xml:space="preserve">Patientenraum, multifunktional</x:t>
  </x:si>
  <x:si>
    <x:t xml:space="preserve">Patient room, multifunction</x:t>
  </x:si>
  <x:si>
    <x:t xml:space="preserve">Vård/patientrum</x:t>
  </x:si>
  <x:si>
    <x:t xml:space="preserve">Pasientrom</x:t>
  </x:si>
  <x:si>
    <x:t xml:space="preserve">Patientenraum</x:t>
  </x:si>
  <x:si>
    <x:t xml:space="preserve">Patient room</x:t>
  </x:si>
  <x:si>
    <x:t xml:space="preserve">Undersökning 500 lux</x:t>
  </x:si>
  <x:si>
    <x:t xml:space="preserve">Undersøkelse 500 lux</x:t>
  </x:si>
  <x:si>
    <x:t xml:space="preserve">Untersuchungsraum 500 Lux</x:t>
  </x:si>
  <x:si>
    <x:t xml:space="preserve">Examination room 500 lux</x:t>
  </x:si>
  <x:si>
    <x:t xml:space="preserve">Operation</x:t>
  </x:si>
  <x:si>
    <x:t xml:space="preserve">Operasjon</x:t>
  </x:si>
  <x:si>
    <x:t xml:space="preserve">Operationssaal</x:t>
  </x:si>
  <x:si>
    <x:t xml:space="preserve">Operating theatre</x:t>
  </x:si>
  <x:si>
    <x:t xml:space="preserve">Korridor, normal samt städning</x:t>
  </x:si>
  <x:si>
    <x:t xml:space="preserve">Korridor, normal og renhold</x:t>
  </x:si>
  <x:si>
    <x:t xml:space="preserve">Flur, normal inkl. Reinigung</x:t>
  </x:si>
  <x:si>
    <x:t xml:space="preserve">Corridor, normal incl. cleaning</x:t>
  </x:si>
  <x:si>
    <x:t xml:space="preserve">Korridor, OP‑avdelning</x:t>
  </x:si>
  <x:si>
    <x:t xml:space="preserve">Korridor, operasjonsavdeling</x:t>
  </x:si>
  <x:si>
    <x:t xml:space="preserve">Flur, OP‑Bereich</x:t>
  </x:si>
  <x:si>
    <x:t xml:space="preserve">Corridor, operating department</x:t>
  </x:si>
  <x:si>
    <x:t xml:space="preserve">Väntrum</x:t>
  </x:si>
  <x:si>
    <x:t xml:space="preserve">Venterom</x:t>
  </x:si>
  <x:si>
    <x:t xml:space="preserve">Warteraum</x:t>
  </x:si>
  <x:si>
    <x:t xml:space="preserve">Waiting room</x:t>
  </x:si>
  <x:si>
    <x:t xml:space="preserve">Kulvert</x:t>
  </x:si>
  <x:si>
    <x:t xml:space="preserve">Versorgungstunnel</x:t>
  </x:si>
  <x:si>
    <x:t xml:space="preserve">Service tunnel</x:t>
  </x:si>
  <x:si>
    <x:t xml:space="preserve">Grov, 300 lux</x:t>
  </x:si>
  <x:si>
    <x:t xml:space="preserve">Grob, 300 Lux</x:t>
  </x:si>
  <x:si>
    <x:t xml:space="preserve">Rough, 300 lux</x:t>
  </x:si>
  <x:si>
    <x:t xml:space="preserve">Medel, 500 lux</x:t>
  </x:si>
  <x:si>
    <x:t xml:space="preserve">Middels, 500 lux</x:t>
  </x:si>
  <x:si>
    <x:t xml:space="preserve">Mittel, 500 Lux</x:t>
  </x:si>
  <x:si>
    <x:t xml:space="preserve">Medium, 500 lux</x:t>
  </x:si>
  <x:si>
    <x:t xml:space="preserve">Fin, 750 lux</x:t>
  </x:si>
  <x:si>
    <x:t xml:space="preserve">Fein, 750 Lux</x:t>
  </x:si>
  <x:si>
    <x:t xml:space="preserve">Fine, 750 lux</x:t>
  </x:si>
  <x:si>
    <x:t xml:space="preserve">Mindre lokal, 300 lux</x:t>
  </x:si>
  <x:si>
    <x:t xml:space="preserve">Mindre lokale, 300 lux</x:t>
  </x:si>
  <x:si>
    <x:t xml:space="preserve">Kleiner Raum, 300 Lux</x:t>
  </x:si>
  <x:si>
    <x:t xml:space="preserve">Small room, 300 lux</x:t>
  </x:si>
  <x:si>
    <x:t xml:space="preserve">Måleri</x:t>
  </x:si>
  <x:si>
    <x:t xml:space="preserve">Maleri</x:t>
  </x:si>
  <x:si>
    <x:t xml:space="preserve">Lackierung</x:t>
  </x:si>
  <x:si>
    <x:t xml:space="preserve">Painting</x:t>
  </x:si>
  <x:si>
    <x:t xml:space="preserve">Lager packning, 300 lux</x:t>
  </x:si>
  <x:si>
    <x:t xml:space="preserve">Lager pakking, 300 lux</x:t>
  </x:si>
  <x:si>
    <x:t xml:space="preserve">Lager Verpackung, 300 Lux</x:t>
  </x:si>
  <x:si>
    <x:t xml:space="preserve">Warehouse packing, 300 lux</x:t>
  </x:si>
  <x:si>
    <x:t xml:space="preserve">Lager lastning, 200 lux</x:t>
  </x:si>
  <x:si>
    <x:t xml:space="preserve">Lager lasting, 200 lux</x:t>
  </x:si>
  <x:si>
    <x:t xml:space="preserve">Lager Verladung, 200 Lux</x:t>
  </x:si>
  <x:si>
    <x:t xml:space="preserve">Warehouse loading, 200 lux</x:t>
  </x:si>
  <x:si>
    <x:t xml:space="preserve">Lagergång höglager</x:t>
  </x:si>
  <x:si>
    <x:t xml:space="preserve">Lagergang høylager</x:t>
  </x:si>
  <x:si>
    <x:t xml:space="preserve">Hochregallagergang</x:t>
  </x:si>
  <x:si>
    <x:t xml:space="preserve">High-bay warehouse aisle</x:t>
  </x:si>
  <x:si>
    <x:t xml:space="preserve">Lagergång låglager</x:t>
  </x:si>
  <x:si>
    <x:t xml:space="preserve">Lagergang lavlager</x:t>
  </x:si>
  <x:si>
    <x:t xml:space="preserve">Niedrigregallagergang</x:t>
  </x:si>
  <x:si>
    <x:t xml:space="preserve">Low-bay warehouse aisle</x:t>
  </x:si>
  <x:si>
    <x:t xml:space="preserve">Värden för beräkning av klimatpåverkan från elanvändning  [kgCO2/kWh]</x:t>
  </x:si>
  <x:si>
    <x:t xml:space="preserve">Källa</x:t>
  </x:si>
  <x:si>
    <x:t xml:space="preserve">Riktvärden för att kunna beräkna klimatpåverkan från energi . Används som frivillig indata i rad 1.6 i LCC-kalkylen.</x:t>
  </x:si>
  <x:si>
    <x:t xml:space="preserve">Nordisk elmix</x:t>
  </x:si>
  <x:si>
    <x:t xml:space="preserve">SMED Rapport Nr 4 2021</x:t>
  </x:si>
  <x:si>
    <x:t xml:space="preserve">Svensk elmix (normalår)</x:t>
  </x:si>
  <x:si>
    <x:t xml:space="preserve">Boverkets klimatdatabas</x:t>
  </x:si>
  <x:si>
    <x:t xml:space="preserve">Ursprungsmärkt el</x:t>
  </x:si>
  <x:si>
    <x:t xml:space="preserve">El av okänt ursprung (Norden)</x:t>
  </x:si>
  <x:si>
    <x:t xml:space="preserve">Residualmix - Energimarknadsinspektionen (ei.se)</x:t>
  </x:si>
  <x:si>
    <x:t xml:space="preserve">För beräkning av klimatpåverkan från energianvändning under kalkylperioden rekommenderas att värden för Nordisk elmix används då den bäst representerar de utsläpp som uppstår av energianvändningen. </x:t>
  </x:si>
  <x:si>
    <x:t xml:space="preserve">EU (25)</x:t>
  </x:si>
  <x:si>
    <x:t xml:space="preserve">EU-27 Indicative 2020 </x:t>
  </x:si>
  <x:si>
    <x:t xml:space="preserve">Värt att notera är att klimatpåverkan från energiproduktionen förväntas minska i framtiden, om vi ska nå våra klimatmål. I rekommendationer för LCA-beräkningar (IVL 2024) där användningsskedet ingår görs antagandet att klimatpåverkan för energiproduktion kommer minska med 40 % från aktuellt år till år 2050. Läs mer om detta via länk nedan. Det är inte nödvändigt att ta hänsyn till detta i en LCC-kalkyl, om syftet endast är att jämföra alternativ (framtiden är likadan för alla alternativ). Det rekommenderas dock inte att använda värdet på klimatpåverkan från denna LCC-kalkyl oreflekterat i andra sammanhang. </x:t>
  </x:si>
  <x:si>
    <x:t xml:space="preserve">Anvisningar för LCA-beräkning av byggprojekt, IVL (Version 2024-06)</x:t>
  </x:si>
  <x:si>
    <x:t xml:space="preserve">Resultat LCC-kalkyl</x:t>
  </x:si>
  <x:si>
    <x:t xml:space="preserve">Sida 1 av 1</x:t>
  </x:si>
  <x:si>
    <x:t xml:space="preserve">Projekt:</x:t>
  </x:si>
  <x:si>
    <x:t xml:space="preserve">Datum:</x:t>
  </x:si>
  <x:si>
    <x:t xml:space="preserve">Handläggare:</x:t>
  </x:si>
  <x:si>
    <x:t xml:space="preserve">Beräkning baserad på</x:t>
  </x:si>
  <x:si>
    <x:t xml:space="preserve">Resultaten är beräknade enligt nuvärdesmetoden.</x:t>
  </x:si>
  <x:si>
    <x:t xml:space="preserve">LCC-kostnader</x:t>
  </x:si>
  <x:si>
    <x:t xml:space="preserve">Energikostnader</x:t>
  </x:si>
  <x:si>
    <x:t xml:space="preserve">Totala LCC-kostnader</x:t>
  </x:si>
  <x:si>
    <x:t xml:space="preserve">Energianvändning &amp; klimatpåverkan </x:t>
  </x:si>
  <x:si>
    <x:t xml:space="preserve">Energianvändning </x:t>
  </x:si>
  <x:si>
    <x:t xml:space="preserve">[kWh/år]</x:t>
  </x:si>
  <x:si>
    <x:r>
      <x:t xml:space="preserve">[kgC0</x:t>
    </x:r>
    <x:r>
      <x:rPr>
        <x:sz val="9"/>
        <x:rFont val="Corbel"/>
        <x:family val="2"/>
      </x:rPr>
      <x:t xml:space="preserve">2</x:t>
    </x:r>
    <x:r>
      <x:rPr>
        <x:sz val="9"/>
        <x:rFont val="Corbel"/>
        <x:family val="2"/>
      </x:rPr>
      <x:t xml:space="preserve">-e/år]</x:t>
    </x:r>
  </x:si>
  <x:si>
    <x:r>
      <x:t xml:space="preserve">kg Co</x:t>
    </x:r>
    <x:r>
      <x:rPr>
        <x:sz val="20"/>
        <x:rFont val="KievitPro-Light"/>
        <x:family val="2"/>
      </x:rPr>
      <x:t xml:space="preserve">2</x:t>
    </x:r>
    <x:r>
      <x:rPr>
        <x:sz val="20"/>
        <x:rFont val="KievitPro-Light"/>
        <x:family val="2"/>
      </x:rPr>
      <x:t xml:space="preserve">-e</x:t>
    </x:r>
  </x:si>
  <x:si>
    <x:t xml:space="preserve">Sammanfattning:</x:t>
  </x:si>
  <x:si>
    <x:t xml:space="preserve">På Aura Light strävar vi efter att erbjuda mer än bara en belysningslösning – vi vill bidra till ett smartare, mer hållbart val. Genom vår LCC-analys hoppas vi att resultatet bekräftar att vår lösning möter både era funktionella behov och ekonomiska mål. Med fokus på användarvänlighet, driftsäkerhet och energieffektivitet skapar vi en helhetslösning som inte bara förbättrar upplevelsen för de som vistas i miljön – utan även minimerar klimatavtrycket över tid.</x:t>
  </x:si>
  <x:si>
    <x:t xml:space="preserve">Region/value</x:t>
  </x:si>
  <x:si>
    <x:t xml:space="preserve">Sweden</x:t>
  </x:si>
  <x:si>
    <x:t xml:space="preserve">Norway</x:t>
  </x:si>
  <x:si>
    <x:t xml:space="preserve">Germany</x:t>
  </x:si>
  <x:si>
    <x:t xml:space="preserve">International</x:t>
  </x:si>
  <x:si>
    <x:t xml:space="preserve">Currency</x:t>
  </x:si>
  <x:si>
    <x:t xml:space="preserve">SEK</x:t>
  </x:si>
  <x:si>
    <x:t xml:space="preserve">NOK</x:t>
  </x:si>
  <x:si>
    <x:t xml:space="preserve">EUR</x:t>
  </x:si>
  <x:si>
    <x:t xml:space="preserve">Co2-e/kWh regional average</x:t>
  </x:si>
  <x:si>
    <x:t xml:space="preserve">Titel sammanfattning</x:t>
  </x:si>
  <x:si>
    <x:t xml:space="preserve">Diagram titel sammanfattning</x:t>
  </x:si>
  <x:si>
    <x:t xml:space="preserve">Diagram vågrät förklaring</x:t>
  </x:si>
  <x:si>
    <x:t xml:space="preserve">Price/kWh</x:t>
  </x:si>
  <x:si>
    <x:t xml:space="preserve">CO2_kg_kWh</x:t>
  </x:si>
  <x:si>
    <x:t xml:space="preserve">EU</x:t>
  </x:si>
  <x:si>
    <x:t xml:space="preserve">Key</x:t>
  </x:si>
  <x:si>
    <x:t xml:space="preserve">Sheet</x:t>
  </x:si>
  <x:si>
    <x:t xml:space="preserve">Cell</x:t>
  </x:si>
  <x:si>
    <x:t xml:space="preserve">(PW:_LCC)</x:t>
  </x:si>
  <x:si>
    <x:t xml:space="preserve">1. Introduktion</x:t>
  </x:si>
  <x:si>
    <x:t xml:space="preserve">A1</x:t>
  </x:si>
  <x:si>
    <x:t xml:space="preserve">LCC-kalkyl_för_upphandling_av_inomhusbel</x:t>
  </x:si>
  <x:si>
    <x:t xml:space="preserve">G2</x:t>
  </x:si>
  <x:si>
    <x:t xml:space="preserve">Version_3.0</x:t>
  </x:si>
  <x:si>
    <x:t xml:space="preserve">G3</x:t>
  </x:si>
  <x:si>
    <x:t xml:space="preserve">Datum:_2024-12-17</x:t>
  </x:si>
  <x:si>
    <x:t xml:space="preserve">G4</x:t>
  </x:si>
  <x:si>
    <x:t xml:space="preserve">B9</x:t>
  </x:si>
  <x:si>
    <x:t xml:space="preserve">Generella_instruktioner_kring_hur_verkty</x:t>
  </x:si>
  <x:si>
    <x:t xml:space="preserve">B11</x:t>
  </x:si>
  <x:si>
    <x:t xml:space="preserve">B14</x:t>
  </x:si>
  <x:si>
    <x:t xml:space="preserve">Upphandlingsmyndighetens_LCC-verktyg_har</x:t>
  </x:si>
  <x:si>
    <x:t xml:space="preserve">Upphandlingsmyndighetens LCC-verktyg har utvecklats i omgångar sedan 2009.</x:t>
  </x:si>
  <x:si>
    <x:t xml:space="preserve">B16</x:t>
  </x:si>
  <x:si>
    <x:t xml:space="preserve">Ändringar_i_senaste_versionen_(v_3.1)_av</x:t>
  </x:si>
  <x:si>
    <x:t xml:space="preserve">Ändringar i senaste versionen (v 3.1) av LCC-verktyg Inomhusbelysning: 
Flik 1 har uppdaterats med denna versionsinformation och information om nytt lösenordsskydd, texter är genomgångna och uppdaterade. 
Flik 2 (4 alt) är nu utan makrofunktion att lägga till/ta bort rumstyper och armaturtyper. Ny funktion med förinställda byggnadstyper och rumstyper som hämtar reduktionsfaktorer från flik 4. Observera att funktionalitet förloras om värdet skrivs över. (Kursiverat är ändrat sedan v 3.0)
Flik 3 är texter genomgångna och uppdaterade. 
Flik 4 har uppdaterats med riktlinjer för installerad effekt och jämförelsetal energianvändning (LENI-tal) enligt Ljus &amp; Rum utgåva 4 (2022).
Flik 5 har uppdaterats med aktuella beräkningsfaktorer klimat samt källor.</x:t>
  </x:si>
  <x:si>
    <x:t xml:space="preserve">B19</x:t>
  </x:si>
  <x:si>
    <x:t xml:space="preserve">Vad_är_LCC?</x:t>
  </x:si>
  <x:si>
    <x:t xml:space="preserve">Vad är LCC?</x:t>
  </x:si>
  <x:si>
    <x:t xml:space="preserve">H23</x:t>
  </x:si>
  <x:si>
    <x:t xml:space="preserve">LCC_står_för_"Life_Cycle_Costs"_-_livscy</x:t>
  </x:si>
  <x:si>
    <x:t xml:space="preserve">LCC står för "Life Cycle Costs" - livscykelkostnader. Med hjälp av en LCC-beräkning erhålls en totalbild över varans, tjänstens eller anläggningens kostnader under hela dess nyttjandetid. Jämförelser mellan olika produktalternativ och lösningar kan göras.  Livscykelkostnadsperspektivet kan med fördel användas i flera delar av inköpsprocessen och även i det strategiska arbetet med organisationens budget.</x:t>
  </x:si>
  <x:si>
    <x:t xml:space="preserve">H24</x:t>
  </x:si>
  <x:si>
    <x:t xml:space="preserve">Läs_mer_om_LCC_på_Upphandlingsmyndighete</x:t>
  </x:si>
  <x:si>
    <x:t xml:space="preserve">H25</x:t>
  </x:si>
  <x:si>
    <x:t xml:space="preserve">Hur_ska_jag_använda_detta_LCC-verktyg?</x:t>
  </x:si>
  <x:si>
    <x:t xml:space="preserve">H27</x:t>
  </x:si>
  <x:si>
    <x:t xml:space="preserve">Detta_LCC-verktyg_är_specifikt_utvecklat</x:t>
  </x:si>
  <x:si>
    <x:t xml:space="preserve">Detta LCC-verktyg är specifikt utvecklat att användas vid upphandling av inomhusbelysning. Verktyget kan med fördel användas både i behovsanalysen, vid kravställande och i anbudsutvärderingen. I behovsanalysen kan verktyget användas för att i ett tidigt skede få en översikt över vilka typer av kostnader som förekommer under nyttjandetiden och hur stora dessa kostnader är. För en belysningsanläggning utgör exempelvis driftskostnaden för energi en stor kostnadspost. Detta kan till exempel testas med olika scenarier för energiprisökning, eller med olika styrfunktioner. Att använda verktyget på det sättet ökar medvetenheten i organisationen och kan vara ett bra underlag till viktiga vägval inför upphandlingen. Använd gärna kalkylparametrarna som en checklista, exempelvis inför leverantörsdialogen. 
När LCC-beräkning ställs som krav i upphandlingen måste förfrågningsunderlaget beskriva de parametrar som ska ingå i beräkningen, hur dessa ska dokumenteras och vilka mätmetoder som ska användas. Använd gärna kriteriet "belysningsanläggningens livscykelkostnad (LCC)" som kan laddas hem genom Upphandlingsmyndighetens kriterietjänst. En tumregel är att vid kravställande endast ta med de stora kostnadsposterna eller de kostnader som förväntas skilja sig åt mellan olika leverantörer.</x:t>
  </x:si>
  <x:si>
    <x:t xml:space="preserve">H28</x:t>
  </x:si>
  <x:si>
    <x:t xml:space="preserve">Lösenordsskydd
Varje_flik_i_Excelfilen_ä</x:t>
  </x:si>
  <x:si>
    <x:t xml:space="preserve">Lösenordsskydd
Varje flik i Excelfilen är skyddad med ett lösenord, för att förhindra oavsiktliga förändringar i LCC-kalkylen. 
- För att låsa upp välj Granska &gt; Ta bort bladets skydd.</x:t>
  </x:si>
  <x:si>
    <x:t xml:space="preserve">B29</x:t>
  </x:si>
  <x:si>
    <x:t xml:space="preserve">Vid_anbudsutvärdering_vägs_livscykelkost</x:t>
  </x:si>
  <x:si>
    <x:t xml:space="preserve">Vid anbudsutvärdering vägs livscykelkostnaden in som en parameter för bedömning av det ekonomiskt mest fördelaktiga anbudet. Kvalitativa krav på belysningsanläggningen, såsom ljuskvalitet, ingår inte i kalkylen utan måste kravställas i förfrågningsunderlaget.
I detta LCC-verktyg finns även möjlighet till jämförelse av alternativens klimatpåverkan från energianvändningen under nyttjandetiden.</x:t>
  </x:si>
  <x:si>
    <x:t xml:space="preserve">H29</x:t>
  </x:si>
  <x:si>
    <x:t xml:space="preserve">-_Lösenordet_är_LCC.</x:t>
  </x:si>
  <x:si>
    <x:t xml:space="preserve">- Lösenordet är LCC.</x:t>
  </x:si>
  <x:si>
    <x:t xml:space="preserve">B30</x:t>
  </x:si>
  <x:si>
    <x:t xml:space="preserve">Hur_är_LCC-verktyget_uppbyggt?</x:t>
  </x:si>
  <x:si>
    <x:t xml:space="preserve">Hur är LCC-verktyget uppbyggt?</x:t>
  </x:si>
  <x:si>
    <x:t xml:space="preserve">H31</x:t>
  </x:si>
  <x:si>
    <x:t xml:space="preserve">Verktyget_består_av_7__flikar:
1._Introd</x:t>
  </x:si>
  <x:si>
    <x:t xml:space="preserve">Verktyget består av 7  flikar:
1. Introduktion: generella instruktioner kring hur verktyget används. 
2. LCC-kalkyl A1-4: Fyra stycken kalkylblad där LCC-beräkningen utförs med standardiserade parametrar. Ett blad används per anläggning. 
3. Kalkylparametrar: Samlade instruktioner kring vad kalkylparametrarna innebär och vad som ska ingå.
4. Reduktionsfaktorer styrning: reduktionsfaktorer för belysningsstyrning, hämtade från Belysningsbranschens handbok "Ljus &amp; Rum".
5. Beräkningsfaktorer klimatpåverkan: frivilliga indata för att kunna beräkna klimatpåverkan från elenergi.
6. Resultat: visuell översikt över LCC-beräkningens resultat.
7. Svarsformulär: svarsformulär som leverantören bifogar anbudet. 
Beskrivning av anläggningen med rumstyper och storlek på dessa måste göras i förfrågningsunderlaget. 
Beställaren (upphandlande myndighet) anger kalkylförutsättningar och information kring användning; detta utgör grunden för beräkningen. Läs mer om kalkylförutsättningar och ekonomiska parametrar på länken under rubriken Vad är LCC ovan.
Anbudsgivaren fyller i resterande uppgifter i kalkylbladet (indata) enligt de standarder eller instruktioner som anges. Kostnaderna anges utan moms. I kolumnerna anges de olika rumstyper som förekommer i belysningsanläggningen enligt beställarens beskrivning i förfrågningsunderlaget. Rummen summeras i slutet och LCC-resultatet för hela anläggningen visas. Ett kalkylblad per anläggning används. Alternativa investeringslösningar, om sådana finns, anges i  kalkylblad A2-A4. Anbudsgivaren fyller i svarsformuläret (ett formulär per typrum) och bifogar den till beställaren. 
Beställaren kan sedan föra in varje anbudsgivares uppgifter i ett nytt kalkylblad för att kunna jämföra alla anbud i resultatfliken. Beställaren kan även använda ett av kalkylbladen A1-A4 för att fylla i information kring befintlig anläggning om sådan finns; detta för att tydliggöra förbättringarna med en ny eller renoverad anläggning. 
LCC-kalkylerna är baserade på nuvärdesmetoden för att kunna omräkna framtida kostnader till dagens värde. Omräkningsfaktorer till nuvärde är inkluderade i formlerna. Kalkylränta, elpris och användningstid är exempel på parametrar som kan variera och som måste beslutas i den upphandlande organisationen. Kostnadsbilden påverkas beroende på valet av dessa parametrar, exempelvis innebär en hög ränta att pengarnas värde sjunker under kalkylperioden och vid låg ränta behåller pengarna sitt värde. En lång användningstid gör att driftskostnadernas betydelse ökar i kalkylen. För att få en förståelse för effekten på slutresultatet vid olika scenarier, t.ex. energiprisökning, kan kalkylen testas med ett antal olika värden.</x:t>
  </x:si>
  <x:si>
    <x:t xml:space="preserve">H32</x:t>
  </x:si>
  <x:si>
    <x:t xml:space="preserve">H33</x:t>
  </x:si>
  <x:si>
    <x:t xml:space="preserve">Upphandlingsmyndigheten_utvecklar_och_fö</x:t>
  </x:si>
  <x:si>
    <x:t xml:space="preserve">H34</x:t>
  </x:si>
  <x:si>
    <x:t xml:space="preserve">Lås_rader</x:t>
  </x:si>
  <x:si>
    <x:t xml:space="preserve">2. LCC Ny Installation</x:t>
  </x:si>
  <x:si>
    <x:t xml:space="preserve">A32</x:t>
  </x:si>
  <x:si>
    <x:t xml:space="preserve">Zeile sperren</x:t>
  </x:si>
  <x:si>
    <x:t xml:space="preserve">Lock rows</x:t>
  </x:si>
  <x:si>
    <x:t xml:space="preserve">STYRUTRUSTNING_(anges_för_rumstyp)</x:t>
  </x:si>
  <x:si>
    <x:t xml:space="preserve">1. LCC Befintlig Installation</x:t>
  </x:si>
  <x:si>
    <x:t xml:space="preserve">C146</x:t>
  </x:si>
  <x:si>
    <x:t xml:space="preserve">STYRINGSUTSTYR (spesifisert per romtype)</x:t>
  </x:si>
  <x:si>
    <x:t xml:space="preserve">STEUERUNGSAUSRÜSTUNG (für Raumtyp anzugeben)</x:t>
  </x:si>
  <x:si>
    <x:t xml:space="preserve">CONTROL EQUIPMENT (specified per room type)</x:t>
  </x:si>
  <x:si>
    <x:t xml:space="preserve">Kostnad_extern_styrutrustning</x:t>
  </x:si>
  <x:si>
    <x:t xml:space="preserve">C147</x:t>
  </x:si>
  <x:si>
    <x:t xml:space="preserve">Kostnad for eksternt styringsutstyr</x:t>
  </x:si>
  <x:si>
    <x:t xml:space="preserve">Kosten externer Steuerungsausrüstung</x:t>
  </x:si>
  <x:si>
    <x:t xml:space="preserve">Cost of external control equipment</x:t>
  </x:si>
  <x:si>
    <x:t xml:space="preserve">C149</x:t>
  </x:si>
  <x:si>
    <x:t xml:space="preserve">Resultater</x:t>
  </x:si>
  <x:si>
    <x:t xml:space="preserve">Ergebnis</x:t>
  </x:si>
  <x:si>
    <x:t xml:space="preserve">Results</x:t>
  </x:si>
  <x:si>
    <x:t xml:space="preserve">Förutsättningar</x:t>
  </x:si>
  <x:si>
    <x:t xml:space="preserve">O24</x:t>
  </x:si>
  <x:si>
    <x:t xml:space="preserve">Rangordning_av_alternativ</x:t>
  </x:si>
  <x:si>
    <x:t xml:space="preserve">C150</x:t>
  </x:si>
  <x:si>
    <x:t xml:space="preserve">Rangering av alternativer</x:t>
  </x:si>
  <x:si>
    <x:t xml:space="preserve">Rangordnung der Alternativen</x:t>
  </x:si>
  <x:si>
    <x:t xml:space="preserve">Ranking of alternatives</x:t>
  </x:si>
  <x:si>
    <x:t xml:space="preserve">Totalkostnad_per_rum</x:t>
  </x:si>
  <x:si>
    <x:t xml:space="preserve">Totalkostnad per rum</x:t>
  </x:si>
  <x:si>
    <x:t xml:space="preserve">C152</x:t>
  </x:si>
  <x:si>
    <x:t xml:space="preserve">Total kostnad per rom</x:t>
  </x:si>
  <x:si>
    <x:t xml:space="preserve">Gesamtkosten pro Raum</x:t>
  </x:si>
  <x:si>
    <x:t xml:space="preserve">Total cost per room</x:t>
  </x:si>
  <x:si>
    <x:t xml:space="preserve">O25</x:t>
  </x:si>
  <x:si>
    <x:t xml:space="preserve">Totalkostnad_per_rumstyp</x:t>
  </x:si>
  <x:si>
    <x:t xml:space="preserve">Total kostnad per romtype</x:t>
  </x:si>
  <x:si>
    <x:t xml:space="preserve">Gesamtkosten per Raumtyp</x:t>
  </x:si>
  <x:si>
    <x:t xml:space="preserve">Total cost per room type</x:t>
  </x:si>
  <x:si>
    <x:t xml:space="preserve">V25</x:t>
  </x:si>
  <x:si>
    <x:t xml:space="preserve">O26</x:t>
  </x:si>
  <x:si>
    <x:t xml:space="preserve">LENI-tal_per_rumstyp</x:t>
  </x:si>
  <x:si>
    <x:t xml:space="preserve">C153</x:t>
  </x:si>
  <x:si>
    <x:t xml:space="preserve">LENI-verdi per romtype</x:t>
  </x:si>
  <x:si>
    <x:t xml:space="preserve">LENI-Wert pro Raumtyp</x:t>
  </x:si>
  <x:si>
    <x:t xml:space="preserve">LENI value per room type</x:t>
  </x:si>
  <x:si>
    <x:t xml:space="preserve">RESULTAT_FÖR_HELA_ANLÄGGNINGEN</x:t>
  </x:si>
  <x:si>
    <x:t xml:space="preserve">C154</x:t>
  </x:si>
  <x:si>
    <x:t xml:space="preserve">RESULTATER FOR HELE INSTALLASJONEN</x:t>
  </x:si>
  <x:si>
    <x:t xml:space="preserve">Ergebnis Gesamtanlage</x:t>
  </x:si>
  <x:si>
    <x:t xml:space="preserve">RESULTS FOR THE ENTIRE INSTALLATIO</x:t>
  </x:si>
  <x:si>
    <x:t xml:space="preserve">O27</x:t>
  </x:si>
  <x:si>
    <x:t xml:space="preserve">TOTAL_KOSTNAD</x:t>
  </x:si>
  <x:si>
    <x:t xml:space="preserve">C155</x:t>
  </x:si>
  <x:si>
    <x:t xml:space="preserve">TOTALKOSTNAD</x:t>
  </x:si>
  <x:si>
    <x:t xml:space="preserve">GESAMTKOSTEN</x:t>
  </x:si>
  <x:si>
    <x:t xml:space="preserve">TOTAL COST</x:t>
  </x:si>
  <x:si>
    <x:t xml:space="preserve">O28</x:t>
  </x:si>
  <x:si>
    <x:t xml:space="preserve">Energikostnad_per_år</x:t>
  </x:si>
  <x:si>
    <x:t xml:space="preserve">C156</x:t>
  </x:si>
  <x:si>
    <x:t xml:space="preserve">Energiekosten pro Jahr</x:t>
  </x:si>
  <x:si>
    <x:t xml:space="preserve">Energy cost per year</x:t>
  </x:si>
  <x:si>
    <x:t xml:space="preserve">Energikostnader_under_hela_livslängden</x:t>
  </x:si>
  <x:si>
    <x:t xml:space="preserve">C157</x:t>
  </x:si>
  <x:si>
    <x:t xml:space="preserve">Energikostnader over hele levetiden</x:t>
  </x:si>
  <x:si>
    <x:t xml:space="preserve">Energiekosten gesamte Lebensdauer</x:t>
  </x:si>
  <x:si>
    <x:t xml:space="preserve">Energy costs over the entire lifetime</x:t>
  </x:si>
  <x:si>
    <x:t xml:space="preserve">O29</x:t>
  </x:si>
  <x:si>
    <x:t xml:space="preserve">C158</x:t>
  </x:si>
  <x:si>
    <x:t xml:space="preserve">Klimapåvirkning</x:t>
  </x:si>
  <x:si>
    <x:t xml:space="preserve">Klimawirkung</x:t>
  </x:si>
  <x:si>
    <x:t xml:space="preserve">Climate impact</x:t>
  </x:si>
  <x:si>
    <x:t xml:space="preserve">Beskrivning_av_anläggningen_och_belysnin</x:t>
  </x:si>
  <x:si>
    <x:t xml:space="preserve">C16</x:t>
  </x:si>
  <x:si>
    <x:t xml:space="preserve">Beskrivelse av anlegget og belysningsforslaget</x:t>
  </x:si>
  <x:si>
    <x:t xml:space="preserve">Anlagenbeschreibung und Beleuchtungsvorschlag</x:t>
  </x:si>
  <x:si>
    <x:t xml:space="preserve">Description of the system and lighting proposal</x:t>
  </x:si>
  <x:si>
    <x:t xml:space="preserve">C163</x:t>
  </x:si>
  <x:si>
    <x:t xml:space="preserve">INVESTITIONSKOSTEN</x:t>
  </x:si>
  <x:si>
    <x:t xml:space="preserve">INVESTMENT COSTS</x:t>
  </x:si>
  <x:si>
    <x:t xml:space="preserve">C164</x:t>
  </x:si>
  <x:si>
    <x:t xml:space="preserve">Investitionskosten</x:t>
  </x:si>
  <x:si>
    <x:t xml:space="preserve">investment costs</x:t>
  </x:si>
  <x:si>
    <x:t xml:space="preserve">Armatur_1</x:t>
  </x:si>
  <x:si>
    <x:t xml:space="preserve">C165</x:t>
  </x:si>
  <x:si>
    <x:t xml:space="preserve">Leuchte 1</x:t>
  </x:si>
  <x:si>
    <x:t xml:space="preserve">Luminaire 1</x:t>
  </x:si>
  <x:si>
    <x:t xml:space="preserve">Armatur_2</x:t>
  </x:si>
  <x:si>
    <x:t xml:space="preserve">C166</x:t>
  </x:si>
  <x:si>
    <x:t xml:space="preserve">Leuchte 2</x:t>
  </x:si>
  <x:si>
    <x:t xml:space="preserve">Luminaire 2</x:t>
  </x:si>
  <x:si>
    <x:t xml:space="preserve">Armatur_3</x:t>
  </x:si>
  <x:si>
    <x:t xml:space="preserve">C167</x:t>
  </x:si>
  <x:si>
    <x:t xml:space="preserve">Leuchte 3</x:t>
  </x:si>
  <x:si>
    <x:t xml:space="preserve">Luminaire 3</x:t>
  </x:si>
  <x:si>
    <x:t xml:space="preserve">Armatur_4</x:t>
  </x:si>
  <x:si>
    <x:t xml:space="preserve">C168</x:t>
  </x:si>
  <x:si>
    <x:t xml:space="preserve">Leuchte 4</x:t>
  </x:si>
  <x:si>
    <x:t xml:space="preserve">Luminaire 4</x:t>
  </x:si>
  <x:si>
    <x:t xml:space="preserve">Armatur_5</x:t>
  </x:si>
  <x:si>
    <x:t xml:space="preserve">C169</x:t>
  </x:si>
  <x:si>
    <x:t xml:space="preserve">Leuchte 5</x:t>
  </x:si>
  <x:si>
    <x:t xml:space="preserve">Luminaire 5</x:t>
  </x:si>
  <x:si>
    <x:t xml:space="preserve">Armatur_6</x:t>
  </x:si>
  <x:si>
    <x:t xml:space="preserve">C170</x:t>
  </x:si>
  <x:si>
    <x:t xml:space="preserve">Leuchte 6</x:t>
  </x:si>
  <x:si>
    <x:t xml:space="preserve">Luminaire 6</x:t>
  </x:si>
  <x:si>
    <x:t xml:space="preserve">Armatur_7</x:t>
  </x:si>
  <x:si>
    <x:t xml:space="preserve">C171</x:t>
  </x:si>
  <x:si>
    <x:t xml:space="preserve">Leuchte 7</x:t>
  </x:si>
  <x:si>
    <x:t xml:space="preserve">Luminaire 7</x:t>
  </x:si>
  <x:si>
    <x:t xml:space="preserve">Armatur_8</x:t>
  </x:si>
  <x:si>
    <x:t xml:space="preserve">C172</x:t>
  </x:si>
  <x:si>
    <x:t xml:space="preserve">Leuchte 8</x:t>
  </x:si>
  <x:si>
    <x:t xml:space="preserve">Luminaire 8</x:t>
  </x:si>
  <x:si>
    <x:t xml:space="preserve">Armatur_9</x:t>
  </x:si>
  <x:si>
    <x:t xml:space="preserve">C173</x:t>
  </x:si>
  <x:si>
    <x:t xml:space="preserve">Leuchte 9</x:t>
  </x:si>
  <x:si>
    <x:t xml:space="preserve">Luminaire 9</x:t>
  </x:si>
  <x:si>
    <x:t xml:space="preserve">Armatur_10</x:t>
  </x:si>
  <x:si>
    <x:t xml:space="preserve">C174</x:t>
  </x:si>
  <x:si>
    <x:t xml:space="preserve">Leuchte 10</x:t>
  </x:si>
  <x:si>
    <x:t xml:space="preserve">Luminaire 10</x:t>
  </x:si>
  <x:si>
    <x:t xml:space="preserve">Summa_investeringskostnader_per_rumstyp</x:t>
  </x:si>
  <x:si>
    <x:t xml:space="preserve">C175</x:t>
  </x:si>
  <x:si>
    <x:t xml:space="preserve">Totale investeringskostnader per romtype</x:t>
  </x:si>
  <x:si>
    <x:t xml:space="preserve">Summierte Investierungskosten pro Raumtyp</x:t>
  </x:si>
  <x:si>
    <x:t xml:space="preserve">Total investment costs per room type</x:t>
  </x:si>
  <x:si>
    <x:t xml:space="preserve">S:A_INVESTERINGSKOSTNADER_HELA_ANLÄGGNIN</x:t>
  </x:si>
  <x:si>
    <x:t xml:space="preserve">C176</x:t>
  </x:si>
  <x:si>
    <x:t xml:space="preserve">TOTAL INVESTERINGSKOSTNAD FOR HELE ANLEGGET</x:t>
  </x:si>
  <x:si>
    <x:t xml:space="preserve">Gesamtinvesitionskosten Gesamtanlage</x:t>
  </x:si>
  <x:si>
    <x:t xml:space="preserve">TOTAL INVESTMENT COSTS FOR THE ENTIRE FACILITY</x:t>
  </x:si>
  <x:si>
    <x:t xml:space="preserve">ENERGI-_&amp;_UNDERHÅLLSKOSTNADER</x:t>
  </x:si>
  <x:si>
    <x:t xml:space="preserve">C178</x:t>
  </x:si>
  <x:si>
    <x:t xml:space="preserve">ENERGI- OG VEDLIKEHOLDSKOSTNADER</x:t>
  </x:si>
  <x:si>
    <x:t xml:space="preserve">ENERGIE- UND INSTANDHALTUNGSKOSTEN</x:t>
  </x:si>
  <x:si>
    <x:t xml:space="preserve">ENERGY &amp; MAINTENANCE COSTS</x:t>
  </x:si>
  <x:si>
    <x:t xml:space="preserve">B27</x:t>
  </x:si>
  <x:si>
    <x:t xml:space="preserve">C179</x:t>
  </x:si>
  <x:si>
    <x:t xml:space="preserve">ENERGIEKOSTEN</x:t>
  </x:si>
  <x:si>
    <x:t xml:space="preserve">ENERGY COSTS</x:t>
  </x:si>
  <x:si>
    <x:t xml:space="preserve">B28</x:t>
  </x:si>
  <x:si>
    <x:t xml:space="preserve">BESKRIVNING_AV_ANLÄGGNINGEN</x:t>
  </x:si>
  <x:si>
    <x:t xml:space="preserve">BESKRIVNING AV ANLÄGGNINGEN</x:t>
  </x:si>
  <x:si>
    <x:t xml:space="preserve">C18</x:t>
  </x:si>
  <x:si>
    <x:t xml:space="preserve">BESKRIVELSE AV ANLEGGET</x:t>
  </x:si>
  <x:si>
    <x:t xml:space="preserve">Anlagenbeschreibung</x:t>
  </x:si>
  <x:si>
    <x:t xml:space="preserve">DESCRIPTION OF THE SYSTEM</x:t>
  </x:si>
  <x:si>
    <x:t xml:space="preserve">BESKRIVNING_AV_ANLÄGGNINGEN_(Denna_infor</x:t>
  </x:si>
  <x:si>
    <x:t xml:space="preserve">BESKRIVNING AV ANLÄGGNINGEN (Denna information hämtas från "Befintlig installation" för att säkerställa kvalitet på data)</x:t>
  </x:si>
  <x:si>
    <x:t xml:space="preserve">BESKRIVELSE AV ANLEGGET (Denne informasjonen hentes fra "Eksisterende installasjon" for å sikre datakvalitet)</x:t>
  </x:si>
  <x:si>
    <x:t xml:space="preserve">BESCHREIBUNG DER ANLAGE (Daten werden aus der "vorhandenen Installation" übernommen, zur Sicherstellung der Datenqualität)</x:t>
  </x:si>
  <x:si>
    <x:t xml:space="preserve">DESCRIPTION OF THE FACILITY (This information is retrieved from "Existing installation" to ensure data quality)</x:t>
  </x:si>
  <x:si>
    <x:t xml:space="preserve">C180</x:t>
  </x:si>
  <x:si>
    <x:t xml:space="preserve">Energiforbruk</x:t>
  </x:si>
  <x:si>
    <x:t xml:space="preserve">Energieverbauch</x:t>
  </x:si>
  <x:si>
    <x:t xml:space="preserve">Energy consumption</x:t>
  </x:si>
  <x:si>
    <x:t xml:space="preserve">C19</x:t>
  </x:si>
  <x:si>
    <x:t xml:space="preserve">Bygningstype</x:t>
  </x:si>
  <x:si>
    <x:t xml:space="preserve">Gebäudetyp</x:t>
  </x:si>
  <x:si>
    <x:t xml:space="preserve">Building type</x:t>
  </x:si>
  <x:si>
    <x:t xml:space="preserve">Summa_energianvändning_per_rumstyp</x:t>
  </x:si>
  <x:si>
    <x:t xml:space="preserve">C191</x:t>
  </x:si>
  <x:si>
    <x:t xml:space="preserve">Totalt energiforbruk per romtype</x:t>
  </x:si>
  <x:si>
    <x:t xml:space="preserve">Summierter Energieverbrauch pro Raumtyp</x:t>
  </x:si>
  <x:si>
    <x:t xml:space="preserve">Total energy consumption per room type</x:t>
  </x:si>
  <x:si>
    <x:t xml:space="preserve">B31</x:t>
  </x:si>
  <x:si>
    <x:t xml:space="preserve">Summa_energianvändning_hela_anläggningen</x:t>
  </x:si>
  <x:si>
    <x:t xml:space="preserve">C192</x:t>
  </x:si>
  <x:si>
    <x:t xml:space="preserve">Totalt energiforbruk for hele anlegget</x:t>
  </x:si>
  <x:si>
    <x:t xml:space="preserve">Summierte Energiekosten Gesamtanlage</x:t>
  </x:si>
  <x:si>
    <x:t xml:space="preserve">Total energy consumption for the entire facility</x:t>
  </x:si>
  <x:si>
    <x:t xml:space="preserve">B32</x:t>
  </x:si>
  <x:si>
    <x:t xml:space="preserve">Årlig_energikostnad_per_rumstyp</x:t>
  </x:si>
  <x:si>
    <x:t xml:space="preserve">C194</x:t>
  </x:si>
  <x:si>
    <x:t xml:space="preserve">Årlig energikostnad per romtype</x:t>
  </x:si>
  <x:si>
    <x:t xml:space="preserve">Jährliche Energiekosten pro Raumtyp</x:t>
  </x:si>
  <x:si>
    <x:t xml:space="preserve">Annual energy cost per room type</x:t>
  </x:si>
  <x:si>
    <x:t xml:space="preserve">Årlig_energikostnad_hela_anläggningen</x:t>
  </x:si>
  <x:si>
    <x:t xml:space="preserve">C195</x:t>
  </x:si>
  <x:si>
    <x:t xml:space="preserve">Årlig energikostnad for hele anlegget</x:t>
  </x:si>
  <x:si>
    <x:t xml:space="preserve">Jährliche Energiekosten Gesamtanlage</x:t>
  </x:si>
  <x:si>
    <x:t xml:space="preserve">Annual energy cost for the entire facility</x:t>
  </x:si>
  <x:si>
    <x:t xml:space="preserve">B33</x:t>
  </x:si>
  <x:si>
    <x:t xml:space="preserve">Omräkningsfaktor_till_nuvärde</x:t>
  </x:si>
  <x:si>
    <x:t xml:space="preserve">C196</x:t>
  </x:si>
  <x:si>
    <x:t xml:space="preserve">Omregningsfaktor til nåverdi</x:t>
  </x:si>
  <x:si>
    <x:t xml:space="preserve">Abzinsungsfaktor</x:t>
  </x:si>
  <x:si>
    <x:t xml:space="preserve">Discount factor to present value</x:t>
  </x:si>
  <x:si>
    <x:t xml:space="preserve">B34</x:t>
  </x:si>
  <x:si>
    <x:t xml:space="preserve">C199</x:t>
  </x:si>
  <x:si>
    <x:t xml:space="preserve">VEDLIKEHOLDSKOSTNADER</x:t>
  </x:si>
  <x:si>
    <x:t xml:space="preserve">INSTANDHALTUNGSKOSTEN</x:t>
  </x:si>
  <x:si>
    <x:t xml:space="preserve">MAINTENANCE COSTS</x:t>
  </x:si>
  <x:si>
    <x:t xml:space="preserve">B35</x:t>
  </x:si>
  <x:si>
    <x:t xml:space="preserve">C2</x:t>
  </x:si>
  <x:si>
    <x:t xml:space="preserve">LCC-beregning</x:t>
  </x:si>
  <x:si>
    <x:t xml:space="preserve">LCC-Kalkulation</x:t>
  </x:si>
  <x:si>
    <x:t xml:space="preserve">LCC calculation</x:t>
  </x:si>
  <x:si>
    <x:t xml:space="preserve">B36</x:t>
  </x:si>
  <x:si>
    <x:t xml:space="preserve">Byggnadstyp_hjälprad</x:t>
  </x:si>
  <x:si>
    <x:t xml:space="preserve">C20</x:t>
  </x:si>
  <x:si>
    <x:t xml:space="preserve">Bygningstype (hjelperad)</x:t>
  </x:si>
  <x:si>
    <x:t xml:space="preserve">Erläuterung Gebäudetyp</x:t>
  </x:si>
  <x:si>
    <x:t xml:space="preserve">Building type (helper row)</x:t>
  </x:si>
  <x:si>
    <x:t xml:space="preserve">Underhållskostnad_armaturtyp_1</x:t>
  </x:si>
  <x:si>
    <x:t xml:space="preserve">C200</x:t>
  </x:si>
  <x:si>
    <x:t xml:space="preserve">Vedlikeholdskostnad – armaturtype 1</x:t>
  </x:si>
  <x:si>
    <x:t xml:space="preserve">Instandhaltungskosten Leuchte 1</x:t>
  </x:si>
  <x:si>
    <x:t xml:space="preserve">Maintenance cost – luminaire type 1</x:t>
  </x:si>
  <x:si>
    <x:t xml:space="preserve">Underhållskostnad_Armaturbeteckning</x:t>
  </x:si>
  <x:si>
    <x:t xml:space="preserve">Underhållskostnad Armaturbeteckning</x:t>
  </x:si>
  <x:si>
    <x:t xml:space="preserve">Vedlikeholdskostnad – armaturbetegnelse</x:t>
  </x:si>
  <x:si>
    <x:t xml:space="preserve">Instandhaltungskosten Leuchtenbezeichnung</x:t>
  </x:si>
  <x:si>
    <x:t xml:space="preserve">Maintenance cost – luminaire designation</x:t>
  </x:si>
  <x:si>
    <x:t xml:space="preserve">B147</x:t>
  </x:si>
  <x:si>
    <x:t xml:space="preserve">Underhållskostnad_armaturtyp_2</x:t>
  </x:si>
  <x:si>
    <x:t xml:space="preserve">C201</x:t>
  </x:si>
  <x:si>
    <x:t xml:space="preserve">Vedlikeholdskostnad – armaturtype 2</x:t>
  </x:si>
  <x:si>
    <x:t xml:space="preserve">Instandhaltungskosten Leuchte 2</x:t>
  </x:si>
  <x:si>
    <x:t xml:space="preserve">Maintenance cost – luminaire type 2</x:t>
  </x:si>
  <x:si>
    <x:t xml:space="preserve">Underhållskostnad_armaturtyp_3</x:t>
  </x:si>
  <x:si>
    <x:t xml:space="preserve">C202</x:t>
  </x:si>
  <x:si>
    <x:t xml:space="preserve">Vedlikeholdskostnad – armaturtype 3</x:t>
  </x:si>
  <x:si>
    <x:t xml:space="preserve">Instandhaltungskosten Leuchte 3</x:t>
  </x:si>
  <x:si>
    <x:t xml:space="preserve">Maintenance cost – luminaire type 3</x:t>
  </x:si>
  <x:si>
    <x:t xml:space="preserve">Underhållskostnad_armaturtyp_4</x:t>
  </x:si>
  <x:si>
    <x:t xml:space="preserve">C203</x:t>
  </x:si>
  <x:si>
    <x:t xml:space="preserve">Vedlikeholdskostnad – armaturtype 4</x:t>
  </x:si>
  <x:si>
    <x:t xml:space="preserve">Instandhaltungskosten Leuchte 4</x:t>
  </x:si>
  <x:si>
    <x:t xml:space="preserve">Maintenance cost – luminaire type 4</x:t>
  </x:si>
  <x:si>
    <x:t xml:space="preserve">B152</x:t>
  </x:si>
  <x:si>
    <x:t xml:space="preserve">Underhållskostnad_armaturtyp_5</x:t>
  </x:si>
  <x:si>
    <x:t xml:space="preserve">C204</x:t>
  </x:si>
  <x:si>
    <x:t xml:space="preserve">Vedlikeholdskostnad – armaturtype 5</x:t>
  </x:si>
  <x:si>
    <x:t xml:space="preserve">Instandhaltungskosten Leuchte 5</x:t>
  </x:si>
  <x:si>
    <x:t xml:space="preserve">Maintenance cost – luminaire type 5</x:t>
  </x:si>
  <x:si>
    <x:t xml:space="preserve">Underhållskostnad_armaturtyp_6</x:t>
  </x:si>
  <x:si>
    <x:t xml:space="preserve">C205</x:t>
  </x:si>
  <x:si>
    <x:t xml:space="preserve">Vedlikeholdskostnad – armaturtype 6</x:t>
  </x:si>
  <x:si>
    <x:t xml:space="preserve">Instandhaltungskosten Leuchte 6</x:t>
  </x:si>
  <x:si>
    <x:t xml:space="preserve">Maintenance cost – luminaire type 6</x:t>
  </x:si>
  <x:si>
    <x:t xml:space="preserve">Underhållskostnad_armaturtyp_7</x:t>
  </x:si>
  <x:si>
    <x:t xml:space="preserve">C206</x:t>
  </x:si>
  <x:si>
    <x:t xml:space="preserve">Vedlikeholdskostnad – armaturtype 7</x:t>
  </x:si>
  <x:si>
    <x:t xml:space="preserve">Instandhaltungskosten Leuchte 7</x:t>
  </x:si>
  <x:si>
    <x:t xml:space="preserve">Maintenance cost – luminaire type 7</x:t>
  </x:si>
  <x:si>
    <x:t xml:space="preserve">B153</x:t>
  </x:si>
  <x:si>
    <x:t xml:space="preserve">Underhållskostnad_armaturtyp_8</x:t>
  </x:si>
  <x:si>
    <x:t xml:space="preserve">C207</x:t>
  </x:si>
  <x:si>
    <x:t xml:space="preserve">Vedlikeholdskostnad – armaturtype 8</x:t>
  </x:si>
  <x:si>
    <x:t xml:space="preserve">Instandhaltungskosten Leuchte 8</x:t>
  </x:si>
  <x:si>
    <x:t xml:space="preserve">Maintenance cost – luminaire type 8</x:t>
  </x:si>
  <x:si>
    <x:t xml:space="preserve">Underhållskostnad_armaturtyp_9</x:t>
  </x:si>
  <x:si>
    <x:t xml:space="preserve">C208</x:t>
  </x:si>
  <x:si>
    <x:t xml:space="preserve">Vedlikeholdskostnad – armaturtype 9</x:t>
  </x:si>
  <x:si>
    <x:t xml:space="preserve">Instandhaltungskosten Leuchte 9</x:t>
  </x:si>
  <x:si>
    <x:t xml:space="preserve">Maintenance cost – luminaire type 9</x:t>
  </x:si>
  <x:si>
    <x:t xml:space="preserve">I153</x:t>
  </x:si>
  <x:si>
    <x:t xml:space="preserve">Underhållskostnad_armaturtyp_10</x:t>
  </x:si>
  <x:si>
    <x:t xml:space="preserve">C209</x:t>
  </x:si>
  <x:si>
    <x:t xml:space="preserve">Vedlikeholdskostnad – armaturtype 10</x:t>
  </x:si>
  <x:si>
    <x:t xml:space="preserve">Instandhaltungskosten Leuchte 10</x:t>
  </x:si>
  <x:si>
    <x:t xml:space="preserve">Maintenance cost – luminaire type 10</x:t>
  </x:si>
  <x:si>
    <x:t xml:space="preserve">B155</x:t>
  </x:si>
  <x:si>
    <x:t xml:space="preserve">Rumstyp_(välj_byggnadstyp_ovan_för_att_f</x:t>
  </x:si>
  <x:si>
    <x:t xml:space="preserve">C21</x:t>
  </x:si>
  <x:si>
    <x:t xml:space="preserve">Romtype (velg bygningstype ovenfor for å få liste over gyldige romtyper)</x:t>
  </x:si>
  <x:si>
    <x:t xml:space="preserve">Raumtyp (Gebäudetyp auswählen, um Auswahlmöglichkeiten für Raumtyp zu erhalten)</x:t>
  </x:si>
  <x:si>
    <x:t xml:space="preserve">Room type (select building type above to get list of valid room types)</x:t>
  </x:si>
  <x:si>
    <x:t xml:space="preserve">B156</x:t>
  </x:si>
  <x:si>
    <x:t xml:space="preserve">Summa_underhållskostnader_per_rumstyp</x:t>
  </x:si>
  <x:si>
    <x:t xml:space="preserve">C210</x:t>
  </x:si>
  <x:si>
    <x:t xml:space="preserve">Total vedlikeholdskostnad per romtype</x:t>
  </x:si>
  <x:si>
    <x:t xml:space="preserve">Summierte Instandhaltungskosten pro Raumtyp</x:t>
  </x:si>
  <x:si>
    <x:t xml:space="preserve">Total maintenance cost per room type</x:t>
  </x:si>
  <x:si>
    <x:t xml:space="preserve">B157</x:t>
  </x:si>
  <x:si>
    <x:t xml:space="preserve">Underhållskostnader_hela_anläggningen</x:t>
  </x:si>
  <x:si>
    <x:t xml:space="preserve">C211</x:t>
  </x:si>
  <x:si>
    <x:t xml:space="preserve">Totale vedlikeholdskostnader for hele anlegget</x:t>
  </x:si>
  <x:si>
    <x:t xml:space="preserve">Instandhaltungskosten Gesamtanlage</x:t>
  </x:si>
  <x:si>
    <x:t xml:space="preserve">Total maintenance costs for the entire facility</x:t>
  </x:si>
  <x:si>
    <x:t xml:space="preserve">B158</x:t>
  </x:si>
  <x:si>
    <x:t xml:space="preserve">Underhållskostnader_under_hela_livslängd</x:t>
  </x:si>
  <x:si>
    <x:t xml:space="preserve">C213</x:t>
  </x:si>
  <x:si>
    <x:t xml:space="preserve">Vedlikeholdskostnader over hele levetiden</x:t>
  </x:si>
  <x:si>
    <x:t xml:space="preserve">Instandhaltungskosten gesamte Lebensdauer</x:t>
  </x:si>
  <x:si>
    <x:t xml:space="preserve">Maintenance costs over the entire lifetime</x:t>
  </x:si>
  <x:si>
    <x:t xml:space="preserve">Klimatpåverkan_för_varje_rumstyp</x:t>
  </x:si>
  <x:si>
    <x:t xml:space="preserve">C215</x:t>
  </x:si>
  <x:si>
    <x:t xml:space="preserve">Klimapåvirkning per romtype</x:t>
  </x:si>
  <x:si>
    <x:t xml:space="preserve">Klimawirkung pro Raumtyp</x:t>
  </x:si>
  <x:si>
    <x:t xml:space="preserve">Climate impact per room type</x:t>
  </x:si>
  <x:si>
    <x:t xml:space="preserve">LENI-tal_armaturtyp_1</x:t>
  </x:si>
  <x:si>
    <x:t xml:space="preserve">C217</x:t>
  </x:si>
  <x:si>
    <x:t xml:space="preserve">LENI-verdi – armaturtype 1</x:t>
  </x:si>
  <x:si>
    <x:t xml:space="preserve">LENI-Wert Leuchtentyp 1</x:t>
  </x:si>
  <x:si>
    <x:t xml:space="preserve">LENI value – luminaire type 1</x:t>
  </x:si>
  <x:si>
    <x:t xml:space="preserve">LENI-tal_armaturtyp_2</x:t>
  </x:si>
  <x:si>
    <x:t xml:space="preserve">C218</x:t>
  </x:si>
  <x:si>
    <x:t xml:space="preserve">LENI-verdi – armaturtype 2</x:t>
  </x:si>
  <x:si>
    <x:t xml:space="preserve">LENI-Wert Leuchtentyp 2</x:t>
  </x:si>
  <x:si>
    <x:t xml:space="preserve">LENI value – luminaire type 2</x:t>
  </x:si>
  <x:si>
    <x:t xml:space="preserve">LENI-tal_armaturtyp_3</x:t>
  </x:si>
  <x:si>
    <x:t xml:space="preserve">C219</x:t>
  </x:si>
  <x:si>
    <x:t xml:space="preserve">LENI-verdi – armaturtype 3</x:t>
  </x:si>
  <x:si>
    <x:t xml:space="preserve">LENI-Wert Leuchtentyp 3</x:t>
  </x:si>
  <x:si>
    <x:t xml:space="preserve">LENI value – luminaire type 3</x:t>
  </x:si>
  <x:si>
    <x:t xml:space="preserve">Rumsbeteckning</x:t>
  </x:si>
  <x:si>
    <x:t xml:space="preserve">C22</x:t>
  </x:si>
  <x:si>
    <x:t xml:space="preserve">Romnavn / rombetegnelse</x:t>
  </x:si>
  <x:si>
    <x:t xml:space="preserve">Raumkennzeichnung</x:t>
  </x:si>
  <x:si>
    <x:t xml:space="preserve">Room designation</x:t>
  </x:si>
  <x:si>
    <x:t xml:space="preserve">LENI-tal_armaturtyp_4</x:t>
  </x:si>
  <x:si>
    <x:t xml:space="preserve">C220</x:t>
  </x:si>
  <x:si>
    <x:t xml:space="preserve">LENI-verdi – armaturtype 4</x:t>
  </x:si>
  <x:si>
    <x:t xml:space="preserve">LENI-Wert Leuchtentyp 4</x:t>
  </x:si>
  <x:si>
    <x:t xml:space="preserve">LENI value – luminaire type 4</x:t>
  </x:si>
  <x:si>
    <x:t xml:space="preserve">LENI-tal_armaturtyp_5</x:t>
  </x:si>
  <x:si>
    <x:t xml:space="preserve">C221</x:t>
  </x:si>
  <x:si>
    <x:t xml:space="preserve">LENI-verdi – armaturtype 5</x:t>
  </x:si>
  <x:si>
    <x:t xml:space="preserve">LENI-Wert Leuchtentyp 5</x:t>
  </x:si>
  <x:si>
    <x:t xml:space="preserve">LENI value – luminaire type 5</x:t>
  </x:si>
  <x:si>
    <x:t xml:space="preserve">LENI-tal_armaturtyp_6</x:t>
  </x:si>
  <x:si>
    <x:t xml:space="preserve">C222</x:t>
  </x:si>
  <x:si>
    <x:t xml:space="preserve">LENI-verdi – armaturtype 6</x:t>
  </x:si>
  <x:si>
    <x:t xml:space="preserve">LENI-Wert Leuchtentyp 6</x:t>
  </x:si>
  <x:si>
    <x:t xml:space="preserve">LENI value – luminaire type 6</x:t>
  </x:si>
  <x:si>
    <x:t xml:space="preserve">LENI-tal_armaturtyp_7</x:t>
  </x:si>
  <x:si>
    <x:t xml:space="preserve">C223</x:t>
  </x:si>
  <x:si>
    <x:t xml:space="preserve">LENI-verdi – armaturtype 7</x:t>
  </x:si>
  <x:si>
    <x:t xml:space="preserve">LENI-Wert Leuchtentyp 7</x:t>
  </x:si>
  <x:si>
    <x:t xml:space="preserve">LENI value – luminaire type 7</x:t>
  </x:si>
  <x:si>
    <x:t xml:space="preserve">LENI-tal_armaturtyp_8</x:t>
  </x:si>
  <x:si>
    <x:t xml:space="preserve">C224</x:t>
  </x:si>
  <x:si>
    <x:t xml:space="preserve">LENI-verdi – armaturtype 8</x:t>
  </x:si>
  <x:si>
    <x:t xml:space="preserve">LENI-Wert Leuchtentyp 8</x:t>
  </x:si>
  <x:si>
    <x:t xml:space="preserve">LENI value – luminaire type 8</x:t>
  </x:si>
  <x:si>
    <x:t xml:space="preserve">LENI-tal_armaturtyp_9</x:t>
  </x:si>
  <x:si>
    <x:t xml:space="preserve">C225</x:t>
  </x:si>
  <x:si>
    <x:t xml:space="preserve">LENI-verdi – armaturtype 9</x:t>
  </x:si>
  <x:si>
    <x:t xml:space="preserve">LENI-Wert Leuchtentyp 9</x:t>
  </x:si>
  <x:si>
    <x:t xml:space="preserve">LENI value – luminaire type 9</x:t>
  </x:si>
  <x:si>
    <x:t xml:space="preserve">LENI-tal_armaturtyp_10</x:t>
  </x:si>
  <x:si>
    <x:t xml:space="preserve">C226</x:t>
  </x:si>
  <x:si>
    <x:t xml:space="preserve">LENI-verdi – armaturtype 10</x:t>
  </x:si>
  <x:si>
    <x:t xml:space="preserve">LENI-Wert Leuchtentyp 10</x:t>
  </x:si>
  <x:si>
    <x:t xml:space="preserve">LENI value – luminaire type 10</x:t>
  </x:si>
  <x:si>
    <x:t xml:space="preserve">S:A_ENERGI-_&amp;_UNDERHÅLLSKOSTNADER</x:t>
  </x:si>
  <x:si>
    <x:t xml:space="preserve">S:A ENERGI- &amp; UNDERHÅLLSKOSTNADER</x:t>
  </x:si>
  <x:si>
    <x:t xml:space="preserve">C227</x:t>
  </x:si>
  <x:si>
    <x:t xml:space="preserve">TOTAL ENERGI- OG VEDLIKEHOLDSKOSTNAD</x:t>
  </x:si>
  <x:si>
    <x:t xml:space="preserve">SUMME DER ENERGIE- UND INSTANDHALTUNGSKOSTEN</x:t>
  </x:si>
  <x:si>
    <x:t xml:space="preserve">TOTAL ENERGY &amp; MAINTENANCE COSTS</x:t>
  </x:si>
  <x:si>
    <x:t xml:space="preserve">TOTAL_KOSTNAD_HELA_ANLÄGGNINGEN</x:t>
  </x:si>
  <x:si>
    <x:t xml:space="preserve">C228</x:t>
  </x:si>
  <x:si>
    <x:t xml:space="preserve">TOTALKOSTNAD FOR HELE ANLEGGET</x:t>
  </x:si>
  <x:si>
    <x:t xml:space="preserve">GESAMTKOSTEN GESAMTANLAGE</x:t>
  </x:si>
  <x:si>
    <x:t xml:space="preserve">TOTAL COST FOR THE ENTIRE FACILITY</x:t>
  </x:si>
  <x:si>
    <x:t xml:space="preserve">Antal_rum_av_samma_typ</x:t>
  </x:si>
  <x:si>
    <x:t xml:space="preserve">C23</x:t>
  </x:si>
  <x:si>
    <x:t xml:space="preserve">Antall rom av samme type</x:t>
  </x:si>
  <x:si>
    <x:t xml:space="preserve">Anzahl gleicher Raumtypen</x:t>
  </x:si>
  <x:si>
    <x:t xml:space="preserve">Number of rooms of the same type</x:t>
  </x:si>
  <x:si>
    <x:t xml:space="preserve">Antal_kvadratmeter</x:t>
  </x:si>
  <x:si>
    <x:t xml:space="preserve">C24</x:t>
  </x:si>
  <x:si>
    <x:t xml:space="preserve">Gulvareal</x:t>
  </x:si>
  <x:si>
    <x:t xml:space="preserve">Anzahl Quadratmeter</x:t>
  </x:si>
  <x:si>
    <x:t xml:space="preserve">Floor area</x:t>
  </x:si>
  <x:si>
    <x:t xml:space="preserve">BELYSNINGSFÖRSLAG</x:t>
  </x:si>
  <x:si>
    <x:t xml:space="preserve">C25</x:t>
  </x:si>
  <x:si>
    <x:t xml:space="preserve">BELYSNINGSFORSLAG</x:t>
  </x:si>
  <x:si>
    <x:t xml:space="preserve">LICHTKONZEPT</x:t>
  </x:si>
  <x:si>
    <x:t xml:space="preserve">LIGHTING PROPOSAL</x:t>
  </x:si>
  <x:si>
    <x:t xml:space="preserve">Armaturbeteckning</x:t>
  </x:si>
  <x:si>
    <x:t xml:space="preserve">C26</x:t>
  </x:si>
  <x:si>
    <x:t xml:space="preserve">Armaturbetegnelse</x:t>
  </x:si>
  <x:si>
    <x:t xml:space="preserve">Leuchtenbezeichnung</x:t>
  </x:si>
  <x:si>
    <x:t xml:space="preserve">Luminaire designation</x:t>
  </x:si>
  <x:si>
    <x:t xml:space="preserve">H181</x:t>
  </x:si>
  <x:si>
    <x:t xml:space="preserve">Antal_armaturer</x:t>
  </x:si>
  <x:si>
    <x:t xml:space="preserve">C27</x:t>
  </x:si>
  <x:si>
    <x:t xml:space="preserve">Antall armaturer</x:t>
  </x:si>
  <x:si>
    <x:t xml:space="preserve">Anzahl der Leuchten</x:t>
  </x:si>
  <x:si>
    <x:t xml:space="preserve">Number of luminaires</x:t>
  </x:si>
  <x:si>
    <x:t xml:space="preserve">C28</x:t>
  </x:si>
  <x:si>
    <x:t xml:space="preserve">Enhetspris armatur</x:t>
  </x:si>
  <x:si>
    <x:t xml:space="preserve">Preis per Leuchte</x:t>
  </x:si>
  <x:si>
    <x:t xml:space="preserve">Luminaire unit price</x:t>
  </x:si>
  <x:si>
    <x:t xml:space="preserve">Material-_och_arbetskostnader_armatur</x:t>
  </x:si>
  <x:si>
    <x:t xml:space="preserve">C29</x:t>
  </x:si>
  <x:si>
    <x:t xml:space="preserve">Material- og installasjonskostnad per armatur</x:t>
  </x:si>
  <x:si>
    <x:t xml:space="preserve">Material- und Arbeitskosten per Leuchte</x:t>
  </x:si>
  <x:si>
    <x:t xml:space="preserve">Material and installation cost per luminaire</x:t>
  </x:si>
  <x:si>
    <x:t xml:space="preserve">Effekt_per_armatur,_inkl._driftsförluste</x:t>
  </x:si>
  <x:si>
    <x:t xml:space="preserve">C30</x:t>
  </x:si>
  <x:si>
    <x:t xml:space="preserve">Effekt per armatur, inkl. driver-tap</x:t>
  </x:si>
  <x:si>
    <x:t xml:space="preserve">Leistung der Leuchte, inkl. Betriebsverluste</x:t>
  </x:si>
  <x:si>
    <x:t xml:space="preserve">Power per luminaire, incl. driver losses</x:t>
  </x:si>
  <x:si>
    <x:t xml:space="preserve">Typ_av_styrning</x:t>
  </x:si>
  <x:si>
    <x:t xml:space="preserve">C31</x:t>
  </x:si>
  <x:si>
    <x:t xml:space="preserve">Type styring</x:t>
  </x:si>
  <x:si>
    <x:t xml:space="preserve">Art der Steuerung</x:t>
  </x:si>
  <x:si>
    <x:t xml:space="preserve">Control type</x:t>
  </x:si>
  <x:si>
    <x:t xml:space="preserve">Reduktionsfaktor_manuell_styrning</x:t>
  </x:si>
  <x:si>
    <x:t xml:space="preserve">C32</x:t>
  </x:si>
  <x:si>
    <x:t xml:space="preserve">Reduksjonsfaktor – manuell styring</x:t>
  </x:si>
  <x:si>
    <x:t xml:space="preserve">Reduktionsfaktor manuelle Steuerung</x:t>
  </x:si>
  <x:si>
    <x:t xml:space="preserve">Reduction factor – manual control</x:t>
  </x:si>
  <x:si>
    <x:t xml:space="preserve">Reduktionsfaktor_närvaro-/frånvarostyrni</x:t>
  </x:si>
  <x:si>
    <x:t xml:space="preserve">C33</x:t>
  </x:si>
  <x:si>
    <x:t xml:space="preserve">Reduksjonsfaktor – tilstedeværelses-/fraværsstyring</x:t>
  </x:si>
  <x:si>
    <x:t xml:space="preserve">Reduktionsfaktor Präsenz-/Absenzsteuerung</x:t>
  </x:si>
  <x:si>
    <x:t xml:space="preserve">Reduction factor – occupancy/vacancy control</x:t>
  </x:si>
  <x:si>
    <x:t xml:space="preserve">Reduktionsfaktor_dagsljusstyrning</x:t>
  </x:si>
  <x:si>
    <x:t xml:space="preserve">C34</x:t>
  </x:si>
  <x:si>
    <x:t xml:space="preserve">Reduksjonsfaktor – dagslysstyring</x:t>
  </x:si>
  <x:si>
    <x:t xml:space="preserve">Reduktionsfaktor Tageslichtsteuerung</x:t>
  </x:si>
  <x:si>
    <x:t xml:space="preserve">Reduction factor – daylight control</x:t>
  </x:si>
  <x:si>
    <x:t xml:space="preserve">Total_reduktionsfaktor_för_styrning</x:t>
  </x:si>
  <x:si>
    <x:t xml:space="preserve">C35</x:t>
  </x:si>
  <x:si>
    <x:t xml:space="preserve">Total reduksjonsfaktor for styring</x:t>
  </x:si>
  <x:si>
    <x:t xml:space="preserve">Gesamtreduktionsfaktor Steuerung</x:t>
  </x:si>
  <x:si>
    <x:t xml:space="preserve">Total control reduction factor</x:t>
  </x:si>
  <x:si>
    <x:t xml:space="preserve">C36</x:t>
  </x:si>
  <x:si>
    <x:t xml:space="preserve">Vedlikeholdskostnader</x:t>
  </x:si>
  <x:si>
    <x:t xml:space="preserve">Instandhaltungskosten</x:t>
  </x:si>
  <x:si>
    <x:t xml:space="preserve">Maintenance costs</x:t>
  </x:si>
  <x:si>
    <x:t xml:space="preserve">Ackumulerad_energibesparing_över_tid</x:t>
  </x:si>
  <x:si>
    <x:t xml:space="preserve">Ackumulerad energibesparing över tid</x:t>
  </x:si>
  <x:si>
    <x:t xml:space="preserve">Sammanfattning</x:t>
  </x:si>
  <x:si>
    <x:t xml:space="preserve">D134</x:t>
  </x:si>
  <x:si>
    <x:t xml:space="preserve">Akkumulerte energibesparelser over tid</x:t>
  </x:si>
  <x:si>
    <x:t xml:space="preserve">Kumulierte Energieeinsparung im Zeitverlauf</x:t>
  </x:si>
  <x:si>
    <x:t xml:space="preserve">Accumulated energy savings over time</x:t>
  </x:si>
  <x:si>
    <x:t xml:space="preserve">Beräknad_återbetalningstid_på_investerin</x:t>
  </x:si>
  <x:si>
    <x:t xml:space="preserve">Beräknad återbetalningstid på investering:</x:t>
  </x:si>
  <x:si>
    <x:t xml:space="preserve">D135</x:t>
  </x:si>
  <x:si>
    <x:t xml:space="preserve">Estimert tilbakebetalingstid for investeringen:</x:t>
  </x:si>
  <x:si>
    <x:t xml:space="preserve">Berechnete Rückzahlungszeit der Investition</x:t>
  </x:si>
  <x:si>
    <x:t xml:space="preserve">Estimated payback period for the investment:</x:t>
  </x:si>
  <x:si>
    <x:t xml:space="preserve">Summering_besparing/år</x:t>
  </x:si>
  <x:si>
    <x:t xml:space="preserve">Summering besparing/år</x:t>
  </x:si>
  <x:si>
    <x:t xml:space="preserve">D153</x:t>
  </x:si>
  <x:si>
    <x:t xml:space="preserve">Totale besparelser per år</x:t>
  </x:si>
  <x:si>
    <x:t xml:space="preserve">Gesamteinsparung pro Jahr</x:t>
  </x:si>
  <x:si>
    <x:t xml:space="preserve">Total savings per year</x:t>
  </x:si>
  <x:si>
    <x:t xml:space="preserve">Co2-fotavtryck</x:t>
  </x:si>
  <x:si>
    <x:t xml:space="preserve">D155</x:t>
  </x:si>
  <x:si>
    <x:t xml:space="preserve">CO₂-avtrykk</x:t>
  </x:si>
  <x:si>
    <x:t xml:space="preserve">Co2-Fußabdruck</x:t>
  </x:si>
  <x:si>
    <x:t xml:space="preserve">CO₂ footprint</x:t>
  </x:si>
  <x:si>
    <x:t xml:space="preserve">Energiförbrukning</x:t>
  </x:si>
  <x:si>
    <x:t xml:space="preserve">D158</x:t>
  </x:si>
  <x:si>
    <x:t xml:space="preserve">Energieverbrauch</x:t>
  </x:si>
  <x:si>
    <x:t xml:space="preserve">Kostnadsbesparing</x:t>
  </x:si>
  <x:si>
    <x:t xml:space="preserve">D161</x:t>
  </x:si>
  <x:si>
    <x:t xml:space="preserve">Kostnadsbesparelser</x:t>
  </x:si>
  <x:si>
    <x:t xml:space="preserve">Kosteneinsparung</x:t>
  </x:si>
  <x:si>
    <x:t xml:space="preserve">Cost savings</x:t>
  </x:si>
  <x:si>
    <x:t xml:space="preserve">D171</x:t>
  </x:si>
  <x:si>
    <x:t xml:space="preserve">Sammendrag</x:t>
  </x:si>
  <x:si>
    <x:t xml:space="preserve">Zusammenfassung:</x:t>
  </x:si>
  <x:si>
    <x:t xml:space="preserve">Summary:</x:t>
  </x:si>
  <x:si>
    <x:t xml:space="preserve">På_Aura_Light_strävar_vi_efter_att_erbju</x:t>
  </x:si>
  <x:si>
    <x:t xml:space="preserve">D172</x:t>
  </x:si>
  <x:si>
    <x:t xml:space="preserve">Hos Aura Light ønsker vi å tilby mer enn bare en belysningsløsning – vi ønsker å bidra til et smartere og mer bærekraftig valg. Gjennom vår LCC-analyse håper vi at resultatene tydelig viser at vår løsning møter både deres funksjonelle behov og økonomiske mål.
Med fokus på brukervennlighet, driftssikkerhet og energieffektivitet leverer vi en helhetlig løsning som ikke bare forbedrer opplevelsen for dem som oppholder seg i miljøet – men også reduserer klimapåvirkningen over tid.</x:t>
  </x:si>
  <x:si>
    <x:t xml:space="preserve">Bei Aura Light streben wir danach, mehr als nur eine Beleuchtungslösung anzubieten - wir möchten zu einer intelligenteren und nachhaltigeren Wahl beitragen. Wir hoffen, dass die Ergebnisse der LCC-Analyse bestätigen, dass unsere Lösungen Ihre funktionalen Anforderungen und wirtschaftlichen Ziele erfüllen. Mit Fokus auf Benutzerfreundlichkeit, Betriebssicherheit und Energieeffizienz schaffen wir eine Gesamtlösung, die nicht nur das Erlebnis für die Menschen in der Umgebung verbessert, sondern langsfristig ebenfalls den ökologischen Fußabdruck verringert.</x:t>
  </x:si>
  <x:si>
    <x:t xml:space="preserve">At Aura Light, we strive to offer more than just a lighting solution—we aim to contribute to a smarter, more sustainable choice. Through our LCC analysis, we hope the results demonstrate that our solution meets both your functional needs and financial objectives. With a focus on user-friendliness, operational reliability, and energy efficiency, we deliver a comprehensive solution that not only enhances the experience for those in the environment—but also minimizes the climate impact over time.</x:t>
  </x:si>
  <x:si>
    <x:t xml:space="preserve">LCC-kostnader_(SEK/år)</x:t>
  </x:si>
  <x:si>
    <x:t xml:space="preserve">LCC-kostnader (SEK/år)</x:t>
  </x:si>
  <x:si>
    <x:t xml:space="preserve">D21</x:t>
  </x:si>
  <x:si>
    <x:t xml:space="preserve">LCC-kostnader (NOK/år)</x:t>
  </x:si>
  <x:si>
    <x:t xml:space="preserve">LCC-Kosten (EUR/Jahr)</x:t>
  </x:si>
  <x:si>
    <x:t xml:space="preserve">LCC costs (SEK/year)</x:t>
  </x:si>
  <x:si>
    <x:t xml:space="preserve">Energianvändning_(kWh/år)</x:t>
  </x:si>
  <x:si>
    <x:t xml:space="preserve">Energianvändning (kWh/år)</x:t>
  </x:si>
  <x:si>
    <x:t xml:space="preserve">D28</x:t>
  </x:si>
  <x:si>
    <x:t xml:space="preserve">Energiforbruk (kWh/år)</x:t>
  </x:si>
  <x:si>
    <x:t xml:space="preserve">Energieverbrauch (kWh/Jahr)</x:t>
  </x:si>
  <x:si>
    <x:t xml:space="preserve">Energy consumption (kWh/year)</x:t>
  </x:si>
  <x:si>
    <x:t xml:space="preserve">Klimatpåverkan_(kgC02-e/år)</x:t>
  </x:si>
  <x:si>
    <x:t xml:space="preserve">Klimatpåverkan (kgC02-e/år)</x:t>
  </x:si>
  <x:si>
    <x:t xml:space="preserve">D29</x:t>
  </x:si>
  <x:si>
    <x:t xml:space="preserve">Klimapåvirkning (kg CO₂e/år)</x:t>
  </x:si>
  <x:si>
    <x:t xml:space="preserve">Klimawirkung (kgCO2-e/Jahr)</x:t>
  </x:si>
  <x:si>
    <x:t xml:space="preserve">Climate impact (kgCO₂e/year)</x:t>
  </x:si>
  <x:si>
    <x:t xml:space="preserve">Förord
Visste_du_att_en_av_de_enklaste_v</x:t>
  </x:si>
  <x:si>
    <x:t xml:space="preserve">Förord
Visste du att en av de enklaste vägarna till lägre driftskostnader och ett starkare hållbarhetsavtryck går genom belysningen? Många företag missar de dolda besparingsmöjligheter som gömmer sig i traditionella belysningssystem – något som vi på Aura Light gärna hjälper till att synliggöra.
I den bifogade energibesparingsrapporten visar vi hur ett byte till våra smarta och energieffektiva LED-lösningar kan skapa både omedelbara vinster och långsiktigt värde. Med data från vår genomgång av era lokaler tillsammans med ert team, lyfter vi fram konkreta åtgärder och tydliga effekter – ekonomiskt, miljömässigt och funktionellt.
Vårt mål är att leverera en modern helhetslösning som gör skillnad – för användaren, verksamheten och planeten. Rapporten är framtagen för att stödja ert beslutsfattande och inspirera till nästa steg mot en smartare belysningsframtid. Tveka inte att höra av dig om du vill veta mer – vi ser fram emot att göra resan tillsammans!</x:t>
  </x:si>
  <x:si>
    <x:t xml:space="preserve">D7</x:t>
  </x:si>
  <x:si>
    <x:t xml:space="preserve">Forord
Visste du at en av de enkleste måtene å redusere driftskostnader og samtidig styrke bærekraftseffekten på er gjennom belysning? Mange virksomheter overser det skjulte besparelsespotensialet i tradisjonelle belysningssystemer – noe vi i Aura Light gjerne hjelper med å avdekke.
I den vedlagte energispare-rapporten viser vi hvordan en overgang til våre smarte og energieffektive LED-løsninger kan gi både umiddelbare besparelser og langsiktig verdi. Basert på data fra vår analyse av deres lokaler, gjennomført sammen med deres team, fremhever vi konkrete tiltak og tydelige effekter – økonomisk, miljømessig og funksjonelt.
Vårt mål er å levere en moderne og helhetlig løsning som gjør en forskjell – for brukeren, virksomheten og planeten. Rapporten er utformet for å støtte deres beslutningsprosess og inspirere til neste steg mot en smartere belysningsfremtid.
Ta gjerne kontakt dersom dere ønsker mer informasjon – vi ser frem til å ta denne reisen sammen med dere!</x:t>
  </x:si>
  <x:si>
    <x:t xml:space="preserve">Vorwort
Wussten Sie, dass niedrigere Betriebskosten sowie ein stärkeres Nachhaltigkeitsprofil mit der richtigen Beleuchtung erreicht werden kann? Viele Unternehmen übersehen diese versteckten Einsparpotenziale der traditionellen Beleuchtungssysteme - Potenziale, die wir bei Aura Light sichtbar machen.
In dem beigefügten Energieeinsparungsbericht zeigen wir, wie der Umstieg auf unsere intelligenten und energieeffizienten LED-Lösungen sofortige Vorteile und langfristigen Mehrwert schaffen kann. Basierend auf der Datengrundlage, die wir gemeinsam mit Ihrem Team bei Begehung Ihrer Räumlichkeiten erstellt haben, präsentieren wir konkrete Maßnahmen und klare Effekte - wirtschaftlich, ökologisch und funktional.
Unser Ziel ist es, eine moderne Gesamtlösung zu liefern, die einen Unterschied macht - für die Nutzer, den Betrieb und den Planeten. Der Bericht wurde entwickelt, um Sie in Ihrer Entscheidung zu unterstützen, sodass der Schritt in eine intelligentere Beleuchtungszukunft gelingt. Zögern Sie nicht, sich bei Fragen zu melden - wir möchten diesen Weg gemeinsam mit Ihnen gehen!</x:t>
  </x:si>
  <x:si>
    <x:t xml:space="preserve">Foreword
Did you know that one of the simplest ways to reduce operating costs and strengthen your sustainability impact is through lighting? Many companies overlook the hidden savings potential in traditional lighting systems—something we at Aura Light are happy to help identify. In the attached energy savings report, we demonstrate how switching to our smart and energy-efficient LED solutions can deliver both immediate savings and long-term value. Based on data from our analysis of your premises together with your team, we highlight concrete measures and clear impacts—financially, environmentally, and functionally. Our goal is to deliver a modern, holistic solution that makes a difference—for the user, the business, and the planet. The report is designed to support your decision-making and inspire the next step toward a smarter lighting future. Please do not hesitate to contact us if you would like to know more—we look forward to taking this journey together!</x:t>
  </x:si>
  <x:si>
    <x:t xml:space="preserve">kg_Co2-e</x:t>
  </x:si>
  <x:si>
    <x:t xml:space="preserve">kg Co2-e</x:t>
  </x:si>
  <x:si>
    <x:t xml:space="preserve">E156</x:t>
  </x:si>
  <x:si>
    <x:t xml:space="preserve">kg CO₂e</x:t>
  </x:si>
  <x:si>
    <x:t xml:space="preserve">(SEK)</x:t>
  </x:si>
  <x:si>
    <x:t xml:space="preserve">E162</x:t>
  </x:si>
  <x:si>
    <x:t xml:space="preserve">Befintlig_Installation</x:t>
  </x:si>
  <x:si>
    <x:t xml:space="preserve">E2</x:t>
  </x:si>
  <x:si>
    <x:t xml:space="preserve">Eksisterende installasjon</x:t>
  </x:si>
  <x:si>
    <x:t xml:space="preserve">Vorhandene Installation</x:t>
  </x:si>
  <x:si>
    <x:t xml:space="preserve">Existing installation</x:t>
  </x:si>
  <x:si>
    <x:t xml:space="preserve">H152</x:t>
  </x:si>
  <x:si>
    <x:t xml:space="preserve">kWh/m2/år</x:t>
  </x:si>
  <x:si>
    <x:t xml:space="preserve">kWh/m²/år</x:t>
  </x:si>
  <x:si>
    <x:t xml:space="preserve">H153</x:t>
  </x:si>
  <x:si>
    <x:t xml:space="preserve">kWh/m²/Jahr</x:t>
  </x:si>
  <x:si>
    <x:t xml:space="preserve">kWh/m²/year</x:t>
  </x:si>
  <x:si>
    <x:t xml:space="preserve">H158</x:t>
  </x:si>
  <x:si>
    <x:t xml:space="preserve">kgCO₂e/year</x:t>
  </x:si>
  <x:si>
    <x:t xml:space="preserve">H191</x:t>
  </x:si>
  <x:si>
    <x:t xml:space="preserve">kWh/Jahr</x:t>
  </x:si>
  <x:si>
    <x:t xml:space="preserve">kWh/year</x:t>
  </x:si>
  <x:si>
    <x:t xml:space="preserve">kWh/m2,_år</x:t>
  </x:si>
  <x:si>
    <x:t xml:space="preserve">kWh/m2, år</x:t>
  </x:si>
  <x:si>
    <x:t xml:space="preserve">H216</x:t>
  </x:si>
  <x:si>
    <x:t xml:space="preserve">kWh/m2, Jahr</x:t>
  </x:si>
  <x:si>
    <x:t xml:space="preserve">kWh/m², year</x:t>
  </x:si>
  <x:si>
    <x:t xml:space="preserve">pcs</x:t>
  </x:si>
  <x:si>
    <x:t xml:space="preserve">m2/rum</x:t>
  </x:si>
  <x:si>
    <x:t xml:space="preserve">m²/rom</x:t>
  </x:si>
  <x:si>
    <x:t xml:space="preserve">m2/Raum</x:t>
  </x:si>
  <x:si>
    <x:t xml:space="preserve">m²/room</x:t>
  </x:si>
  <x:si>
    <x:t xml:space="preserve">EUR/stk</x:t>
  </x:si>
  <x:si>
    <x:t xml:space="preserve">SEK/unit</x:t>
  </x:si>
  <x:si>
    <x:t xml:space="preserve">H30</x:t>
  </x:si>
  <x:si>
    <x:t xml:space="preserve">W/unit</x:t>
  </x:si>
  <x:si>
    <x:t xml:space="preserve">H36</x:t>
  </x:si>
  <x:si>
    <x:t xml:space="preserve">EUR/Jahr</x:t>
  </x:si>
  <x:si>
    <x:t xml:space="preserve">SEK/year</x:t>
  </x:si>
  <x:si>
    <x:t xml:space="preserve">I150</x:t>
  </x:si>
  <x:si>
    <x:t xml:space="preserve">Aura_Light</x:t>
  </x:si>
  <x:si>
    <x:t xml:space="preserve">I232</x:t>
  </x:si>
  <x:si>
    <x:t xml:space="preserve">kein / keiner / niemand --&gt; beror på sammanhanget, alternativt: Keine Angabe (ingen specifikation)</x:t>
  </x:si>
  <x:si>
    <x:t xml:space="preserve">None</x:t>
  </x:si>
  <x:si>
    <x:t xml:space="preserve">I233</x:t>
  </x:si>
  <x:si>
    <x:t xml:space="preserve">Manual</x:t>
  </x:si>
  <x:si>
    <x:t xml:space="preserve">Manuell_+_Närvaro/frånvaro</x:t>
  </x:si>
  <x:si>
    <x:t xml:space="preserve">I234</x:t>
  </x:si>
  <x:si>
    <x:t xml:space="preserve">Manuell + tilstedeværelses-/fraværsstyring</x:t>
  </x:si>
  <x:si>
    <x:t xml:space="preserve">Manuell + Anwesenheit/Abwesenheit</x:t>
  </x:si>
  <x:si>
    <x:t xml:space="preserve">Manual + Presence/absence control</x:t>
  </x:si>
  <x:si>
    <x:t xml:space="preserve">Manuell_+_Närvaro/frånvaro_+_Dagsljus</x:t>
  </x:si>
  <x:si>
    <x:t xml:space="preserve">I235</x:t>
  </x:si>
  <x:si>
    <x:t xml:space="preserve">Manuell + tilstedeværelses-/fraværsstyring + dagslysstyring</x:t>
  </x:si>
  <x:si>
    <x:t xml:space="preserve">Manuell + Anwesenheit/Abwesenheit + Tageslicht</x:t>
  </x:si>
  <x:si>
    <x:t xml:space="preserve">Manual + Presence/absence control + Daylight control</x:t>
  </x:si>
  <x:si>
    <x:t xml:space="preserve">Inget_underhåll_kalkylerat</x:t>
  </x:si>
  <x:si>
    <x:t xml:space="preserve">Inget underhåll kalkylerat</x:t>
  </x:si>
  <x:si>
    <x:t xml:space="preserve">I24</x:t>
  </x:si>
  <x:si>
    <x:t xml:space="preserve">Ingen vedlikehold beregnet</x:t>
  </x:si>
  <x:si>
    <x:t xml:space="preserve">Keine Instandhaltung kalkuliert</x:t>
  </x:si>
  <x:si>
    <x:t xml:space="preserve">No maintenance calculated</x:t>
  </x:si>
  <x:si>
    <x:t xml:space="preserve">LCC-kalkyl_Anläggning_alternativ_3</x:t>
  </x:si>
  <x:si>
    <x:t xml:space="preserve">2. LCC A3</x:t>
  </x:si>
  <x:si>
    <x:t xml:space="preserve">C8</x:t>
  </x:si>
  <x:si>
    <x:t xml:space="preserve">Kalkylförutsättningar_(anges_av_beställa</x:t>
  </x:si>
  <x:si>
    <x:t xml:space="preserve">Kalkylförutsättningar (anges av beställaren)</x:t>
  </x:si>
  <x:si>
    <x:t xml:space="preserve">C10</x:t>
  </x:si>
  <x:si>
    <x:t xml:space="preserve">F11</x:t>
  </x:si>
  <x:si>
    <x:t xml:space="preserve">F12</x:t>
  </x:si>
  <x:si>
    <x:t xml:space="preserve">F13</x:t>
  </x:si>
  <x:si>
    <x:t xml:space="preserve">BESKRIVNING_AV_ANLÄGGNINGEN_(anges_av_be</x:t>
  </x:si>
  <x:si>
    <x:t xml:space="preserve">Byggnadstyp_1</x:t>
  </x:si>
  <x:si>
    <x:t xml:space="preserve">I25</x:t>
  </x:si>
  <x:si>
    <x:t xml:space="preserve">Byggnadstyp_2</x:t>
  </x:si>
  <x:si>
    <x:t xml:space="preserve">J25</x:t>
  </x:si>
  <x:si>
    <x:t xml:space="preserve">Byggnadstyp_3</x:t>
  </x:si>
  <x:si>
    <x:t xml:space="preserve">K25</x:t>
  </x:si>
  <x:si>
    <x:t xml:space="preserve">Byggnadstyp_4</x:t>
  </x:si>
  <x:si>
    <x:t xml:space="preserve">L25</x:t>
  </x:si>
  <x:si>
    <x:t xml:space="preserve">Byggnadstyp_5</x:t>
  </x:si>
  <x:si>
    <x:t xml:space="preserve">M25</x:t>
  </x:si>
  <x:si>
    <x:t xml:space="preserve">Byggnadstyp_6</x:t>
  </x:si>
  <x:si>
    <x:t xml:space="preserve">N25</x:t>
  </x:si>
  <x:si>
    <x:t xml:space="preserve">Byggnadstyp_7</x:t>
  </x:si>
  <x:si>
    <x:t xml:space="preserve">Byggnadstyp_8</x:t>
  </x:si>
  <x:si>
    <x:t xml:space="preserve">P25</x:t>
  </x:si>
  <x:si>
    <x:t xml:space="preserve">Byggnadstyp_9</x:t>
  </x:si>
  <x:si>
    <x:t xml:space="preserve">Q25</x:t>
  </x:si>
  <x:si>
    <x:t xml:space="preserve">Byggnadstyp_10</x:t>
  </x:si>
  <x:si>
    <x:t xml:space="preserve">R25</x:t>
  </x:si>
  <x:si>
    <x:t xml:space="preserve">I26</x:t>
  </x:si>
  <x:si>
    <x:t xml:space="preserve">J26</x:t>
  </x:si>
  <x:si>
    <x:t xml:space="preserve">K26</x:t>
  </x:si>
  <x:si>
    <x:t xml:space="preserve">L26</x:t>
  </x:si>
  <x:si>
    <x:t xml:space="preserve">M26</x:t>
  </x:si>
  <x:si>
    <x:t xml:space="preserve">N26</x:t>
  </x:si>
  <x:si>
    <x:t xml:space="preserve">P26</x:t>
  </x:si>
  <x:si>
    <x:t xml:space="preserve">Q26</x:t>
  </x:si>
  <x:si>
    <x:t xml:space="preserve">R26</x:t>
  </x:si>
  <x:si>
    <x:t xml:space="preserve">Rumstyp_1</x:t>
  </x:si>
  <x:si>
    <x:t xml:space="preserve">I27</x:t>
  </x:si>
  <x:si>
    <x:t xml:space="preserve">Rumstyp_2</x:t>
  </x:si>
  <x:si>
    <x:t xml:space="preserve">J27</x:t>
  </x:si>
  <x:si>
    <x:t xml:space="preserve">Rumstyp_3</x:t>
  </x:si>
  <x:si>
    <x:t xml:space="preserve">K27</x:t>
  </x:si>
  <x:si>
    <x:t xml:space="preserve">Rumstyp_4</x:t>
  </x:si>
  <x:si>
    <x:t xml:space="preserve">L27</x:t>
  </x:si>
  <x:si>
    <x:t xml:space="preserve">Rumstyp_5</x:t>
  </x:si>
  <x:si>
    <x:t xml:space="preserve">M27</x:t>
  </x:si>
  <x:si>
    <x:t xml:space="preserve">Rumstyp_6</x:t>
  </x:si>
  <x:si>
    <x:t xml:space="preserve">N27</x:t>
  </x:si>
  <x:si>
    <x:t xml:space="preserve">Rumstyp_7</x:t>
  </x:si>
  <x:si>
    <x:t xml:space="preserve">Rumstyp_8</x:t>
  </x:si>
  <x:si>
    <x:t xml:space="preserve">P27</x:t>
  </x:si>
  <x:si>
    <x:t xml:space="preserve">Rumstyp_9</x:t>
  </x:si>
  <x:si>
    <x:t xml:space="preserve">Q27</x:t>
  </x:si>
  <x:si>
    <x:t xml:space="preserve">Rumstyp_10</x:t>
  </x:si>
  <x:si>
    <x:t xml:space="preserve">R27</x:t>
  </x:si>
  <x:si>
    <x:t xml:space="preserve">BELYSNINGSFÖRSLAG_(anges_av_anbudsgivare</x:t>
  </x:si>
  <x:si>
    <x:t xml:space="preserve">ARMATURTYP_1</x:t>
  </x:si>
  <x:si>
    <x:t xml:space="preserve">ARMATURTYP_2</x:t>
  </x:si>
  <x:si>
    <x:t xml:space="preserve">C43</x:t>
  </x:si>
  <x:si>
    <x:t xml:space="preserve">ARMATURTYP_3</x:t>
  </x:si>
  <x:si>
    <x:t xml:space="preserve">C55</x:t>
  </x:si>
  <x:si>
    <x:t xml:space="preserve">ARMATURTYP_4</x:t>
  </x:si>
  <x:si>
    <x:t xml:space="preserve">C67</x:t>
  </x:si>
  <x:si>
    <x:t xml:space="preserve">ARMATURTYP_5</x:t>
  </x:si>
  <x:si>
    <x:t xml:space="preserve">C79</x:t>
  </x:si>
  <x:si>
    <x:t xml:space="preserve">ARMATURTYP_6</x:t>
  </x:si>
  <x:si>
    <x:t xml:space="preserve">C91</x:t>
  </x:si>
  <x:si>
    <x:t xml:space="preserve">ARMATURTYP_7</x:t>
  </x:si>
  <x:si>
    <x:t xml:space="preserve">C103</x:t>
  </x:si>
  <x:si>
    <x:t xml:space="preserve">ARMATURTYP_8</x:t>
  </x:si>
  <x:si>
    <x:t xml:space="preserve">C115</x:t>
  </x:si>
  <x:si>
    <x:t xml:space="preserve">ARMATURTYP_9</x:t>
  </x:si>
  <x:si>
    <x:t xml:space="preserve">C127</x:t>
  </x:si>
  <x:si>
    <x:t xml:space="preserve">ARMATURTYP_10</x:t>
  </x:si>
  <x:si>
    <x:t xml:space="preserve">C139</x:t>
  </x:si>
  <x:si>
    <x:t xml:space="preserve">LCC-kalkyl_Anläggning_alternativ_4</x:t>
  </x:si>
  <x:si>
    <x:t xml:space="preserve">2. LCC A4</x:t>
  </x:si>
  <x:si>
    <x:t xml:space="preserve">3. Kalkylparametrar</x:t>
  </x:si>
  <x:si>
    <x:t xml:space="preserve">Samlade_instruktioner_kring_kalkylparame</x:t>
  </x:si>
  <x:si>
    <x:t xml:space="preserve">Samlade instruktioner kring kalkylparametrarna.</x:t>
  </x:si>
  <x:si>
    <x:t xml:space="preserve">B10</x:t>
  </x:si>
  <x:si>
    <x:t xml:space="preserve">KALKYLFÖRUTSÄTTNINGAR_(anges_av_beställa</x:t>
  </x:si>
  <x:si>
    <x:t xml:space="preserve">G10</x:t>
  </x:si>
  <x:si>
    <x:t xml:space="preserve">Not</x:t>
  </x:si>
  <x:si>
    <x:t xml:space="preserve">G11</x:t>
  </x:si>
  <x:si>
    <x:t xml:space="preserve">H11</x:t>
  </x:si>
  <x:si>
    <x:t xml:space="preserve">I11</x:t>
  </x:si>
  <x:si>
    <x:t xml:space="preserve">Kalkylen_bör_utgå_från_den_armatur_med_b</x:t>
  </x:si>
  <x:si>
    <x:t xml:space="preserve">I12</x:t>
  </x:si>
  <x:si>
    <x:t xml:space="preserve">Kalkylränta_(diskonteringsränta)_ligger_</x:t>
  </x:si>
  <x:si>
    <x:t xml:space="preserve">Kalkylränta (diskonteringsränta) ligger till grund för nuvärdesberäkning och räknar om framtida kostnader och intäkter till dagens värde. Kalkylräntan i en LCC-kalkyl bör grunda sig på den kalkylränta som den specifika organisationen använder sig av vid investeringar, och den kan vara nominell eller real. Detta kalkylverktyg förutsätter en realränta. 
En nominell kalkylränta baseras på låneränta, inflation och investerarens påslag. Låneränta och inflation varierar nationellt (under början av 20-talet har dessa legat på betydligt högre nivåer än tiden innan), medan investerarens påslag beror på den specifika organisationens ekonomiska förutsättningar. En real kalkylränta baseras på låneränta rensad från inflation och investerarens påslag. Det är vanskligt att ge en generell rekommendation om en kalkylränta att använda i LCC-kalkyler, men i arket ligger ett defaultvärde om 5 % real ränta inlagt.
En mer riskabel investering bör beläggas med högre ränta, då ges framtida kostnader/besparingar mindre betydelse för kalkylen. Som känslighetsanalys rekommenderas att variera kalkylräntan för att se hur det slår.</x:t>
  </x:si>
  <x:si>
    <x:t xml:space="preserve">I13</x:t>
  </x:si>
  <x:si>
    <x:t xml:space="preserve">Organisationens_avtalade_elpris_(kr/kWh)</x:t>
  </x:si>
  <x:si>
    <x:t xml:space="preserve">Organisationens avtalade elpris (kr/kWh) anges. Elpriset är uppbyggt av flera komponenter. Säkerställ att prisuppgiften innehåller samma komponenter i alla jämförelser.</x:t>
  </x:si>
  <x:si>
    <x:t xml:space="preserve">I14</x:t>
  </x:si>
  <x:si>
    <x:t xml:space="preserve">Årlig_energiprisförändring</x:t>
  </x:si>
  <x:si>
    <x:t xml:space="preserve">H15</x:t>
  </x:si>
  <x:si>
    <x:t xml:space="preserve">Faktor_för_beräkning_av_energiprisföränd</x:t>
  </x:si>
  <x:si>
    <x:t xml:space="preserve">I15</x:t>
  </x:si>
  <x:si>
    <x:t xml:space="preserve">Klimatpåverkan_elanvändning</x:t>
  </x:si>
  <x:si>
    <x:t xml:space="preserve">H16</x:t>
  </x:si>
  <x:si>
    <x:t xml:space="preserve">För_att_kunna_beräkna_klimatpåverkan_frå</x:t>
  </x:si>
  <x:si>
    <x:t xml:space="preserve">För att kunna beräkna klimatpåverkan från elanvändningen anges här elleverantörens uppgifter om klimatpåverkan från sin elmix (koldioxidutsläpp per kilowattimme). Du kan också använda riktvärden från flik 5.</x:t>
  </x:si>
  <x:si>
    <x:t xml:space="preserve">I16</x:t>
  </x:si>
  <x:si>
    <x:t xml:space="preserve">Här_ska_drifttid_(timmar_per_år)_för_bel</x:t>
  </x:si>
  <x:si>
    <x:t xml:space="preserve">Här ska drifttid (timmar per år) för belysningen anges. Tiden ska i första hand vara baserad på befintlig driftdata. I andra hand kan man utgå från driftdata (schablonvärden) enligt standard SS-EN 15193: kontor 2500h/år, skolor 2000h/år, sporthallar 4000h/år, kök 2500h/år, sjukhus 5000h/år. Dessa värden finns även nämnda i Ljus &amp; Rum, utgåva 4 (2022), kapitel 6 Energiberäkning.</x:t>
  </x:si>
  <x:si>
    <x:t xml:space="preserve">I17</x:t>
  </x:si>
  <x:si>
    <x:t xml:space="preserve">Beskrivning_av_anläggningen_(anges_av_be</x:t>
  </x:si>
  <x:si>
    <x:t xml:space="preserve">G18</x:t>
  </x:si>
  <x:si>
    <x:t xml:space="preserve">H19</x:t>
  </x:si>
  <x:si>
    <x:t xml:space="preserve">Beskrivning_av_anläggningen_med_rumstype</x:t>
  </x:si>
  <x:si>
    <x:t xml:space="preserve">I19</x:t>
  </x:si>
  <x:si>
    <x:t xml:space="preserve">Fyll_i_antal_rum_per_rumstyp,_dvs_rum_me</x:t>
  </x:si>
  <x:si>
    <x:t xml:space="preserve">I20</x:t>
  </x:si>
  <x:si>
    <x:t xml:space="preserve">Rummets_yta_matas_in_för_att_kunna_beräk</x:t>
  </x:si>
  <x:si>
    <x:t xml:space="preserve">I21</x:t>
  </x:si>
  <x:si>
    <x:t xml:space="preserve">INDATA_från_anbudsgivaren</x:t>
  </x:si>
  <x:si>
    <x:t xml:space="preserve">G22</x:t>
  </x:si>
  <x:si>
    <x:t xml:space="preserve">Här_ifylles_antal_armaturer_som_ingår_i_</x:t>
  </x:si>
  <x:si>
    <x:t xml:space="preserve">I23</x:t>
  </x:si>
  <x:si>
    <x:t xml:space="preserve">Här_ska_totala_priset_för_armatur,_ljusk</x:t>
  </x:si>
  <x:si>
    <x:t xml:space="preserve">Här ska totala priset för armatur, ljuskälla, driftdon samt inbyggd styrutrustning anges (pris per styck). Om en armatur har fler än en ljuskälla ska dessa läggas ihop.</x:t>
  </x:si>
  <x:si>
    <x:t xml:space="preserve">Här_ingår_material-_och_arbetskostnader_</x:t>
  </x:si>
  <x:si>
    <x:t xml:space="preserve">Effekt_per_armatur_inkl_driftsförluster</x:t>
  </x:si>
  <x:si>
    <x:t xml:space="preserve">H26</x:t>
  </x:si>
  <x:si>
    <x:t xml:space="preserve">Effekt_per_armatur_(W),_driftsförluster_</x:t>
  </x:si>
  <x:si>
    <x:t xml:space="preserve">Välj_typ_av_styrning_(ingen,_manuell,_nä</x:t>
  </x:si>
  <x:si>
    <x:t xml:space="preserve">2.6-_2.8</x:t>
  </x:si>
  <x:si>
    <x:t xml:space="preserve">G28</x:t>
  </x:si>
  <x:si>
    <x:t xml:space="preserve">Reduktionsfaktor_manuell_styrning,_närva</x:t>
  </x:si>
  <x:si>
    <x:t xml:space="preserve">En_energireduktionsfaktor_(reducering_av</x:t>
  </x:si>
  <x:si>
    <x:t xml:space="preserve">I28</x:t>
  </x:si>
  <x:si>
    <x:t xml:space="preserve">Här_visas_den_totala_reduktionsfaktorn,_</x:t>
  </x:si>
  <x:si>
    <x:t xml:space="preserve">Här visas den totala reduktionsfaktorn, d.v.s multiplicering av värdena från rad 2.6-2.8, som kommer användas vidare i beräkningarna.</x:t>
  </x:si>
  <x:si>
    <x:t xml:space="preserve">I29</x:t>
  </x:si>
  <x:si>
    <x:t xml:space="preserve">Kostnader_för_armaturens_underhåll_anges</x:t>
  </x:si>
  <x:si>
    <x:t xml:space="preserve">Kostnader för armaturens underhåll anges per armaturtyp och år och ska inkludera:
- Kostnad för rengöring 
- Kostnad för tillsyn
- Kostnad för ljuskällebyten
- Kostnad för byte av driftdon 
- Kostnad för material- och installationskostnader vid byte av ljuskällor och driftdon.
Grad av rengöring anges i förfrågningsunderlaget; detta beror på miljön som armaturen ska sitta i. Tillsyn sker i enlighet med driftsplanen. Antal byten av ljuskällor ska beräknas baserat på årlig drifttid och ljuskällans livslängd enligt gällande standarder. Livslängd för LED beräknas enligt IEC 62722-2-1 "Särskilda krav för LED armaturer". Driftdon beräknas ha samma livslängd som ljuskällan.</x:t>
  </x:si>
  <x:si>
    <x:t xml:space="preserve">I30</x:t>
  </x:si>
  <x:si>
    <x:t xml:space="preserve">G31</x:t>
  </x:si>
  <x:si>
    <x:t xml:space="preserve">Styrutrustning_ingår_oftast_som_en_del_a</x:t>
  </x:si>
  <x:si>
    <x:t xml:space="preserve">I32</x:t>
  </x:si>
  <x:si>
    <x:t xml:space="preserve">G33</x:t>
  </x:si>
  <x:si>
    <x:t xml:space="preserve">Total_kostnad_per_rumstyp</x:t>
  </x:si>
  <x:si>
    <x:t xml:space="preserve">Total_kostnad_för_respektive_rumstyp_und</x:t>
  </x:si>
  <x:si>
    <x:t xml:space="preserve">I34</x:t>
  </x:si>
  <x:si>
    <x:t xml:space="preserve">Rumstypernas_energianvändning_per_kvadra</x:t>
  </x:si>
  <x:si>
    <x:t xml:space="preserve">I35</x:t>
  </x:si>
  <x:si>
    <x:t xml:space="preserve">Total_kostnad_per_anläggning</x:t>
  </x:si>
  <x:si>
    <x:t xml:space="preserve">Total kostnad per anläggning</x:t>
  </x:si>
  <x:si>
    <x:t xml:space="preserve">Här_summeras_kostnaderna_för_alla_typrum</x:t>
  </x:si>
  <x:si>
    <x:t xml:space="preserve">I36</x:t>
  </x:si>
  <x:si>
    <x:t xml:space="preserve">Årlig_energikostnad_visas_här_för_att_ök</x:t>
  </x:si>
  <x:si>
    <x:t xml:space="preserve">I37</x:t>
  </x:si>
  <x:si>
    <x:t xml:space="preserve">Energikostnad_hela_livslängden</x:t>
  </x:si>
  <x:si>
    <x:t xml:space="preserve">H38</x:t>
  </x:si>
  <x:si>
    <x:t xml:space="preserve">Anläggningens_totala_energikostnader_und</x:t>
  </x:si>
  <x:si>
    <x:t xml:space="preserve">I38</x:t>
  </x:si>
  <x:si>
    <x:t xml:space="preserve">Årlig_klimatpåverkan,_mätt_i_CO2-ekvival</x:t>
  </x:si>
  <x:si>
    <x:t xml:space="preserve">I39</x:t>
  </x:si>
  <x:si>
    <x:t xml:space="preserve">I_tabellen_anges:
1._Riktlinjer_för_inst</x:t>
  </x:si>
  <x:si>
    <x:t xml:space="preserve">4. Reduktionsfaktorer, LENI-tal</x:t>
  </x:si>
  <x:si>
    <x:t xml:space="preserve">KONTOR</x:t>
  </x:si>
  <x:si>
    <x:t xml:space="preserve">G13</x:t>
  </x:si>
  <x:si>
    <x:t xml:space="preserve">Drifttid_2500h/år</x:t>
  </x:si>
  <x:si>
    <x:t xml:space="preserve">G14</x:t>
  </x:si>
  <x:si>
    <x:t xml:space="preserve">SKOLA OCH RESTAURANG</x:t>
  </x:si>
  <x:si>
    <x:t xml:space="preserve">G24</x:t>
  </x:si>
  <x:si>
    <x:t xml:space="preserve">Drifttid_2000h/år</x:t>
  </x:si>
  <x:si>
    <x:t xml:space="preserve">G25</x:t>
  </x:si>
  <x:si>
    <x:t xml:space="preserve">SPORTHALL</x:t>
  </x:si>
  <x:si>
    <x:t xml:space="preserve">Drifttid_4000h/år</x:t>
  </x:si>
  <x:si>
    <x:t xml:space="preserve">G34</x:t>
  </x:si>
  <x:si>
    <x:t xml:space="preserve">SJUKHUS</x:t>
  </x:si>
  <x:si>
    <x:t xml:space="preserve">G38</x:t>
  </x:si>
  <x:si>
    <x:t xml:space="preserve">Drifttid_5000h/år</x:t>
  </x:si>
  <x:si>
    <x:t xml:space="preserve">G39</x:t>
  </x:si>
  <x:si>
    <x:t xml:space="preserve">INDUSTRI</x:t>
  </x:si>
  <x:si>
    <x:t xml:space="preserve">G46</x:t>
  </x:si>
  <x:si>
    <x:t xml:space="preserve">Riktlinjer_installerad_effekt,_reduktion</x:t>
  </x:si>
  <x:si>
    <x:t xml:space="preserve">Riktlinjer installerad effekt, reduktionsfaktorer för belysningsstyrning samt riktlinjer för årlig energianvändning per rumstyp</x:t>
  </x:si>
  <x:si>
    <x:t xml:space="preserve">G9</x:t>
  </x:si>
  <x:si>
    <x:t xml:space="preserve">H13</x:t>
  </x:si>
  <x:si>
    <x:t xml:space="preserve">H14</x:t>
  </x:si>
  <x:si>
    <x:t xml:space="preserve">H17</x:t>
  </x:si>
  <x:si>
    <x:t xml:space="preserve">H18</x:t>
  </x:si>
  <x:si>
    <x:t xml:space="preserve">H20</x:t>
  </x:si>
  <x:si>
    <x:t xml:space="preserve">H21</x:t>
  </x:si>
  <x:si>
    <x:t xml:space="preserve">H22</x:t>
  </x:si>
  <x:si>
    <x:t xml:space="preserve">H35</x:t>
  </x:si>
  <x:si>
    <x:t xml:space="preserve">H37</x:t>
  </x:si>
  <x:si>
    <x:t xml:space="preserve">H39</x:t>
  </x:si>
  <x:si>
    <x:t xml:space="preserve">H40</x:t>
  </x:si>
  <x:si>
    <x:t xml:space="preserve">H41</x:t>
  </x:si>
  <x:si>
    <x:t xml:space="preserve">H42</x:t>
  </x:si>
  <x:si>
    <x:t xml:space="preserve">H43</x:t>
  </x:si>
  <x:si>
    <x:t xml:space="preserve">H44</x:t>
  </x:si>
  <x:si>
    <x:t xml:space="preserve">H45</x:t>
  </x:si>
  <x:si>
    <x:t xml:space="preserve">H46</x:t>
  </x:si>
  <x:si>
    <x:t xml:space="preserve">H47</x:t>
  </x:si>
  <x:si>
    <x:t xml:space="preserve">H48</x:t>
  </x:si>
  <x:si>
    <x:t xml:space="preserve">H49</x:t>
  </x:si>
  <x:si>
    <x:t xml:space="preserve">H50</x:t>
  </x:si>
  <x:si>
    <x:t xml:space="preserve">H51</x:t>
  </x:si>
  <x:si>
    <x:t xml:space="preserve">Värden_för_beräkning_av_klimatpåverkan_f</x:t>
  </x:si>
  <x:si>
    <x:t xml:space="preserve">5. Beräkningsfaktorer klimat</x:t>
  </x:si>
  <x:si>
    <x:t xml:space="preserve">I10</x:t>
  </x:si>
  <x:si>
    <x:t xml:space="preserve">Riktvärden_för_att_kunna_beräkna_klimatp</x:t>
  </x:si>
  <x:si>
    <x:t xml:space="preserve">Nordisk_elmix</x:t>
  </x:si>
  <x:si>
    <x:t xml:space="preserve">SMED_Rapport_Nr_4_2021</x:t>
  </x:si>
  <x:si>
    <x:t xml:space="preserve">Svensk_elmix_(normalår)</x:t>
  </x:si>
  <x:si>
    <x:t xml:space="preserve">G12</x:t>
  </x:si>
  <x:si>
    <x:t xml:space="preserve">Boverkets_klimatdatabas</x:t>
  </x:si>
  <x:si>
    <x:t xml:space="preserve">Ursprungsmärkt_el</x:t>
  </x:si>
  <x:si>
    <x:t xml:space="preserve">El_av_okänt_ursprung_(Norden)</x:t>
  </x:si>
  <x:si>
    <x:t xml:space="preserve">Residualmix_-_Energimarknadsinspektionen</x:t>
  </x:si>
  <x:si>
    <x:t xml:space="preserve">För_beräkning_av_klimatpåverkan_från_ene</x:t>
  </x:si>
  <x:si>
    <x:t xml:space="preserve">För beräkning av klimatpåverkan från energianvändning under kalkylperioden rekommenderas att värden för Nordisk elmix används då den bäst representerar de utsläpp som uppstår av energianvändningen.</x:t>
  </x:si>
  <x:si>
    <x:t xml:space="preserve">B15</x:t>
  </x:si>
  <x:si>
    <x:t xml:space="preserve">EU_(25)</x:t>
  </x:si>
  <x:si>
    <x:t xml:space="preserve">G15</x:t>
  </x:si>
  <x:si>
    <x:t xml:space="preserve">EU-27_Indicative_2020</x:t>
  </x:si>
  <x:si>
    <x:t xml:space="preserve">EU-27 Indicative 2020</x:t>
  </x:si>
  <x:si>
    <x:t xml:space="preserve">Värt_att_notera_är_att_klimatpåverkan_fr</x:t>
  </x:si>
  <x:si>
    <x:t xml:space="preserve">Värt att notera är att klimatpåverkan från energiproduktionen förväntas minska i framtiden, om vi ska nå våra klimatmål. I rekommendationer för LCA-beräkningar (IVL 2024) där användningsskedet ingår görs antagandet att klimatpåverkan för energiproduktion kommer minska med 40 % från aktuellt år till år 2050. Läs mer om detta via länk nedan. Det är inte nödvändigt att ta hänsyn till detta i en LCC-kalkyl, om syftet endast är att jämföra alternativ (framtiden är likadan för alla alternativ). Det rekommenderas dock inte att använda värdet på klimatpåverkan från denna LCC-kalkyl oreflekterat i andra sammanhang.</x:t>
  </x:si>
  <x:si>
    <x:t xml:space="preserve">G17</x:t>
  </x:si>
  <x:si>
    <x:t xml:space="preserve">Anvisningar_för_LCA-beräkning_av_byggpro</x:t>
  </x:si>
  <x:si>
    <x:t xml:space="preserve">Resultat_LCC-kalkyl</x:t>
  </x:si>
  <x:si>
    <x:t xml:space="preserve">6. Resultat</x:t>
  </x:si>
  <x:si>
    <x:t xml:space="preserve">B3</x:t>
  </x:si>
  <x:si>
    <x:t xml:space="preserve">Sida_1_av_1</x:t>
  </x:si>
  <x:si>
    <x:t xml:space="preserve">S3</x:t>
  </x:si>
  <x:si>
    <x:t xml:space="preserve">B4</x:t>
  </x:si>
  <x:si>
    <x:t xml:space="preserve">B5</x:t>
  </x:si>
  <x:si>
    <x:t xml:space="preserve">B6</x:t>
  </x:si>
  <x:si>
    <x:t xml:space="preserve">Beräkning_baserad_på</x:t>
  </x:si>
  <x:si>
    <x:t xml:space="preserve">B8</x:t>
  </x:si>
  <x:si>
    <x:t xml:space="preserve">Resultaten_är_beräknade_enligt_nuvärdesm</x:t>
  </x:si>
  <x:si>
    <x:t xml:space="preserve">M8</x:t>
  </x:si>
  <x:si>
    <x:t xml:space="preserve">Ny_installation_Aura_Light</x:t>
  </x:si>
  <x:si>
    <x:t xml:space="preserve">Ny installation Aura Light</x:t>
  </x:si>
  <x:si>
    <x:t xml:space="preserve">J10</x:t>
  </x:si>
  <x:si>
    <x:t xml:space="preserve">B12</x:t>
  </x:si>
  <x:si>
    <x:t xml:space="preserve">Totala_LCC-kostnader</x:t>
  </x:si>
  <x:si>
    <x:t xml:space="preserve">Energianvändning_&amp;_klimatpåverkan</x:t>
  </x:si>
  <x:si>
    <x:t xml:space="preserve">Energianvändning &amp; klimatpåverkan</x:t>
  </x:si>
  <x:si>
    <x:t xml:space="preserve">E18</x:t>
  </x:si>
  <x:si>
    <x:t xml:space="preserve">[kgC02-e/år]</x:t>
  </x:si>
  <x:si>
    <x:t xml:space="preserve">E19</x:t>
  </x:si>
  <x:si>
    <x:t xml:space="preserve">0</x:t>
  </x:si>
  <x:si>
    <x:t xml:space="preserve">Fyll_i_byggnads-_och_rumstyp_ovan</x:t>
  </x:si>
  <x:si>
    <x:t xml:space="preserve">Fyll i byggnads- och rumstyp ovan</x:t>
  </x:si>
  <x:si>
    <x:t xml:space="preserve">Angi bygning og romtype ovenfor</x:t>
  </x:si>
  <x:si>
    <x:t xml:space="preserve">Gebäude- und Raumtyp angeben</x:t>
  </x:si>
  <x:si>
    <x:t xml:space="preserve">Enter building and room type above</x:t>
  </x:si>
  <x:si>
    <x:t xml:space="preserve">års_användning</x:t>
  </x:si>
  <x:si>
    <x:t xml:space="preserve">års användning</x:t>
  </x:si>
  <x:si>
    <x:t xml:space="preserve">K14</x:t>
  </x:si>
  <x:si>
    <x:t xml:space="preserve">Årlig bruk</x:t>
  </x:si>
  <x:si>
    <x:t xml:space="preserve">Jährliche Nutzung</x:t>
  </x:si>
  <x:si>
    <x:t xml:space="preserve">Annual usage</x:t>
  </x:si>
  <x:si>
    <x:t xml:space="preserve">Vårt_förslag</x:t>
  </x:si>
  <x:si>
    <x:t xml:space="preserve">Vårt förslag</x:t>
  </x:si>
  <x:si>
    <x:t xml:space="preserve">L21</x:t>
  </x:si>
  <x:si>
    <x:t xml:space="preserve">Vårt forslag</x:t>
  </x:si>
  <x:si>
    <x:t xml:space="preserve">Unser Vorschlag</x:t>
  </x:si>
  <x:si>
    <x:t xml:space="preserve">Our proposal</x:t>
  </x:si>
  <x:si>
    <x:t xml:space="preserve">Jämförelse_%</x:t>
  </x:si>
  <x:si>
    <x:t xml:space="preserve">Jämförelse %</x:t>
  </x:si>
  <x:si>
    <x:t xml:space="preserve">O21</x:t>
  </x:si>
  <x:si>
    <x:t xml:space="preserve">Sammenligning %</x:t>
  </x:si>
  <x:si>
    <x:t xml:space="preserve">Vergleich in %</x:t>
  </x:si>
  <x:si>
    <x:t xml:space="preserve">Comparison %</x:t>
  </x:si>
  <x:si>
    <x:t xml:space="preserve">P19</x:t>
  </x:si>
  <x:si>
    <x:t xml:space="preserve">Forutsetninger for LCC-beregning</x:t>
  </x:si>
  <x:si>
    <x:t xml:space="preserve">Kalkulationsvoraussetzungen</x:t>
  </x:si>
  <x:si>
    <x:t xml:space="preserve">Assumptions for LCC calculation</x:t>
  </x:si>
  <x:si>
    <x:t xml:space="preserve">P20</x:t>
  </x:si>
  <x:si>
    <x:t xml:space="preserve">Prosjekt:</x:t>
  </x:si>
  <x:si>
    <x:t xml:space="preserve">Project:</x:t>
  </x:si>
  <x:si>
    <x:t xml:space="preserve">P21</x:t>
  </x:si>
  <x:si>
    <x:t xml:space="preserve">Dato:</x:t>
  </x:si>
  <x:si>
    <x:t xml:space="preserve">Date:</x:t>
  </x:si>
  <x:si>
    <x:t xml:space="preserve">P22</x:t>
  </x:si>
  <x:si>
    <x:t xml:space="preserve">Utarbeidet av:</x:t>
  </x:si>
  <x:si>
    <x:t xml:space="preserve">Sachbearbeiter*in</x:t>
  </x:si>
  <x:si>
    <x:t xml:space="preserve">Prepared by:</x:t>
  </x:si>
  <x:si>
    <x:t xml:space="preserve">Tid_kalkylen_omfattar</x:t>
  </x:si>
  <x:si>
    <x:t xml:space="preserve">P24</x:t>
  </x:si>
  <x:si>
    <x:t xml:space="preserve">Tidsperioden kalkylen omfatter</x:t>
  </x:si>
  <x:si>
    <x:t xml:space="preserve">Kalkulationszeit</x:t>
  </x:si>
  <x:si>
    <x:t xml:space="preserve">Time period covered by the calculation</x:t>
  </x:si>
  <x:si>
    <x:t xml:space="preserve">Kalkulasjonsrente</x:t>
  </x:si>
  <x:si>
    <x:t xml:space="preserve">Kalkulationssatz</x:t>
  </x:si>
  <x:si>
    <x:t xml:space="preserve">Discount rate</x:t>
  </x:si>
  <x:si>
    <x:t xml:space="preserve">Strømpris</x:t>
  </x:si>
  <x:si>
    <x:t xml:space="preserve">Strompreis</x:t>
  </x:si>
  <x:si>
    <x:t xml:space="preserve">Electricity price</x:t>
  </x:si>
  <x:si>
    <x:t xml:space="preserve">Årlig_prisförändring_energi_(frivillig)</x:t>
  </x:si>
  <x:si>
    <x:t xml:space="preserve">Årlig prisendring på energi (valgfritt)</x:t>
  </x:si>
  <x:si>
    <x:t xml:space="preserve">Jährliche Preisänderung Energie (freiwillig)</x:t>
  </x:si>
  <x:si>
    <x:t xml:space="preserve">Annual energy price escalation (optional)</x:t>
  </x:si>
  <x:si>
    <x:t xml:space="preserve">Klimatpåverkan_energianvändning_(frivill</x:t>
  </x:si>
  <x:si>
    <x:t xml:space="preserve">P28</x:t>
  </x:si>
  <x:si>
    <x:t xml:space="preserve">Klimapåvirkning fra energibruk (valgfritt)</x:t>
  </x:si>
  <x:si>
    <x:t xml:space="preserve">Klimawirkung des Energieverbrauchs (freiwillig)</x:t>
  </x:si>
  <x:si>
    <x:t xml:space="preserve">Climate impact of energy use (optional)</x:t>
  </x:si>
  <x:si>
    <x:t xml:space="preserve">P29</x:t>
  </x:si>
  <x:si>
    <x:t xml:space="preserve">Driftstid</x:t>
  </x:si>
  <x:si>
    <x:t xml:space="preserve">Betriebszeit</x:t>
  </x:si>
  <x:si>
    <x:t xml:space="preserve">Operating time</x:t>
  </x:si>
  <x:si>
    <x:t xml:space="preserve">Besparing</x:t>
  </x:si>
  <x:si>
    <x:t xml:space="preserve">R21</x:t>
  </x:si>
  <x:si>
    <x:t xml:space="preserve">Besparelser</x:t>
  </x:si>
  <x:si>
    <x:t xml:space="preserve">Einsparung</x:t>
  </x:si>
  <x:si>
    <x:t xml:space="preserve">Savings</x:t>
  </x:si>
  <x:si>
    <x:t xml:space="preserve">V24</x:t>
  </x:si>
  <x:si>
    <x:t xml:space="preserve">Jahr (singular), Jahre (plural)</x:t>
  </x:si>
  <x:si>
    <x:t xml:space="preserve">years</x:t>
  </x:si>
  <x:si>
    <x:t xml:space="preserve">V26</x:t>
  </x:si>
  <x:si>
    <x:t xml:space="preserve">EUR/kWh</x:t>
  </x:si>
  <x:si>
    <x:t xml:space="preserve">SEK/kWh</x:t>
  </x:si>
  <x:si>
    <x:t xml:space="preserve">kgCO₂/kwh</x:t>
  </x:si>
  <x:si>
    <x:t xml:space="preserve">V28</x:t>
  </x:si>
  <x:si>
    <x:t xml:space="preserve">kg CO₂/kWh</x:t>
  </x:si>
  <x:si>
    <x:t xml:space="preserve">V29</x:t>
  </x:si>
  <x:si>
    <x:t xml:space="preserve">timer/år</x:t>
  </x:si>
  <x:si>
    <x:t xml:space="preserve">h/Jahr</x:t>
  </x:si>
  <x:si>
    <x:t xml:space="preserve">hours/year</x:t>
  </x:si>
  <x:si>
    <x:t xml:space="preserve">Variabler</x:t>
  </x:si>
  <x:si>
    <x:t xml:space="preserve">B1</x:t>
  </x:si>
  <x:si>
    <x:t xml:space="preserve">C1</x:t>
  </x:si>
  <x:si>
    <x:t xml:space="preserve">D1</x:t>
  </x:si>
  <x:si>
    <x:t xml:space="preserve">E1</x:t>
  </x:si>
  <x:si>
    <x:t xml:space="preserve">A2</x:t>
  </x:si>
  <x:si>
    <x:t xml:space="preserve">B2</x:t>
  </x:si>
  <x:si>
    <x:t xml:space="preserve">D2</x:t>
  </x:si>
  <x:si>
    <x:t xml:space="preserve">Co2-e/kWh_regional_average</x:t>
  </x:si>
  <x:si>
    <x:t xml:space="preserve">A3</x:t>
  </x:si>
  <x:si>
    <x:t xml:space="preserve">Lösen_"asd"</x:t>
  </x:si>
  <x:si>
    <x:t xml:space="preserve">Lösen "asd"</x:t>
  </x:si>
  <x:si>
    <x:t xml:space="preserve">Blad1</x:t>
  </x:si>
  <x:si>
    <x:t xml:space="preserve">Rum</x:t>
  </x:si>
  <x:si>
    <x:t xml:space="preserve">Blad2</x:t>
  </x:si>
  <x:si>
    <x:t xml:space="preserve">Installationskostnader</x:t>
  </x:si>
  <x:si>
    <x:t xml:space="preserve">Energiåtgång</x:t>
  </x:si>
  <x:si>
    <x:t xml:space="preserve">Energiåtgång_2</x:t>
  </x:si>
  <x:si>
    <x:t xml:space="preserve">Energiåtgång 2</x:t>
  </x:si>
  <x:si>
    <x:t xml:space="preserve">H1</x:t>
  </x:si>
  <x:si>
    <x:t xml:space="preserve">Energikostnader2</x:t>
  </x:si>
  <x:si>
    <x:t xml:space="preserve">I1</x:t>
  </x:si>
  <x:si>
    <x:t xml:space="preserve">#NAMN?5</x:t>
  </x:si>
  <x:si>
    <x:t xml:space="preserve">K1</x:t>
  </x:si>
  <x:si>
    <x:t xml:space="preserve">#NAMN?6</x:t>
  </x:si>
  <x:si>
    <x:t xml:space="preserve">L1</x:t>
  </x:si>
  <x:si>
    <x:t xml:space="preserve">#NAMN?7</x:t>
  </x:si>
  <x:si>
    <x:t xml:space="preserve">M1</x:t>
  </x:si>
  <x:si>
    <x:t xml:space="preserve">#NAMN?8</x:t>
  </x:si>
  <x:si>
    <x:t xml:space="preserve">N1</x:t>
  </x:si>
  <x:si>
    <x:t xml:space="preserve">Summa</x:t>
  </x:si>
  <x:si>
    <x:t xml:space="preserve">Kolumn1</x:t>
  </x:si>
  <x:si>
    <x:t xml:space="preserve">Energikonsumption</x:t>
  </x:si>
  <x:si>
    <x:t xml:space="preserve">D15</x:t>
  </x:si>
  <x:si>
    <x:t xml:space="preserve">År_1</x:t>
  </x:si>
  <x:si>
    <x:t xml:space="preserve">År 1</x:t>
  </x:si>
  <x:si>
    <x:t xml:space="preserve">År_2</x:t>
  </x:si>
  <x:si>
    <x:t xml:space="preserve">År 2</x:t>
  </x:si>
  <x:si>
    <x:t xml:space="preserve">År_3</x:t>
  </x:si>
  <x:si>
    <x:t xml:space="preserve">År 3</x:t>
  </x:si>
  <x:si>
    <x:t xml:space="preserve">År_4</x:t>
  </x:si>
  <x:si>
    <x:t xml:space="preserve">År 4</x:t>
  </x:si>
  <x:si>
    <x:t xml:space="preserve">År_5</x:t>
  </x:si>
  <x:si>
    <x:t xml:space="preserve">År 5</x:t>
  </x:si>
  <x:si>
    <x:t xml:space="preserve">År_6</x:t>
  </x:si>
  <x:si>
    <x:t xml:space="preserve">År 6</x:t>
  </x:si>
  <x:si>
    <x:t xml:space="preserve">År_7</x:t>
  </x:si>
  <x:si>
    <x:t xml:space="preserve">År 7</x:t>
  </x:si>
  <x:si>
    <x:t xml:space="preserve">År_8</x:t>
  </x:si>
  <x:si>
    <x:t xml:space="preserve">År 8</x:t>
  </x:si>
  <x:si>
    <x:t xml:space="preserve">År_9</x:t>
  </x:si>
  <x:si>
    <x:t xml:space="preserve">År 9</x:t>
  </x:si>
  <x:si>
    <x:t xml:space="preserve">År_10</x:t>
  </x:si>
  <x:si>
    <x:t xml:space="preserve">År 10</x:t>
  </x:si>
  <x:si>
    <x:t xml:space="preserve">Investeringskostnad</x:t>
  </x:si>
  <x:si>
    <x:t xml:space="preserve">G27</x:t>
  </x:si>
  <x:si>
    <x:t xml:space="preserve">Energibesparing</x:t>
  </x:si>
  <x:si>
    <x:t xml:space="preserve">Totalen</x:t>
  </x:si>
  <x:si>
    <x:t xml:space="preserve">Energiåtgång_(kWh)</x:t>
  </x:si>
  <x:si>
    <x:t xml:space="preserve">Energiåtgång (kWh)</x:t>
  </x:si>
  <x:si>
    <x:t xml:space="preserve">Klimatpåverkan_(kg_Co2)</x:t>
  </x:si>
  <x:si>
    <x:t xml:space="preserve">Klimatpåverkan (kg Co2)</x:t>
  </x:si>
  <x:si>
    <x:t xml:space="preserve">D30</x:t>
  </x:si>
  <x:si>
    <x:t xml:space="preserve">Energikostnad_(SEK)</x:t>
  </x:si>
  <x:si>
    <x:t xml:space="preserve">Energikostnad (SEK)</x:t>
  </x:si>
  <x:si>
    <x:t xml:space="preserve">E30</x:t>
  </x:si>
  <x:si>
    <x:t xml:space="preserve">Befintlig</x:t>
  </x:si>
  <x:si>
    <x:t xml:space="preserve">D36</x:t>
  </x:si>
  <x:si>
    <x:t xml:space="preserve">Energikostnad</x:t>
  </x:si>
  <x:si>
    <x:t xml:space="preserve">G37</x:t>
  </x:si>
  <x:si>
    <x:t xml:space="preserve">Ny</x:t>
  </x:si>
  <x:si>
    <x:t xml:space="preserve">D49</x:t>
  </x:si>
  <x:si>
    <x:t xml:space="preserve">Svarsformulär_för_anbudsgivare</x:t>
  </x:si>
  <x:si>
    <x:t xml:space="preserve">Svarsformulär för anbudsgivare</x:t>
  </x:si>
  <x:si>
    <x:t xml:space="preserve">7. Svarsformulär</x:t>
  </x:si>
  <x:si>
    <x:t xml:space="preserve">D9</x:t>
  </x:si>
  <x:si>
    <x:t xml:space="preserve">Sida_1_av_2</x:t>
  </x:si>
  <x:si>
    <x:t xml:space="preserve">Sida 1 av 2</x:t>
  </x:si>
  <x:si>
    <x:t xml:space="preserve">M9</x:t>
  </x:si>
  <x:si>
    <x:t xml:space="preserve">Sida_2_av_2</x:t>
  </x:si>
  <x:si>
    <x:t xml:space="preserve">Sida 2 av 2</x:t>
  </x:si>
  <x:si>
    <x:t xml:space="preserve">AC9</x:t>
  </x:si>
  <x:si>
    <x:t xml:space="preserve">LCC-kalkyl för upphandling av inomhusbelysning.</x:t>
  </x:si>
  <x:si>
    <x:t xml:space="preserve">D10</x:t>
  </x:si>
  <x:si>
    <x:t xml:space="preserve">Bifoga/_skriv_ut_ett_blad_per_rumstyp.</x:t>
  </x:si>
  <x:si>
    <x:t xml:space="preserve">Bifoga/ skriv ut ett blad per rumstyp.</x:t>
  </x:si>
  <x:si>
    <x:t xml:space="preserve">D11</x:t>
  </x:si>
  <x:si>
    <x:t xml:space="preserve">namn</x:t>
  </x:si>
  <x:si>
    <x:t xml:space="preserve">forts._rumstyp_1</x:t>
  </x:si>
  <x:si>
    <x:t xml:space="preserve">forts. rumstyp 1</x:t>
  </x:si>
  <x:si>
    <x:t xml:space="preserve">T13</x:t>
  </x:si>
  <x:si>
    <x:t xml:space="preserve">kvm/rum</x:t>
  </x:si>
  <x:si>
    <x:t xml:space="preserve">Armaturtyp_1</x:t>
  </x:si>
  <x:si>
    <x:t xml:space="preserve">Armaturtyp 1</x:t>
  </x:si>
  <x:si>
    <x:t xml:space="preserve">D17</x:t>
  </x:si>
  <x:si>
    <x:t xml:space="preserve">Armaturtyp_6</x:t>
  </x:si>
  <x:si>
    <x:t xml:space="preserve">Armaturtyp 6</x:t>
  </x:si>
  <x:si>
    <x:t xml:space="preserve">T17</x:t>
  </x:si>
  <x:si>
    <x:t xml:space="preserve">Armaturtyp_2</x:t>
  </x:si>
  <x:si>
    <x:t xml:space="preserve">Armaturtyp 2</x:t>
  </x:si>
  <x:si>
    <x:t xml:space="preserve">Armaturtyp_7</x:t>
  </x:si>
  <x:si>
    <x:t xml:space="preserve">Armaturtyp 7</x:t>
  </x:si>
  <x:si>
    <x:t xml:space="preserve">T28</x:t>
  </x:si>
  <x:si>
    <x:t xml:space="preserve">Armaturtyp_3</x:t>
  </x:si>
  <x:si>
    <x:t xml:space="preserve">Armaturtyp 3</x:t>
  </x:si>
  <x:si>
    <x:t xml:space="preserve">D39</x:t>
  </x:si>
  <x:si>
    <x:t xml:space="preserve">Armaturtyp_8</x:t>
  </x:si>
  <x:si>
    <x:t xml:space="preserve">Armaturtyp 8</x:t>
  </x:si>
  <x:si>
    <x:t xml:space="preserve">T39</x:t>
  </x:si>
  <x:si>
    <x:t xml:space="preserve">Armaturtyp_4</x:t>
  </x:si>
  <x:si>
    <x:t xml:space="preserve">Armaturtyp 4</x:t>
  </x:si>
  <x:si>
    <x:t xml:space="preserve">D50</x:t>
  </x:si>
  <x:si>
    <x:t xml:space="preserve">Armaturtyp_9</x:t>
  </x:si>
  <x:si>
    <x:t xml:space="preserve">Armaturtyp 9</x:t>
  </x:si>
  <x:si>
    <x:t xml:space="preserve">T50</x:t>
  </x:si>
  <x:si>
    <x:t xml:space="preserve">Armaturtyp_5</x:t>
  </x:si>
  <x:si>
    <x:t xml:space="preserve">Armaturtyp 5</x:t>
  </x:si>
  <x:si>
    <x:t xml:space="preserve">D61</x:t>
  </x:si>
  <x:si>
    <x:t xml:space="preserve">Armaturtyp_10</x:t>
  </x:si>
  <x:si>
    <x:t xml:space="preserve">Armaturtyp 10</x:t>
  </x:si>
  <x:si>
    <x:t xml:space="preserve">T61</x:t>
  </x:si>
  <x:si>
    <x:t xml:space="preserve">Blad-namn</x:t>
  </x:si>
  <x:si>
    <x:t xml:space="preserve">H52</x:t>
  </x:si>
  <x:si>
    <x:t xml:space="preserve">H53</x:t>
  </x:si>
  <x:si>
    <x:t xml:space="preserve">H54</x:t>
  </x:si>
  <x:si>
    <x:t xml:space="preserve">H60</x:t>
  </x:si>
  <x:si>
    <x:t xml:space="preserve">H63</x:t>
  </x:si>
  <x:si>
    <x:t xml:space="preserve">H64</x:t>
  </x:si>
  <x:si>
    <x:t xml:space="preserve">H65</x:t>
  </x:si>
  <x:si>
    <x:t xml:space="preserve">H66</x:t>
  </x:si>
  <x:si>
    <x:t xml:space="preserve">H72</x:t>
  </x:si>
  <x:si>
    <x:t xml:space="preserve">H75</x:t>
  </x:si>
  <x:si>
    <x:t xml:space="preserve">H76</x:t>
  </x:si>
  <x:si>
    <x:t xml:space="preserve">H77</x:t>
  </x:si>
  <x:si>
    <x:r>
      <x:rPr>
        <x:sz val="11"/>
        <x:color theme="1"/>
        <x:rFont val="Calibri"/>
        <x:family val="2"/>
        <x:scheme val="minor"/>
      </x:rPr>
      <x:t xml:space="preserve">kr eller EUR</x:t>
    </x:r>
  </x:si>
  <x:si>
    <x:t xml:space="preserve">H78</x:t>
  </x:si>
  <x:si>
    <x:t xml:space="preserve">H84</x:t>
  </x:si>
  <x:si>
    <x:t xml:space="preserve">kr/Jahr eller EUR/Jahr</x:t>
  </x:si>
  <x:si>
    <x:t xml:space="preserve">H87</x:t>
  </x:si>
  <x:si>
    <x:t xml:space="preserve">H88</x:t>
  </x:si>
  <x:si>
    <x:r>
      <x:rPr>
        <x:sz val="11"/>
        <x:color theme="1"/>
        <x:rFont val="Calibri"/>
        <x:family val="2"/>
        <x:scheme val="minor"/>
      </x:rPr>
      <x:t xml:space="preserve">kr/stk eller EUR/stk?</x:t>
    </x:r>
  </x:si>
  <x:si>
    <x:t xml:space="preserve">H89</x:t>
  </x:si>
  <x:si>
    <x:t xml:space="preserve">H90</x:t>
  </x:si>
  <x:si>
    <x:t xml:space="preserve">H96</x:t>
  </x:si>
  <x:si>
    <x:r>
      <x:rPr>
        <x:sz val="11"/>
        <x:color theme="1"/>
        <x:rFont val="Calibri"/>
        <x:family val="2"/>
        <x:scheme val="minor"/>
      </x:rPr>
      <x:t xml:space="preserve">kr/Jahr eller EUR/Jahr?</x:t>
    </x:r>
  </x:si>
  <x:si>
    <x:t xml:space="preserve">H99</x:t>
  </x:si>
  <x:si>
    <x:t xml:space="preserve">H100</x:t>
  </x:si>
  <x:si>
    <x:t xml:space="preserve">H101</x:t>
  </x:si>
  <x:si>
    <x:t xml:space="preserve">H102</x:t>
  </x:si>
  <x:si>
    <x:t xml:space="preserve">H108</x:t>
  </x:si>
  <x:si>
    <x:t xml:space="preserve">H111</x:t>
  </x:si>
  <x:si>
    <x:t xml:space="preserve">H112</x:t>
  </x:si>
  <x:si>
    <x:t xml:space="preserve">H113</x:t>
  </x:si>
  <x:si>
    <x:t xml:space="preserve">H114</x:t>
  </x:si>
  <x:si>
    <x:t xml:space="preserve">H120</x:t>
  </x:si>
  <x:si>
    <x:t xml:space="preserve">H123</x:t>
  </x:si>
  <x:si>
    <x:t xml:space="preserve">H124</x:t>
  </x:si>
  <x:si>
    <x:t xml:space="preserve">H125</x:t>
  </x:si>
  <x:si>
    <x:t xml:space="preserve">H126</x:t>
  </x:si>
  <x:si>
    <x:t xml:space="preserve">H132</x:t>
  </x:si>
  <x:si>
    <x:t xml:space="preserve">H135</x:t>
  </x:si>
  <x:si>
    <x:t xml:space="preserve">H136</x:t>
  </x:si>
  <x:si>
    <x:t xml:space="preserve">H137</x:t>
  </x:si>
  <x:si>
    <x:t xml:space="preserve">H138</x:t>
  </x:si>
  <x:si>
    <x:t xml:space="preserve">H147</x:t>
  </x:si>
  <x:si>
    <x:t xml:space="preserve">H144</x:t>
  </x:si>
  <x:si>
    <x:t xml:space="preserve">Riktlinjer_max_installerad_effekt_(W/m2)</x:t>
  </x:si>
  <x:si>
    <x:t xml:space="preserve">Riktlinjer max installerad effekt (W/m2)</x:t>
  </x:si>
  <x:si>
    <x:t xml:space="preserve">Reduktionsfaktor_Manuell_styrning</x:t>
  </x:si>
  <x:si>
    <x:t xml:space="preserve">J11</x:t>
  </x:si>
  <x:si>
    <x:t xml:space="preserve">Reduktionsfaktor_Frånvaro-/_närvarostyrn</x:t>
  </x:si>
  <x:si>
    <x:t xml:space="preserve">K11</x:t>
  </x:si>
  <x:si>
    <x:t xml:space="preserve">Reduktionsfaktor_Dagsljusstyrning</x:t>
  </x:si>
  <x:si>
    <x:t xml:space="preserve">L11</x:t>
  </x:si>
  <x:si>
    <x:t xml:space="preserve">Jämförelsetal_energianvändning__
-_LENI-</x:t>
  </x:si>
  <x:si>
    <x:t xml:space="preserve">Jämförelsetal energianvändning  
- LENI-tal (kWh/m2, år)</x:t>
  </x:si>
  <x:si>
    <x:t xml:space="preserve">M11</x:t>
  </x:si>
  <x:si>
    <x:t xml:space="preserve">N12</x:t>
  </x:si>
  <x:si>
    <x:t xml:space="preserve">O12</x:t>
  </x:si>
  <x:si>
    <x:t xml:space="preserve">OBS!_Nedanstående_struktur_behövs_för_at</x:t>
  </x:si>
  <x:si>
    <x:t xml:space="preserve">Q11</x:t>
  </x:si>
  <x:si>
    <x:t xml:space="preserve">Q12</x:t>
  </x:si>
  <x:si>
    <x:t xml:space="preserve">SKOLA_OCH_RESTAURANG</x:t>
  </x:si>
  <x:si>
    <x:t xml:space="preserve">R12</x:t>
  </x:si>
  <x:si>
    <x:t xml:space="preserve">R13</x:t>
  </x:si>
  <x:si>
    <x:t xml:space="preserve">R14</x:t>
  </x:si>
  <x:si>
    <x:t xml:space="preserve">R15</x:t>
  </x:si>
  <x:si>
    <x:t xml:space="preserve">R16</x:t>
  </x:si>
  <x:si>
    <x:t xml:space="preserve">R17</x:t>
  </x:si>
  <x:si>
    <x:t xml:space="preserve">R18</x:t>
  </x:si>
  <x:si>
    <x:t xml:space="preserve">R19</x:t>
  </x:si>
  <x:si>
    <x:t xml:space="preserve">R20</x:t>
  </x:si>
  <x:si>
    <x:t xml:space="preserve">Personalrum_&lt;30_kvm</x:t>
  </x:si>
  <x:si>
    <x:t xml:space="preserve">Personalrum &lt;30 kvm</x:t>
  </x:si>
  <x:si>
    <x:t xml:space="preserve">S12</x:t>
  </x:si>
  <x:si>
    <x:t xml:space="preserve">S13</x:t>
  </x:si>
  <x:si>
    <x:t xml:space="preserve">S14</x:t>
  </x:si>
  <x:si>
    <x:t xml:space="preserve">S15</x:t>
  </x:si>
  <x:si>
    <x:t xml:space="preserve">Kommunikationsytor_&lt;_3m_höjd</x:t>
  </x:si>
  <x:si>
    <x:t xml:space="preserve">Kommunikationsytor &lt; 3m höjd</x:t>
  </x:si>
  <x:si>
    <x:t xml:space="preserve">S16</x:t>
  </x:si>
  <x:si>
    <x:t xml:space="preserve">Kommunikationsytor_&lt;_6m_höjd</x:t>
  </x:si>
  <x:si>
    <x:t xml:space="preserve">Kommunikationsytor &lt; 6m höjd</x:t>
  </x:si>
  <x:si>
    <x:t xml:space="preserve">S17</x:t>
  </x:si>
  <x:si>
    <x:t xml:space="preserve">T12</x:t>
  </x:si>
  <x:si>
    <x:t xml:space="preserve">Vård/patientrum,_multifunktion</x:t>
  </x:si>
  <x:si>
    <x:t xml:space="preserve">T14</x:t>
  </x:si>
  <x:si>
    <x:t xml:space="preserve">Undersökning_500_lux</x:t>
  </x:si>
  <x:si>
    <x:t xml:space="preserve">T15</x:t>
  </x:si>
  <x:si>
    <x:t xml:space="preserve">T16</x:t>
  </x:si>
  <x:si>
    <x:t xml:space="preserve">Korridor,_normal_samt_städning</x:t>
  </x:si>
  <x:si>
    <x:t xml:space="preserve">Korridor,_OP-avdelning</x:t>
  </x:si>
  <x:si>
    <x:t xml:space="preserve">Korridor, OP-avdelning</x:t>
  </x:si>
  <x:si>
    <x:t xml:space="preserve">T18</x:t>
  </x:si>
  <x:si>
    <x:t xml:space="preserve">T19</x:t>
  </x:si>
  <x:si>
    <x:t xml:space="preserve">T20</x:t>
  </x:si>
  <x:si>
    <x:t xml:space="preserve">U12</x:t>
  </x:si>
  <x:si>
    <x:t xml:space="preserve">Grov,_300_lux</x:t>
  </x:si>
  <x:si>
    <x:t xml:space="preserve">U13</x:t>
  </x:si>
  <x:si>
    <x:t xml:space="preserve">Medel,_500_lux</x:t>
  </x:si>
  <x:si>
    <x:t xml:space="preserve">U14</x:t>
  </x:si>
  <x:si>
    <x:t xml:space="preserve">Fin,_750_lux</x:t>
  </x:si>
  <x:si>
    <x:t xml:space="preserve">U15</x:t>
  </x:si>
  <x:si>
    <x:t xml:space="preserve">Mindre_lokal,_300_lux</x:t>
  </x:si>
  <x:si>
    <x:t xml:space="preserve">U16</x:t>
  </x:si>
  <x:si>
    <x:t xml:space="preserve">U17</x:t>
  </x:si>
  <x:si>
    <x:t xml:space="preserve">Lager_packning,_300_lux</x:t>
  </x:si>
  <x:si>
    <x:t xml:space="preserve">U18</x:t>
  </x:si>
  <x:si>
    <x:t xml:space="preserve">Lager_lastning,_200_lux</x:t>
  </x:si>
  <x:si>
    <x:t xml:space="preserve">U19</x:t>
  </x:si>
  <x:si>
    <x:t xml:space="preserve">Lagergång_höglager</x:t>
  </x:si>
  <x:si>
    <x:t xml:space="preserve">U20</x:t>
  </x:si>
  <x:si>
    <x:t xml:space="preserve">Lagergång_låglager</x:t>
  </x:si>
  <x:si>
    <x:t xml:space="preserve">U21</x:t>
  </x:si>
  <x:si>
    <x:t xml:space="preserve">Livskostnadskalkyl</x:t>
  </x:si>
  <x:si>
    <x:t xml:space="preserve">Livssykluskostnadskalkyle</x:t>
  </x:si>
  <x:si>
    <x:t xml:space="preserve">Lebenszykluskostenkalkulation</x:t>
  </x:si>
  <x:si>
    <x:t xml:space="preserve">Life Cycle Cost Calculation</x:t>
  </x:si>
  <x:si>
    <x:t xml:space="preserve">Resultater LCC‑kalkyle</x:t>
  </x:si>
  <x:si>
    <x:t xml:space="preserve">Ergebnisse der LCC‑Kalkulation</x:t>
  </x:si>
  <x:si>
    <x:t xml:space="preserve">LCC Calculation Results</x:t>
  </x:si>
  <x:si>
    <x:t xml:space="preserve">K9</x:t>
  </x:si>
  <x:si>
    <x:t xml:space="preserve">Resultatene er beregnet etter nåverdimetoden.</x:t>
  </x:si>
  <x:si>
    <x:t xml:space="preserve">Die Ergebnisse wurden nach der Barwertmethode berechnet.</x:t>
  </x:si>
  <x:si>
    <x:t xml:space="preserve">The results are calculated using the net present value method.</x:t>
  </x:si>
  <x:si>
    <x:t xml:space="preserve">Bestehende Installation</x:t>
  </x:si>
  <x:si>
    <x:t xml:space="preserve">Investeringskostnader </x:t>
  </x:si>
  <x:si>
    <x:t xml:space="preserve">D22</x:t>
  </x:si>
  <x:si>
    <x:t xml:space="preserve">Investment costs</x:t>
  </x:si>
  <x:si>
    <x:t xml:space="preserve">D23</x:t>
  </x:si>
  <x:si>
    <x:t xml:space="preserve">Energiekosten</x:t>
  </x:si>
  <x:si>
    <x:t xml:space="preserve">Energy Costs</x:t>
  </x:si>
  <x:si>
    <x:t xml:space="preserve">D24</x:t>
  </x:si>
  <x:si>
    <x:t xml:space="preserve">Maintenance Costs</x:t>
  </x:si>
  <x:si>
    <x:t xml:space="preserve">Total Kostnad</x:t>
  </x:si>
  <x:si>
    <x:t xml:space="preserve">D25</x:t>
  </x:si>
  <x:si>
    <x:t xml:space="preserve">Totalkostnad</x:t>
  </x:si>
  <x:si>
    <x:t xml:space="preserve">Gesamtkosten</x:t>
  </x:si>
  <x:si>
    <x:t xml:space="preserve">Total Cost</x:t>
  </x:si>
  <x:si>
    <x:t xml:space="preserve">D27</x:t>
  </x:si>
  <x:si>
    <x:t xml:space="preserve">Energibruk og klimapåvirkning</x:t>
  </x:si>
  <x:si>
    <x:t xml:space="preserve">Energieverbrauch und Klimawirkung</x:t>
  </x:si>
  <x:si>
    <x:t xml:space="preserve">Energy consumption &amp; climate impact</x:t>
  </x:si>
  <x:si>
    <x:t xml:space="preserve">Klimatpåverkan (kg CO₂)</x:t>
  </x:si>
  <x:si>
    <x:t xml:space="preserve">Uträkningar</x:t>
  </x:si>
  <x:si>
    <x:t xml:space="preserve">Klimapåvirkning (kg CO₂)</x:t>
  </x:si>
  <x:si>
    <x:t xml:space="preserve">Klimawirkung (kg CO₂)</x:t>
  </x:si>
  <x:si>
    <x:t xml:space="preserve">Climate impact (kg CO₂)</x:t>
  </x:si>
  <x:si>
    <x:t xml:space="preserve">Energikostnad (NOK)</x:t>
  </x:si>
  <x:si>
    <x:t xml:space="preserve">Energiekosten (EUR)</x:t>
  </x:si>
  <x:si>
    <x:t xml:space="preserve">Energy cost (SEK)</x:t>
  </x:si>
  <x:si>
    <x:t xml:space="preserve">Energiforbruk (kWh)</x:t>
  </x:si>
  <x:si>
    <x:t xml:space="preserve">Energieverbrauch (kWh)</x:t>
  </x:si>
  <x:si>
    <x:t xml:space="preserve">Energy consumption (kWh)</x:t>
  </x:si>
  <x:si>
    <x:t xml:space="preserve">Årlig besparing per rumstyp </x:t>
  </x:si>
  <x:si>
    <x:t xml:space="preserve">B7</x:t>
  </x:si>
  <x:si>
    <x:t xml:space="preserve">Årlig besparelse per romtype</x:t>
  </x:si>
  <x:si>
    <x:t xml:space="preserve">Jährliche Einsparung pro Raumtyp</x:t>
  </x:si>
  <x:si>
    <x:t xml:space="preserve">Annual savings per room type</x:t>
  </x:si>
  <x:si>
    <x:t xml:space="preserve">Investitionsaufwand</x:t>
  </x:si>
  <x:si>
    <x:t xml:space="preserve">Initial investment cost</x:t>
  </x:si>
  <x:si>
    <x:t xml:space="preserve">Energibesparelse</x:t>
  </x:si>
  <x:si>
    <x:t xml:space="preserve">Energieeinsparung</x:t>
  </x:si>
  <x:si>
    <x:t xml:space="preserve">Energy savings</x:t>
  </x:si>
  <x:si>
    <x:t xml:space="preserve">Återbetalningstid</x:t>
  </x:si>
  <x:si>
    <x:t xml:space="preserve">Tilbakebetalingstid</x:t>
  </x:si>
  <x:si>
    <x:t xml:space="preserve">Amortisationszeit</x:t>
  </x:si>
  <x:si>
    <x:t xml:space="preserve">Payback period</x:t>
  </x:si>
  <x:si>
    <x:t xml:space="preserve">År</x:t>
  </x:si>
  <x:si>
    <x:t xml:space="preserve">Jahr</x:t>
  </x:si>
  <x:si>
    <x:t xml:space="preserve">Year</x:t>
  </x:si>
  <x:si>
    <x:t xml:space="preserve">Installationskostnader </x:t>
  </x:si>
  <x:si>
    <x:t xml:space="preserve">Energiåtgång </x:t>
  </x:si>
  <x:si>
    <x:t xml:space="preserve">Klimatpåverkan </x:t>
  </x:si>
  <x:si>
    <x:t xml:space="preserve">Ny </x:t>
  </x:si>
  <x:si>
    <x:t xml:space="preserve">Bifoga/ skriv ut ett blad per rumstyp. </x:t>
  </x:si>
  <x:si>
    <x:t xml:space="preserve">Reduktionsfaktor manuell styrning </x:t>
  </x:si>
  <x:si>
    <x:t xml:space="preserve">Reduktionsfaktor närvaro-/frånvarostyrning </x:t>
  </x:si>
</x:sst>
</file>

<file path=xl/styles.xml><?xml version="1.0" encoding="utf-8"?>
<x:styleSheet xmlns:x="http://schemas.openxmlformats.org/spreadsheetml/2006/main">
  <x:numFmts count="13">
    <x:numFmt numFmtId="5" formatCode="#,##0\ &quot;kr&quot;;\-#,##0\ &quot;kr&quot;"/>
    <x:numFmt numFmtId="44" formatCode="_-* #,##0.00\ &quot;kr&quot;_-;\-* #,##0.00\ &quot;kr&quot;_-;_-* &quot;-&quot;??\ &quot;kr&quot;_-;_-@_-"/>
    <x:numFmt numFmtId="43" formatCode="_-* #,##0.00_-;\-* #,##0.00_-;_-* &quot;-&quot;??_-;_-@_-"/>
    <x:numFmt numFmtId="164" formatCode="0.0"/>
    <x:numFmt numFmtId="165" formatCode="0.0%"/>
    <x:numFmt numFmtId="166" formatCode="_-* #,##0.00\ [$kr-41D]_-;\-* #,##0.00\ [$kr-41D]_-;_-* &quot;-&quot;??\ [$kr-41D]_-;_-@_-"/>
    <x:numFmt numFmtId="167" formatCode="#,##0;[Red]#,##0"/>
    <x:numFmt numFmtId="168" formatCode="_-* #,##0_-;\-* #,##0_-;_-* &quot;-&quot;??_-;_-@_-"/>
    <x:numFmt numFmtId="200" formatCode="0.000"/>
    <x:numFmt numFmtId="201" formatCode="# ##0"/>
    <x:numFmt numFmtId="202" formatCode="# ##0.00"/>
    <x:numFmt numFmtId="203" formatCode="0%"/>
    <x:numFmt numFmtId="204" formatCode="# ##0.000"/>
  </x:numFmts>
  <x:fonts count="159">
    <x:font>
      <x:sz val="10"/>
      <x:name val="Arial"/>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10"/>
      <x:name val="Garamond"/>
    </x:font>
    <x:font>
      <x:sz val="12"/>
      <x:name val="Garamond"/>
    </x:font>
    <x:font>
      <x:sz val="14"/>
      <x:name val="Garamond"/>
    </x:font>
    <x:font>
      <x:b/>
      <x:sz val="16"/>
      <x:name val="Garamond"/>
    </x:font>
    <x:font>
      <x:sz val="10"/>
      <x:color indexed="12"/>
      <x:name val="Arial"/>
    </x:font>
    <x:font>
      <x:sz val="10"/>
      <x:name val="Arial"/>
    </x:font>
    <x:font>
      <x:sz val="14"/>
      <x:name val="Arial"/>
    </x:font>
    <x:font>
      <x:b/>
      <x:sz val="10"/>
      <x:name val="Arial"/>
    </x:font>
    <x:font>
      <x:sz val="11"/>
      <x:color indexed="8"/>
      <x:name val="Calibri"/>
    </x:font>
    <x:font>
      <x:sz val="11"/>
      <x:color indexed="9"/>
      <x:name val="Calibri"/>
    </x:font>
    <x:font>
      <x:b/>
      <x:sz val="11"/>
      <x:color indexed="52"/>
      <x:name val="Calibri"/>
    </x:font>
    <x:font>
      <x:sz val="11"/>
      <x:color indexed="17"/>
      <x:name val="Calibri"/>
    </x:font>
    <x:font>
      <x:sz val="9"/>
      <x:name val="Arial"/>
    </x:font>
    <x:font>
      <x:sz val="11"/>
      <x:color indexed="20"/>
      <x:name val="Calibri"/>
    </x:font>
    <x:font>
      <x:i/>
      <x:sz val="11"/>
      <x:color indexed="23"/>
      <x:name val="Calibri"/>
    </x:font>
    <x:font>
      <x:sz val="11"/>
      <x:color indexed="62"/>
      <x:name val="Calibri"/>
    </x:font>
    <x:font>
      <x:b/>
      <x:sz val="11"/>
      <x:color indexed="9"/>
      <x:name val="Calibri"/>
    </x:font>
    <x:font>
      <x:sz val="11"/>
      <x:color indexed="52"/>
      <x:name val="Calibri"/>
    </x:font>
    <x:font>
      <x:sz val="11"/>
      <x:color indexed="60"/>
      <x:name val="Calibri"/>
    </x:font>
    <x:font>
      <x:b/>
      <x:sz val="18"/>
      <x:color indexed="56"/>
      <x:name val="Cambria"/>
    </x:font>
    <x:font>
      <x:b/>
      <x:sz val="15"/>
      <x:color indexed="56"/>
      <x:name val="Calibri"/>
    </x:font>
    <x:font>
      <x:b/>
      <x:sz val="13"/>
      <x:color indexed="56"/>
      <x:name val="Calibri"/>
    </x:font>
    <x:font>
      <x:b/>
      <x:sz val="11"/>
      <x:color indexed="56"/>
      <x:name val="Calibri"/>
    </x:font>
    <x:font>
      <x:b/>
      <x:sz val="9"/>
      <x:color indexed="18"/>
      <x:name val="Arial"/>
    </x:font>
    <x:font>
      <x:b/>
      <x:sz val="11"/>
      <x:color indexed="8"/>
      <x:name val="Calibri"/>
    </x:font>
    <x:font>
      <x:b/>
      <x:sz val="9"/>
      <x:name val="Arial"/>
    </x:font>
    <x:font>
      <x:b/>
      <x:sz val="11"/>
      <x:color indexed="63"/>
      <x:name val="Calibri"/>
    </x:font>
    <x:font>
      <x:sz val="11"/>
      <x:color indexed="10"/>
      <x:name val="Calibri"/>
    </x:font>
    <x:font>
      <x:i/>
      <x:sz val="9"/>
      <x:name val="Arial"/>
    </x:font>
    <x:font>
      <x:b/>
      <x:i/>
      <x:sz val="9"/>
      <x:name val="Arial"/>
    </x:font>
    <x:font>
      <x:b/>
      <x:sz val="9"/>
      <x:color indexed="9"/>
      <x:name val="Arial"/>
    </x:font>
    <x:font>
      <x:b/>
      <x:sz val="11"/>
      <x:name val="Arial"/>
    </x:font>
    <x:font>
      <x:sz val="12"/>
      <x:name val="Calibri"/>
    </x:font>
    <x:font>
      <x:b/>
      <x:sz val="26"/>
      <x:name val="Corbel"/>
    </x:font>
    <x:font>
      <x:b/>
      <x:sz val="16"/>
      <x:color theme="0"/>
      <x:name val="Corbel"/>
    </x:font>
    <x:font>
      <x:b/>
      <x:sz val="18"/>
      <x:name val="Corbel"/>
    </x:font>
    <x:font>
      <x:sz val="16"/>
      <x:color theme="0"/>
      <x:name val="Corbel"/>
    </x:font>
    <x:font>
      <x:b/>
      <x:sz val="14"/>
      <x:color theme="0"/>
      <x:name val="Corbel"/>
    </x:font>
    <x:font>
      <x:sz val="10"/>
      <x:name val="Arial"/>
    </x:font>
    <x:font>
      <x:sz val="12"/>
      <x:name val="Arial"/>
    </x:font>
    <x:font>
      <x:sz val="11"/>
      <x:name val="Arial"/>
    </x:font>
    <x:font>
      <x:b/>
      <x:sz val="9"/>
      <x:color theme="0"/>
      <x:name val="Arial"/>
    </x:font>
    <x:font>
      <x:b/>
      <x:i/>
      <x:sz val="9"/>
      <x:color theme="1"/>
      <x:name val="Arial"/>
    </x:font>
    <x:font>
      <x:sz val="9"/>
      <x:color theme="1"/>
      <x:name val="Arial"/>
    </x:font>
    <x:font>
      <x:b/>
      <x:sz val="12"/>
      <x:color indexed="9"/>
      <x:name val="Arial"/>
    </x:font>
    <x:font>
      <x:b/>
      <x:sz val="16"/>
      <x:name val="Corbel"/>
    </x:font>
    <x:font>
      <x:b/>
      <x:sz val="18"/>
      <x:color theme="3"/>
      <x:name val="Cambria"/>
    </x:font>
    <x:font>
      <x:b/>
      <x:sz val="12"/>
      <x:name val="Corbel"/>
    </x:font>
    <x:font>
      <x:sz val="16"/>
      <x:name val="Corbel"/>
    </x:font>
    <x:font>
      <x:sz val="10"/>
      <x:name val="Corbel"/>
    </x:font>
    <x:font>
      <x:sz val="11"/>
      <x:name val="Corbel"/>
    </x:font>
    <x:font>
      <x:i/>
      <x:sz val="11"/>
      <x:name val="Corbel"/>
    </x:font>
    <x:font>
      <x:sz val="12"/>
      <x:name val="Corbel"/>
    </x:font>
    <x:font>
      <x:i/>
      <x:sz val="10"/>
      <x:name val="Corbel"/>
    </x:font>
    <x:font>
      <x:b/>
      <x:sz val="11"/>
      <x:name val="Corbel"/>
    </x:font>
    <x:font>
      <x:sz val="9"/>
      <x:name val="Corbel"/>
    </x:font>
    <x:font>
      <x:sz val="10"/>
      <x:color indexed="12"/>
      <x:name val="Corbel"/>
    </x:font>
    <x:font>
      <x:b/>
      <x:sz val="10"/>
      <x:name val="Corbel"/>
    </x:font>
    <x:font>
      <x:b/>
      <x:sz val="11"/>
      <x:color theme="1"/>
      <x:name val="Corbel"/>
    </x:font>
    <x:font>
      <x:sz val="11"/>
      <x:color theme="1"/>
      <x:name val="Corbel"/>
    </x:font>
    <x:font>
      <x:sz val="10"/>
      <x:color indexed="12"/>
      <x:name val="Corbel"/>
    </x:font>
    <x:font>
      <x:b/>
      <x:sz val="14"/>
      <x:color theme="1"/>
      <x:name val="Corbel"/>
    </x:font>
    <x:font>
      <x:sz val="14"/>
      <x:name val="Corbel"/>
    </x:font>
    <x:font>
      <x:sz val="10"/>
      <x:name val="Corbel"/>
    </x:font>
    <x:font>
      <x:b/>
      <x:sz val="9"/>
      <x:name val="Corbel"/>
    </x:font>
    <x:font>
      <x:sz val="10"/>
      <x:color theme="1"/>
      <x:name val="Corbel"/>
    </x:font>
    <x:font>
      <x:sz val="8"/>
      <x:color indexed="81"/>
      <x:name val="Corbel"/>
    </x:font>
    <x:font>
      <x:sz val="9"/>
      <x:color indexed="81"/>
      <x:name val="Corbel"/>
    </x:font>
    <x:font>
      <x:sz val="16"/>
      <x:name val="Garamond"/>
    </x:font>
    <x:font>
      <x:sz val="9"/>
      <x:name val="Corbel"/>
    </x:font>
    <x:font>
      <x:b/>
      <x:sz val="10"/>
      <x:name val="Garamond"/>
    </x:font>
    <x:font>
      <x:b/>
      <x:sz val="9"/>
      <x:color theme="1"/>
      <x:name val="Arial"/>
    </x:font>
    <x:font>
      <x:b/>
      <x:i/>
      <x:sz val="9"/>
      <x:name val="Corbel"/>
    </x:font>
    <x:font>
      <x:b/>
      <x:i/>
      <x:sz val="10"/>
      <x:name val="Garamond"/>
    </x:font>
    <x:font>
      <x:sz val="8"/>
      <x:name val="Arial"/>
    </x:font>
    <x:font>
      <x:sz val="8"/>
      <x:color indexed="81"/>
      <x:name val="Tahoma"/>
    </x:font>
    <x:font>
      <x:sz val="9"/>
      <x:name val="Corbel"/>
    </x:font>
    <x:font>
      <x:b/>
      <x:sz val="14"/>
      <x:name val="Corbel"/>
    </x:font>
    <x:font>
      <x:sz val="9"/>
      <x:color theme="1"/>
      <x:name val="Arial"/>
    </x:font>
    <x:font>
      <x:sz val="9"/>
      <x:color theme="0"/>
      <x:name val="Arial"/>
    </x:font>
    <x:font>
      <x:sz val="9"/>
      <x:color indexed="9"/>
      <x:name val="Arial"/>
    </x:font>
    <x:font>
      <x:i/>
      <x:sz val="9"/>
      <x:color theme="1"/>
      <x:name val="Arial"/>
    </x:font>
    <x:font>
      <x:sz val="9"/>
      <x:color indexed="81"/>
      <x:name val="Tahoma"/>
    </x:font>
    <x:font>
      <x:sz val="10"/>
      <x:color theme="0" tint="-0.24998"/>
      <x:name val="Corbel"/>
    </x:font>
    <x:font>
      <x:sz val="10"/>
      <x:color theme="0" tint="-0.24998"/>
      <x:name val="Arial"/>
    </x:font>
    <x:font>
      <x:sz val="10"/>
      <x:color rgb="FF0000"/>
      <x:name val="Corbel"/>
    </x:font>
    <x:font>
      <x:b/>
      <x:sz val="11"/>
      <x:name val="Corbel"/>
    </x:font>
    <x:font>
      <x:i/>
      <x:sz val="9"/>
      <x:name val="Corbel"/>
    </x:font>
    <x:font>
      <x:i/>
      <x:sz val="9"/>
      <x:name val="Corbel"/>
    </x:font>
    <x:font>
      <x:sz val="8"/>
      <x:color rgb="FF0000"/>
      <x:name val="Corbel"/>
    </x:font>
    <x:font>
      <x:sz val="9"/>
      <x:color rgb="000000"/>
      <x:name val="Tahoma"/>
    </x:font>
    <x:font>
      <x:sz val="8"/>
      <x:color rgb="000000"/>
      <x:name val="Corbel"/>
    </x:font>
    <x:font>
      <x:b/>
      <x:sz val="11"/>
      <x:name val="Calibri"/>
    </x:font>
    <x:font>
      <x:sz val="10"/>
      <x:name val="Calibri"/>
    </x:font>
    <x:font>
      <x:sz val="14"/>
      <x:name val="Calibri"/>
    </x:font>
    <x:font>
      <x:i/>
      <x:sz val="10"/>
      <x:name val="Calibri"/>
    </x:font>
    <x:font>
      <x:i/>
      <x:sz val="11"/>
      <x:name val="Calibri"/>
    </x:font>
    <x:font>
      <x:sz val="10"/>
      <x:color theme="0"/>
      <x:name val="Calibri"/>
    </x:font>
    <x:font>
      <x:sz val="10"/>
      <x:color theme="1"/>
      <x:name val="Calibri"/>
    </x:font>
    <x:font>
      <x:sz val="48"/>
      <x:color theme="1"/>
      <x:name val="Calibri"/>
    </x:font>
    <x:font>
      <x:sz val="10"/>
      <x:color theme="1"/>
      <x:name val="Calibri"/>
    </x:font>
    <x:font>
      <x:sz val="10"/>
      <x:name val="Arial"/>
    </x:font>
    <x:font>
      <x:sz val="20"/>
      <x:name val="Arial"/>
    </x:font>
    <x:font>
      <x:sz val="9"/>
      <x:name val="Segoe UI"/>
    </x:font>
    <x:font>
      <x:sz val="22"/>
      <x:name val="Calibri"/>
    </x:font>
    <x:font>
      <x:sz val="9"/>
      <x:color rgb="000000"/>
      <x:name val="Corbel"/>
    </x:font>
    <x:font>
      <x:sz val="10"/>
      <x:name val="KievitPro-Regular"/>
    </x:font>
    <x:font>
      <x:sz val="10"/>
      <x:name val="KievitPro-Light"/>
    </x:font>
    <x:font>
      <x:sz val="14"/>
      <x:name val="KievitPro-Regular"/>
    </x:font>
    <x:font>
      <x:sz val="16"/>
      <x:name val="KievitPro-Regular"/>
    </x:font>
    <x:font>
      <x:sz val="16"/>
      <x:color rgb="00656C"/>
      <x:name val="KievitPro-Regular"/>
    </x:font>
    <x:font>
      <x:sz val="16"/>
      <x:color theme="1" tint="0.34999"/>
      <x:name val="KievitPro-Regular"/>
    </x:font>
    <x:font>
      <x:i/>
      <x:sz val="16"/>
      <x:name val="KievitPro-Regular"/>
    </x:font>
    <x:font>
      <x:sz val="16"/>
      <x:name val="Calibri"/>
    </x:font>
    <x:font>
      <x:sz val="16"/>
      <x:color theme="1"/>
      <x:name val="Calibri"/>
    </x:font>
    <x:font>
      <x:sz val="20"/>
      <x:name val="KievitPro-Regular"/>
    </x:font>
    <x:font>
      <x:sz val="36"/>
      <x:color theme="1"/>
      <x:name val="KievitPro-Light"/>
    </x:font>
    <x:font>
      <x:b/>
      <x:sz val="9"/>
      <x:color rgb="000000"/>
      <x:name val="Tahoma"/>
    </x:font>
    <x:font>
      <x:sz val="10"/>
      <x:name val="Arial"/>
    </x:font>
    <x:font>
      <x:sz val="36"/>
      <x:name val="KievitPro-Light"/>
    </x:font>
    <x:font>
      <x:sz val="20"/>
      <x:name val="KievitPro-Medium"/>
    </x:font>
    <x:font>
      <x:sz val="20"/>
      <x:name val="KievitPro-Light"/>
    </x:font>
    <x:font>
      <x:i/>
      <x:sz val="20"/>
      <x:color rgb="00656C"/>
      <x:name val="KievitPro-Medium"/>
    </x:font>
    <x:font>
      <x:sz val="20"/>
      <x:color theme="1"/>
      <x:name val="KievitPro-Light"/>
    </x:font>
    <x:font>
      <x:i/>
      <x:sz val="20"/>
      <x:name val="KievitPro-Regular"/>
    </x:font>
    <x:font>
      <x:sz val="22"/>
      <x:name val="KievitPro-Regular"/>
    </x:font>
    <x:font>
      <x:sz val="20"/>
      <x:name val="KievitPro-Regular"/>
    </x:font>
    <x:font>
      <x:b/>
      <x:sz val="22"/>
      <x:name val="KievitPro-Regular"/>
    </x:font>
    <x:font>
      <x:sz val="22"/>
      <x:name val="KievitPro-Light"/>
    </x:font>
    <x:font>
      <x:b/>
      <x:sz val="22"/>
      <x:name val="KievitPro-Light"/>
    </x:font>
    <x:font>
      <x:sz val="20"/>
      <x:color theme="1"/>
      <x:name val="Calibri Light"/>
    </x:font>
    <x:font>
      <x:sz val="20"/>
      <x:name val="Calibri Light"/>
    </x:font>
    <x:font>
      <x:b/>
      <x:sz val="20"/>
      <x:name val="Calibri Light"/>
    </x:font>
    <x:font>
      <x:sz val="10"/>
      <x:name val="KievitPro-Regular"/>
    </x:font>
    <x:font>
      <x:b/>
      <x:sz val="11"/>
      <x:name val="KievitPro-Regular"/>
    </x:font>
    <x:font>
      <x:sz val="22"/>
      <x:name val="Calibri Light"/>
    </x:font>
    <x:font>
      <x:sz val="16"/>
      <x:color rgb="00656C"/>
      <x:name val="KievitPro-Regular"/>
    </x:font>
    <x:font>
      <x:sz val="24"/>
      <x:name val="KievitPro-Light"/>
    </x:font>
    <x:font>
      <x:sz val="20"/>
      <x:name val="KievitPro-Light"/>
    </x:font>
    <x:font>
      <x:b/>
      <x:sz val="11"/>
      <x:color rgb="000000"/>
      <x:name val="Calibri"/>
    </x:font>
    <x:font>
      <x:b/>
      <x:sz val="11"/>
      <x:color theme="1"/>
      <x:name val="Calibri"/>
    </x:font>
    <x:font>
      <x:sz val="11"/>
      <x:color rgb="000000"/>
      <x:name val="Calibri"/>
    </x:font>
    <x:font>
      <x:sz val="11"/>
      <x:color rgb="FF0000"/>
      <x:name val="Calibri"/>
    </x:font>
    <x:font>
      <x:sz val="11"/>
      <x:color rgb="000000"/>
      <x:name val="Calibri"/>
    </x:font>
    <x:font>
      <x:sz val="8"/>
      <x:name val="Arial"/>
    </x:font>
    <x:font>
      <x:sz val="10"/>
      <x:name val="Segoe UI"/>
    </x:font>
    <x:font>
      <x:sz val="28"/>
      <x:name val="KievitPro-Light"/>
    </x:font>
    <x:font>
      <x:b/>
      <x:sz val="16"/>
      <x:name val="Arial"/>
    </x:font>
    <x:font>
      <x:b/>
      <x:sz val="16"/>
      <x:color rgb="007E48"/>
      <x:name val="Arial"/>
    </x:font>
    <x:font>
      <x:b/>
      <x:sz val="16"/>
      <x:color rgb="007E48"/>
      <x:name val="Kievit Pro Light"/>
    </x:font>
    <x:font>
      <x:b/>
      <x:sz val="10"/>
      <x:color rgb="FFFFFF"/>
      <x:name val="Arial"/>
    </x:font>
  </x:fonts>
  <x:fills count="50">
    <x:fill>
      <x:patternFill patternType="none"/>
    </x:fill>
    <x:fill>
      <x:patternFill patternType="gray125"/>
    </x:fill>
    <x:fill>
      <x:patternFill patternType="solid">
        <x:fgColor indexed="31"/>
      </x:patternFill>
    </x:fill>
    <x:fill>
      <x:patternFill patternType="solid">
        <x:fgColor indexed="45"/>
      </x:patternFill>
    </x:fill>
    <x:fill>
      <x:patternFill patternType="solid">
        <x:fgColor indexed="42"/>
      </x:patternFill>
    </x:fill>
    <x:fill>
      <x:patternFill patternType="solid">
        <x:fgColor indexed="46"/>
      </x:patternFill>
    </x:fill>
    <x:fill>
      <x:patternFill patternType="solid">
        <x:fgColor indexed="27"/>
      </x:patternFill>
    </x:fill>
    <x:fill>
      <x:patternFill patternType="solid">
        <x:fgColor indexed="47"/>
      </x:patternFill>
    </x:fill>
    <x:fill>
      <x:patternFill patternType="solid">
        <x:fgColor indexed="44"/>
      </x:patternFill>
    </x:fill>
    <x:fill>
      <x:patternFill patternType="solid">
        <x:fgColor indexed="29"/>
      </x:patternFill>
    </x:fill>
    <x:fill>
      <x:patternFill patternType="solid">
        <x:fgColor indexed="11"/>
      </x:patternFill>
    </x:fill>
    <x:fill>
      <x:patternFill patternType="solid">
        <x:fgColor indexed="51"/>
      </x:patternFill>
    </x:fill>
    <x:fill>
      <x:patternFill patternType="solid">
        <x:fgColor indexed="30"/>
      </x:patternFill>
    </x:fill>
    <x:fill>
      <x:patternFill patternType="solid">
        <x:fgColor indexed="36"/>
      </x:patternFill>
    </x:fill>
    <x:fill>
      <x:patternFill patternType="solid">
        <x:fgColor indexed="49"/>
      </x:patternFill>
    </x:fill>
    <x:fill>
      <x:patternFill patternType="solid">
        <x:fgColor indexed="52"/>
      </x:patternFill>
    </x:fill>
    <x:fill>
      <x:patternFill patternType="solid">
        <x:fgColor indexed="26"/>
      </x:patternFill>
    </x:fill>
    <x:fill>
      <x:patternFill patternType="solid">
        <x:fgColor indexed="22"/>
      </x:patternFill>
    </x:fill>
    <x:fill>
      <x:patternFill patternType="solid">
        <x:fgColor indexed="54"/>
      </x:patternFill>
    </x:fill>
    <x:fill>
      <x:patternFill patternType="solid">
        <x:fgColor indexed="62"/>
      </x:patternFill>
    </x:fill>
    <x:fill>
      <x:patternFill patternType="solid">
        <x:fgColor indexed="10"/>
      </x:patternFill>
    </x:fill>
    <x:fill>
      <x:patternFill patternType="solid">
        <x:fgColor indexed="57"/>
      </x:patternFill>
    </x:fill>
    <x:fill>
      <x:patternFill patternType="solid">
        <x:fgColor indexed="53"/>
      </x:patternFill>
    </x:fill>
    <x:fill>
      <x:patternFill patternType="solid">
        <x:fgColor indexed="55"/>
      </x:patternFill>
    </x:fill>
    <x:fill>
      <x:patternFill patternType="solid">
        <x:fgColor indexed="43"/>
      </x:patternFill>
    </x:fill>
    <x:fill>
      <x:patternFill patternType="solid">
        <x:fgColor indexed="8"/>
      </x:patternFill>
    </x:fill>
    <x:fill>
      <x:patternFill patternType="solid">
        <x:fgColor rgb="6B2879"/>
      </x:patternFill>
    </x:fill>
    <x:fill>
      <x:patternFill patternType="solid">
        <x:fgColor theme="0"/>
      </x:patternFill>
    </x:fill>
    <x:fill>
      <x:patternFill patternType="solid">
        <x:fgColor rgb="008A2B"/>
      </x:patternFill>
    </x:fill>
    <x:fill>
      <x:patternFill patternType="solid">
        <x:fgColor rgb="89B241"/>
      </x:patternFill>
    </x:fill>
    <x:fill>
      <x:patternFill patternType="solid">
        <x:fgColor theme="0" tint="-0.04999"/>
      </x:patternFill>
    </x:fill>
    <x:fill>
      <x:patternFill patternType="solid">
        <x:fgColor theme="0" tint="-0.14997"/>
      </x:patternFill>
    </x:fill>
    <x:fill>
      <x:patternFill patternType="solid">
        <x:fgColor theme="0" tint="-0.15"/>
      </x:patternFill>
    </x:fill>
    <x:fill>
      <x:patternFill patternType="solid">
        <x:fgColor theme="9" tint="-0.24998"/>
      </x:patternFill>
    </x:fill>
    <x:fill>
      <x:patternFill patternType="solid">
        <x:fgColor rgb="009999"/>
      </x:patternFill>
    </x:fill>
    <x:fill>
      <x:patternFill patternType="solid">
        <x:fgColor rgb="C6DBCB"/>
      </x:patternFill>
    </x:fill>
    <x:fill>
      <x:patternFill patternType="solid">
        <x:fgColor rgb="9B182F"/>
      </x:patternFill>
    </x:fill>
    <x:fill>
      <x:patternFill patternType="solid">
        <x:fgColor rgb="D9C2BE"/>
      </x:patternFill>
    </x:fill>
    <x:fill>
      <x:patternFill patternType="solid">
        <x:fgColor rgb="007E48"/>
      </x:patternFill>
    </x:fill>
    <x:fill>
      <x:patternFill patternType="solid">
        <x:fgColor rgb="EFEDED"/>
      </x:patternFill>
    </x:fill>
    <x:fill>
      <x:patternFill patternType="solid">
        <x:fgColor rgb="C00000"/>
      </x:patternFill>
    </x:fill>
    <x:fill>
      <x:patternFill patternType="solid">
        <x:fgColor theme="5"/>
      </x:patternFill>
    </x:fill>
    <x:fill>
      <x:patternFill patternType="solid">
        <x:fgColor rgb="00B050"/>
      </x:patternFill>
    </x:fill>
    <x:fill>
      <x:patternFill patternType="solid">
        <x:fgColor rgb="FFFF00"/>
      </x:patternFill>
    </x:fill>
    <x:fill>
      <x:patternFill patternType="solid">
        <x:fgColor theme="6" tint="0.79998"/>
      </x:patternFill>
    </x:fill>
    <x:fill>
      <x:patternFill patternType="solid">
        <x:fgColor theme="0" tint="-0.24998"/>
      </x:patternFill>
    </x:fill>
    <x:fill>
      <x:patternFill patternType="solid">
        <x:fgColor rgb="FFC000"/>
      </x:patternFill>
    </x:fill>
    <x:fill>
      <x:patternFill patternType="solid">
        <x:fgColor rgb="00B0F0"/>
      </x:patternFill>
    </x:fill>
    <x:fill>
      <x:patternFill patternType="solid">
        <x:fgColor rgb="E8F3E0"/>
      </x:patternFill>
    </x:fill>
    <x:fill>
      <x:patternFill patternType="solid">
        <x:fgColor rgb="007E48"/>
      </x:patternFill>
    </x:fill>
  </x:fills>
  <x:borders count="95">
    <x:border/>
    <x:border>
      <x:left style="thin">
        <x:color indexed="22"/>
      </x:left>
      <x:right style="thin">
        <x:color indexed="22"/>
      </x:right>
      <x:top style="thin">
        <x:color indexed="22"/>
      </x:top>
      <x:bottom style="thin">
        <x:color indexed="22"/>
      </x:bottom>
    </x:border>
    <x:border>
      <x:left style="thin">
        <x:color indexed="23"/>
      </x:left>
      <x:right style="thin">
        <x:color indexed="23"/>
      </x:right>
      <x:top style="thin">
        <x:color indexed="23"/>
      </x:top>
      <x:bottom style="thin">
        <x:color indexed="23"/>
      </x:bottom>
    </x:border>
    <x:border>
      <x:left style="thin">
        <x:color indexed="60"/>
      </x:left>
      <x:right style="thin">
        <x:color indexed="60"/>
      </x:right>
      <x:top style="thin">
        <x:color indexed="60"/>
      </x:top>
      <x:bottom style="thin">
        <x:color indexed="60"/>
      </x:bottom>
    </x:border>
    <x:border>
      <x:left style="double">
        <x:color indexed="63"/>
      </x:left>
      <x:right style="double">
        <x:color indexed="63"/>
      </x:right>
      <x:top style="double">
        <x:color indexed="63"/>
      </x:top>
      <x:bottom style="double">
        <x:color indexed="63"/>
      </x:bottom>
    </x:border>
    <x:border>
      <x:bottom style="double">
        <x:color indexed="52"/>
      </x:bottom>
    </x:border>
    <x:border>
      <x:bottom style="thick">
        <x:color indexed="62"/>
      </x:bottom>
    </x:border>
    <x:border>
      <x:bottom style="thick">
        <x:color indexed="22"/>
      </x:bottom>
    </x:border>
    <x:border>
      <x:bottom style="medium">
        <x:color indexed="30"/>
      </x:bottom>
    </x:border>
    <x:border>
      <x:left style="thin">
        <x:color indexed="64"/>
      </x:left>
      <x:right style="thin">
        <x:color indexed="64"/>
      </x:right>
      <x:top style="thin">
        <x:color indexed="64"/>
      </x:top>
      <x:bottom style="thin">
        <x:color indexed="64"/>
      </x:bottom>
    </x:border>
    <x:border>
      <x:top style="thin">
        <x:color indexed="62"/>
      </x:top>
      <x:bottom style="double">
        <x:color indexed="62"/>
      </x:bottom>
    </x:border>
    <x:border>
      <x:top style="thin">
        <x:color indexed="8"/>
      </x:top>
      <x:bottom style="thin">
        <x:color indexed="8"/>
      </x:bottom>
    </x:border>
    <x:border>
      <x:left style="medium">
        <x:color indexed="8"/>
      </x:left>
      <x:right style="thin">
        <x:color indexed="60"/>
      </x:right>
      <x:top style="medium">
        <x:color indexed="8"/>
      </x:top>
      <x:bottom style="thin">
        <x:color indexed="60"/>
      </x:bottom>
    </x:border>
    <x:border>
      <x:left style="medium">
        <x:color indexed="8"/>
      </x:left>
      <x:bottom style="medium">
        <x:color indexed="8"/>
      </x:bottom>
    </x:border>
    <x:border>
      <x:left style="thin">
        <x:color indexed="63"/>
      </x:left>
      <x:right style="thin">
        <x:color indexed="63"/>
      </x:right>
      <x:top style="thin">
        <x:color indexed="63"/>
      </x:top>
      <x:bottom style="thin">
        <x:color indexed="63"/>
      </x:bottom>
    </x:border>
    <x:border>
      <x:left style="thin">
        <x:color indexed="9"/>
      </x:left>
      <x:right style="thin">
        <x:color indexed="9"/>
      </x:right>
      <x:top style="thin">
        <x:color indexed="9"/>
      </x:top>
      <x:bottom style="thin">
        <x:color indexed="9"/>
      </x:bottom>
    </x:border>
    <x:border>
      <x:left style="thin">
        <x:color indexed="9"/>
      </x:left>
      <x:right style="thin">
        <x:color indexed="9"/>
      </x:right>
      <x:bottom style="thin">
        <x:color indexed="9"/>
      </x:bottom>
    </x:border>
    <x:border>
      <x:right style="thin">
        <x:color theme="0" tint="-0.15"/>
      </x:right>
    </x:border>
    <x:border>
      <x:bottom style="thin">
        <x:color indexed="64"/>
      </x:bottom>
    </x:border>
    <x:border>
      <x:left style="thin">
        <x:color indexed="9"/>
      </x:left>
      <x:right style="thin">
        <x:color indexed="9"/>
      </x:right>
      <x:top style="thin">
        <x:color indexed="9"/>
      </x:top>
    </x:border>
    <x:border>
      <x:top style="thin">
        <x:color indexed="64"/>
      </x:top>
    </x:border>
    <x:border>
      <x:top style="thin">
        <x:color indexed="64"/>
      </x:top>
      <x:bottom style="thin">
        <x:color indexed="64"/>
      </x:bottom>
    </x:border>
    <x:border>
      <x:top style="thin">
        <x:color theme="0" tint="-0.34999"/>
      </x:top>
    </x:border>
    <x:border>
      <x:bottom style="thin">
        <x:color indexed="9"/>
      </x:bottom>
    </x:border>
    <x:border>
      <x:left style="thin">
        <x:color theme="0" tint="-0.14997"/>
      </x:left>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theme="0" tint="-0.14997"/>
      </x:right>
    </x:border>
    <x:border>
      <x:left style="thin">
        <x:color indexed="64"/>
      </x:left>
      <x:bottom style="thin">
        <x:color indexed="64"/>
      </x:bottom>
    </x:border>
    <x:border>
      <x:left style="thin">
        <x:color indexed="64"/>
      </x:left>
    </x:border>
    <x:border>
      <x:left style="thin">
        <x:color indexed="64"/>
      </x:left>
      <x:right style="thin">
        <x:color indexed="64"/>
      </x:right>
      <x:bottom style="thin">
        <x:color indexed="64"/>
      </x:bottom>
    </x:border>
    <x:border>
      <x:left style="thin">
        <x:color indexed="64"/>
      </x:left>
      <x:right style="thin">
        <x:color indexed="64"/>
      </x:right>
    </x:border>
    <x:border>
      <x:left style="thin">
        <x:color indexed="64"/>
      </x:left>
      <x:top style="thin">
        <x:color indexed="64"/>
      </x:top>
    </x:border>
    <x:border>
      <x:left style="thin">
        <x:color indexed="64"/>
      </x:left>
      <x:right style="thin">
        <x:color indexed="64"/>
      </x:right>
      <x:top style="thin">
        <x:color indexed="64"/>
      </x:top>
    </x:border>
    <x:border>
      <x:right style="thin">
        <x:color indexed="64"/>
      </x:right>
      <x:top style="thin">
        <x:color indexed="64"/>
      </x:top>
    </x:border>
    <x:border>
      <x:left style="thin">
        <x:color theme="0" tint="-0.49998"/>
      </x:left>
      <x:top style="thin">
        <x:color theme="0" tint="-0.49998"/>
      </x:top>
      <x:bottom style="thin">
        <x:color theme="0" tint="-0.49998"/>
      </x:bottom>
    </x:border>
    <x:border>
      <x:top style="thin">
        <x:color theme="0" tint="-0.49998"/>
      </x:top>
      <x:bottom style="thin">
        <x:color theme="0" tint="-0.49998"/>
      </x:bottom>
    </x:border>
    <x:border>
      <x:right style="thin">
        <x:color theme="0" tint="-0.49998"/>
      </x:right>
      <x:top style="thin">
        <x:color theme="0" tint="-0.49998"/>
      </x:top>
      <x:bottom style="thin">
        <x:color theme="0" tint="-0.49998"/>
      </x:bottom>
    </x:border>
    <x:border>
      <x:left style="thin">
        <x:color theme="0" tint="-0.14997"/>
      </x:left>
      <x:right style="thin">
        <x:color indexed="64"/>
      </x:right>
      <x:top style="thin">
        <x:color theme="0" tint="-0.14997"/>
      </x:top>
      <x:bottom style="thin">
        <x:color theme="0" tint="-0.14997"/>
      </x:bottom>
    </x:border>
    <x:border>
      <x:left style="thin">
        <x:color theme="0" tint="-0.14997"/>
      </x:left>
      <x:right style="thin">
        <x:color indexed="64"/>
      </x:right>
      <x:top style="thin">
        <x:color theme="0" tint="-0.14997"/>
      </x:top>
      <x:bottom style="thin">
        <x:color indexed="64"/>
      </x:bottom>
    </x:border>
    <x:border>
      <x:left style="thin">
        <x:color theme="0" tint="-0.14997"/>
      </x:left>
      <x:right style="thin">
        <x:color indexed="64"/>
      </x:right>
      <x:top style="thin">
        <x:color indexed="64"/>
      </x:top>
      <x:bottom style="thin">
        <x:color theme="0" tint="-0.14997"/>
      </x:bottom>
    </x:border>
    <x:border>
      <x:bottom style="medium">
        <x:color rgb="6B2879"/>
      </x:bottom>
    </x:border>
    <x:border>
      <x:left style="thin">
        <x:color theme="0" tint="-0.14997"/>
      </x:left>
      <x:right style="thin">
        <x:color indexed="64"/>
      </x:right>
      <x:top style="thin">
        <x:color theme="0" tint="-0.14997"/>
      </x:top>
    </x:border>
    <x:border>
      <x:right style="thin">
        <x:color indexed="64"/>
      </x:right>
    </x:border>
    <x:border>
      <x:right style="thin">
        <x:color indexed="64"/>
      </x:right>
      <x:bottom style="thin">
        <x:color indexed="64"/>
      </x:bottom>
    </x:border>
    <x:border>
      <x:left style="thin">
        <x:color rgb="000000"/>
      </x:left>
      <x:right style="thin">
        <x:color rgb="000000"/>
      </x:right>
      <x:top style="thin">
        <x:color rgb="000000"/>
      </x:top>
      <x:bottom style="thin">
        <x:color rgb="000000"/>
      </x:bottom>
    </x:border>
    <x:border>
      <x:left style="thin">
        <x:color theme="0" tint="-0.49998"/>
      </x:left>
      <x:top style="thin">
        <x:color theme="0" tint="-0.49998"/>
      </x:top>
      <x:bottom style="thin">
        <x:color indexed="64"/>
      </x:bottom>
    </x:border>
    <x:border>
      <x:left style="thin">
        <x:color theme="0" tint="-0.49998"/>
      </x:left>
      <x:bottom style="thin">
        <x:color theme="0" tint="-0.49998"/>
      </x:bottom>
    </x:border>
    <x:border>
      <x:top style="thin">
        <x:color theme="0" tint="-0.49998"/>
      </x:top>
      <x:bottom style="thin">
        <x:color indexed="64"/>
      </x:bottom>
    </x:border>
    <x:border>
      <x:left style="thin">
        <x:color rgb="000000"/>
      </x:left>
      <x:right style="thin">
        <x:color rgb="000000"/>
      </x:right>
      <x:top style="thin">
        <x:color rgb="000000"/>
      </x:top>
    </x:border>
    <x:border>
      <x:left style="medium">
        <x:color rgb="E6E6E6"/>
      </x:left>
      <x:right style="medium">
        <x:color rgb="E6E6E6"/>
      </x:right>
      <x:top style="medium">
        <x:color rgb="E6E6E6"/>
      </x:top>
      <x:bottom style="medium">
        <x:color rgb="E6E6E6"/>
      </x:bottom>
    </x:border>
    <x:border>
      <x:left style="thin">
        <x:color rgb="000000"/>
      </x:left>
      <x:right style="thin">
        <x:color rgb="000000"/>
      </x:right>
      <x:bottom style="thin">
        <x:color rgb="000000"/>
      </x:bottom>
    </x:border>
    <x:border>
      <x:left style="medium">
        <x:color rgb="E6E6E6"/>
      </x:left>
      <x:top style="medium">
        <x:color rgb="E6E6E6"/>
      </x:top>
      <x:bottom style="medium">
        <x:color rgb="E6E6E6"/>
      </x:bottom>
    </x:border>
    <x:border>
      <x:left style="medium">
        <x:color indexed="64"/>
      </x:left>
      <x:right style="medium">
        <x:color indexed="64"/>
      </x:right>
      <x:top style="medium">
        <x:color indexed="64"/>
      </x:top>
      <x:bottom style="medium">
        <x:color indexed="64"/>
      </x:bottom>
    </x:border>
    <x:border/>
    <x:border>
      <x:bottom style="thin">
        <x:color indexed="9"/>
      </x:bottom>
    </x:border>
    <x:border>
      <x:left style="thin">
        <x:color indexed="64"/>
      </x:left>
      <x:right style="thin">
        <x:color indexed="64"/>
      </x:right>
      <x:top style="thin">
        <x:color indexed="64"/>
      </x:top>
      <x:bottom style="thin">
        <x:color indexed="64"/>
      </x:bottom>
    </x:border>
    <x:border>
      <x:bottom style="thin">
        <x:color indexed="64"/>
      </x:bottom>
    </x:border>
    <x:border>
      <x:top style="thin">
        <x:color indexed="64"/>
      </x:top>
      <x:bottom style="thin">
        <x:color indexed="64"/>
      </x:bottom>
    </x:border>
    <x:border>
      <x:left style="thin">
        <x:color theme="0" tint="-0.14997"/>
      </x:left>
    </x:border>
    <x:border>
      <x:right style="thin">
        <x:color indexed="64"/>
      </x:right>
      <x:top style="thin">
        <x:color indexed="64"/>
      </x:top>
      <x:bottom style="thin">
        <x:color indexed="64"/>
      </x:bottom>
    </x:border>
    <x:border>
      <x:top style="thin">
        <x:color indexed="64"/>
      </x:top>
    </x:border>
    <x:border>
      <x:left style="thin">
        <x:color theme="0" tint="-0.14997"/>
      </x:left>
      <x:right style="thin">
        <x:color indexed="64"/>
      </x:right>
      <x:top style="thin">
        <x:color theme="0" tint="-0.14997"/>
      </x:top>
      <x:bottom style="thin">
        <x:color theme="0" tint="-0.14997"/>
      </x:bottom>
    </x:border>
    <x:border>
      <x:right style="thin">
        <x:color theme="0" tint="-0.15"/>
      </x:right>
    </x:border>
    <x:border>
      <x:bottom style="medium">
        <x:color rgb="6B2879"/>
      </x:bottom>
    </x:border>
    <x:border>
      <x:left style="thin">
        <x:color theme="0" tint="-0.49998"/>
      </x:left>
      <x:top style="thin">
        <x:color theme="0" tint="-0.49998"/>
      </x:top>
      <x:bottom style="thin">
        <x:color theme="0" tint="-0.49998"/>
      </x:bottom>
    </x:border>
    <x:border>
      <x:top style="thin">
        <x:color theme="0" tint="-0.49998"/>
      </x:top>
      <x:bottom style="thin">
        <x:color theme="0" tint="-0.49998"/>
      </x:bottom>
    </x:border>
    <x:border>
      <x:right style="thin">
        <x:color theme="0" tint="-0.49998"/>
      </x:right>
      <x:top style="thin">
        <x:color theme="0" tint="-0.49998"/>
      </x:top>
      <x:bottom style="thin">
        <x:color theme="0" tint="-0.49998"/>
      </x:bottom>
    </x:border>
    <x:border>
      <x:left style="thin">
        <x:color indexed="64"/>
      </x:left>
    </x:border>
    <x:border>
      <x:left style="thin">
        <x:color indexed="64"/>
      </x:left>
      <x:bottom style="thin">
        <x:color indexed="64"/>
      </x:bottom>
    </x:border>
    <x:border>
      <x:left style="thin">
        <x:color indexed="64"/>
      </x:left>
      <x:top style="thin">
        <x:color indexed="64"/>
      </x:top>
      <x:bottom style="thin">
        <x:color indexed="64"/>
      </x:bottom>
    </x:border>
    <x:border>
      <x:left style="thin">
        <x:color indexed="9"/>
      </x:left>
      <x:right style="thin">
        <x:color indexed="9"/>
      </x:right>
      <x:bottom style="thin">
        <x:color indexed="9"/>
      </x:bottom>
    </x:border>
    <x:border>
      <x:left style="thin">
        <x:color indexed="9"/>
      </x:left>
      <x:right style="thin">
        <x:color indexed="9"/>
      </x:right>
      <x:top style="thin">
        <x:color indexed="9"/>
      </x:top>
      <x:bottom style="thin">
        <x:color indexed="9"/>
      </x:bottom>
    </x:border>
    <x:border>
      <x:left style="thin">
        <x:color indexed="9"/>
      </x:left>
      <x:right style="thin">
        <x:color indexed="9"/>
      </x:right>
      <x:top style="thin">
        <x:color indexed="9"/>
      </x:top>
    </x:border>
    <x:border>
      <x:left style="thin">
        <x:color indexed="64"/>
      </x:left>
      <x:top style="thin">
        <x:color indexed="64"/>
      </x:top>
    </x:border>
    <x:border>
      <x:right style="thin">
        <x:color indexed="64"/>
      </x:right>
      <x:top style="thin">
        <x:color indexed="64"/>
      </x:top>
    </x:border>
    <x:border>
      <x:left style="thin">
        <x:color theme="0" tint="-0.14997"/>
      </x:left>
      <x:right style="thin">
        <x:color indexed="64"/>
      </x:right>
      <x:top style="thin">
        <x:color theme="0" tint="-0.14997"/>
      </x:top>
    </x:border>
    <x:border>
      <x:left style="thin">
        <x:color theme="0" tint="-0.14997"/>
      </x:left>
      <x:right style="thin">
        <x:color indexed="64"/>
      </x:right>
      <x:top style="thin">
        <x:color theme="0" tint="-0.14997"/>
      </x:top>
      <x:bottom style="thin">
        <x:color indexed="64"/>
      </x:bottom>
    </x:border>
    <x:border>
      <x:left style="thin">
        <x:color theme="0" tint="-0.14997"/>
      </x:left>
      <x:right style="thin">
        <x:color indexed="64"/>
      </x:right>
      <x:top style="thin">
        <x:color indexed="64"/>
      </x:top>
      <x:bottom style="thin">
        <x:color theme="0" tint="-0.14997"/>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right style="thin">
        <x:color indexed="64"/>
      </x:right>
    </x:border>
    <x:border>
      <x:right style="thin">
        <x:color indexed="64"/>
      </x:right>
      <x:bottom style="thin">
        <x:color indexed="64"/>
      </x:bottom>
    </x:border>
    <x:border>
      <x:left style="thin">
        <x:color rgb="000000"/>
      </x:left>
      <x:right style="thin">
        <x:color rgb="000000"/>
      </x:right>
      <x:top style="thin">
        <x:color rgb="000000"/>
      </x:top>
      <x:bottom style="thin">
        <x:color rgb="000000"/>
      </x:bottom>
    </x:border>
    <x:border>
      <x:left style="thin">
        <x:color theme="0" tint="-0.49998"/>
      </x:left>
      <x:top style="thin">
        <x:color theme="0" tint="-0.49998"/>
      </x:top>
      <x:bottom style="thin">
        <x:color indexed="64"/>
      </x:bottom>
    </x:border>
    <x:border>
      <x:top style="thin">
        <x:color theme="0" tint="-0.49998"/>
      </x:top>
      <x:bottom style="thin">
        <x:color indexed="64"/>
      </x:bottom>
    </x:border>
    <x:border>
      <x:left style="thin">
        <x:color rgb="000000"/>
      </x:left>
      <x:right style="thin">
        <x:color rgb="000000"/>
      </x:right>
      <x:top style="thin">
        <x:color rgb="000000"/>
      </x:top>
    </x:border>
    <x:border>
      <x:left style="thin">
        <x:color theme="0" tint="-0.49998"/>
      </x:left>
      <x:bottom style="thin">
        <x:color theme="0" tint="-0.49998"/>
      </x:bottom>
    </x:border>
    <x:border>
      <x:left style="medium">
        <x:color rgb="E6E6E6"/>
      </x:left>
      <x:right style="medium">
        <x:color rgb="E6E6E6"/>
      </x:right>
      <x:top style="medium">
        <x:color rgb="E6E6E6"/>
      </x:top>
      <x:bottom style="medium">
        <x:color rgb="E6E6E6"/>
      </x:bottom>
    </x:border>
    <x:border>
      <x:left style="thin">
        <x:color rgb="000000"/>
      </x:left>
      <x:right style="thin">
        <x:color rgb="000000"/>
      </x:right>
      <x:bottom style="thin">
        <x:color rgb="000000"/>
      </x:bottom>
    </x:border>
    <x:border>
      <x:left style="medium">
        <x:color rgb="E6E6E6"/>
      </x:left>
      <x:top style="medium">
        <x:color rgb="E6E6E6"/>
      </x:top>
      <x:bottom style="medium">
        <x:color rgb="E6E6E6"/>
      </x:bottom>
    </x:border>
    <x:border>
      <x:left style="medium">
        <x:color indexed="64"/>
      </x:left>
      <x:right style="medium">
        <x:color indexed="64"/>
      </x:right>
      <x:top style="medium">
        <x:color indexed="64"/>
      </x:top>
      <x:bottom style="medium">
        <x:color indexed="64"/>
      </x:bottom>
    </x:border>
    <x:border>
      <x:top style="thin">
        <x:color theme="0" tint="-0.34999"/>
      </x:top>
    </x:border>
    <x:border>
      <x:right style="thin">
        <x:color theme="0" tint="-0.14997"/>
      </x:right>
    </x:border>
  </x:borders>
  <x:cellStyleXfs count="66">
    <x:xf numFmtId="0" fontId="0" fillId="0" borderId="0"/>
    <x:xf numFmtId="0" fontId="16" fillId="2" borderId="0" applyNumberFormat="0" applyBorder="0" applyAlignment="0" applyProtection="0"/>
    <x:xf numFmtId="0" fontId="16" fillId="3" borderId="0" applyNumberFormat="0" applyBorder="0" applyAlignment="0" applyProtection="0"/>
    <x:xf numFmtId="0" fontId="16" fillId="4" borderId="0" applyNumberFormat="0" applyBorder="0" applyAlignment="0" applyProtection="0"/>
    <x:xf numFmtId="0" fontId="16" fillId="5" borderId="0" applyNumberFormat="0" applyBorder="0" applyAlignment="0" applyProtection="0"/>
    <x:xf numFmtId="0" fontId="16" fillId="6" borderId="0" applyNumberFormat="0" applyBorder="0" applyAlignment="0" applyProtection="0"/>
    <x:xf numFmtId="0" fontId="16" fillId="7" borderId="0" applyNumberFormat="0" applyBorder="0" applyAlignment="0" applyProtection="0"/>
    <x:xf numFmtId="0" fontId="16" fillId="8" borderId="0" applyNumberFormat="0" applyBorder="0" applyAlignment="0" applyProtection="0"/>
    <x:xf numFmtId="0" fontId="16" fillId="9" borderId="0" applyNumberFormat="0" applyBorder="0" applyAlignment="0" applyProtection="0"/>
    <x:xf numFmtId="0" fontId="16" fillId="10" borderId="0" applyNumberFormat="0" applyBorder="0" applyAlignment="0" applyProtection="0"/>
    <x:xf numFmtId="0" fontId="16" fillId="5" borderId="0" applyNumberFormat="0" applyBorder="0" applyAlignment="0" applyProtection="0"/>
    <x:xf numFmtId="0" fontId="16" fillId="8" borderId="0" applyNumberFormat="0" applyBorder="0" applyAlignment="0" applyProtection="0"/>
    <x:xf numFmtId="0" fontId="16" fillId="11" borderId="0" applyNumberFormat="0" applyBorder="0" applyAlignment="0" applyProtection="0"/>
    <x:xf numFmtId="0" fontId="17" fillId="12" borderId="0" applyNumberFormat="0" applyBorder="0" applyAlignment="0" applyProtection="0"/>
    <x:xf numFmtId="0" fontId="17" fillId="9" borderId="0" applyNumberFormat="0" applyBorder="0" applyAlignment="0" applyProtection="0"/>
    <x:xf numFmtId="0" fontId="17" fillId="10" borderId="0" applyNumberFormat="0" applyBorder="0" applyAlignment="0" applyProtection="0"/>
    <x:xf numFmtId="0" fontId="17" fillId="13" borderId="0" applyNumberFormat="0" applyBorder="0" applyAlignment="0" applyProtection="0"/>
    <x:xf numFmtId="0" fontId="17" fillId="14" borderId="0" applyNumberFormat="0" applyBorder="0" applyAlignment="0" applyProtection="0"/>
    <x:xf numFmtId="0" fontId="17" fillId="15" borderId="0" applyNumberFormat="0" applyBorder="0" applyAlignment="0" applyProtection="0"/>
    <x:xf numFmtId="0" fontId="16" fillId="16" borderId="1" applyNumberFormat="0" applyFont="0" applyAlignment="0" applyProtection="0"/>
    <x:xf numFmtId="0" fontId="18" fillId="17" borderId="2" applyNumberFormat="0" applyAlignment="0" applyProtection="0"/>
    <x:xf numFmtId="0" fontId="19" fillId="4" borderId="0" applyNumberFormat="0" applyBorder="0" applyAlignment="0" applyProtection="0"/>
    <x:xf numFmtId="0" fontId="20" fillId="18" borderId="3" applyNumberFormat="0" applyFont="0" applyBorder="0" applyAlignment="0" applyProtection="0"/>
    <x:xf numFmtId="0" fontId="21" fillId="3" borderId="0" applyNumberFormat="0" applyBorder="0" applyAlignment="0" applyProtection="0"/>
    <x:xf numFmtId="0" fontId="17" fillId="19" borderId="0" applyNumberFormat="0" applyBorder="0" applyAlignment="0" applyProtection="0"/>
    <x:xf numFmtId="0" fontId="17" fillId="20" borderId="0" applyNumberFormat="0" applyBorder="0" applyAlignment="0" applyProtection="0"/>
    <x:xf numFmtId="0" fontId="17" fillId="21" borderId="0" applyNumberFormat="0" applyBorder="0" applyAlignment="0" applyProtection="0"/>
    <x:xf numFmtId="0" fontId="17" fillId="13" borderId="0" applyNumberFormat="0" applyBorder="0" applyAlignment="0" applyProtection="0"/>
    <x:xf numFmtId="0" fontId="17" fillId="14" borderId="0" applyNumberFormat="0" applyBorder="0" applyAlignment="0" applyProtection="0"/>
    <x:xf numFmtId="0" fontId="17" fillId="22" borderId="0" applyNumberFormat="0" applyBorder="0" applyAlignment="0" applyProtection="0"/>
    <x:xf numFmtId="0" fontId="22" fillId="0" borderId="0" applyNumberFormat="0" applyFill="0" applyBorder="0" applyAlignment="0" applyProtection="0"/>
    <x:xf numFmtId="0" fontId="12" fillId="0" borderId="0" applyNumberFormat="0" applyFill="0" applyBorder="0" applyAlignment="0" applyProtection="0">
      <x:alignment vertical="top"/>
    </x:xf>
    <x:xf numFmtId="0" fontId="23" fillId="7" borderId="2" applyNumberFormat="0" applyAlignment="0" applyProtection="0"/>
    <x:xf numFmtId="0" fontId="24" fillId="23" borderId="4" applyNumberFormat="0" applyAlignment="0" applyProtection="0"/>
    <x:xf numFmtId="0" fontId="25" fillId="0" borderId="5" applyNumberFormat="0" applyFill="0" applyAlignment="0" applyProtection="0"/>
    <x:xf numFmtId="0" fontId="26" fillId="24" borderId="0" applyNumberFormat="0" applyBorder="0" applyAlignment="0" applyProtection="0"/>
    <x:xf numFmtId="0" fontId="27" fillId="0" borderId="0" applyNumberFormat="0" applyFill="0" applyBorder="0" applyAlignment="0" applyProtection="0"/>
    <x:xf numFmtId="0" fontId="28" fillId="0" borderId="6" applyNumberFormat="0" applyFill="0" applyAlignment="0" applyProtection="0"/>
    <x:xf numFmtId="0" fontId="29" fillId="0" borderId="7" applyNumberFormat="0" applyFill="0" applyAlignment="0" applyProtection="0"/>
    <x:xf numFmtId="0" fontId="30" fillId="0" borderId="8" applyNumberFormat="0" applyFill="0" applyAlignment="0" applyProtection="0"/>
    <x:xf numFmtId="0" fontId="30" fillId="0" borderId="0" applyNumberFormat="0" applyFill="0" applyBorder="0" applyAlignment="0" applyProtection="0"/>
    <x:xf numFmtId="0" fontId="31" fillId="25" borderId="0" applyBorder="0"/>
    <x:xf numFmtId="0" fontId="14" fillId="25" borderId="0"/>
    <x:xf numFmtId="0" fontId="15" fillId="0" borderId="9">
      <x:alignment horizontal="right" vertical="center"/>
    </x:xf>
    <x:xf numFmtId="0" fontId="32" fillId="0" borderId="10" applyNumberFormat="0" applyFill="0" applyAlignment="0" applyProtection="0"/>
    <x:xf numFmtId="0" fontId="20" fillId="0" borderId="3"/>
    <x:xf numFmtId="0" fontId="20" fillId="0" borderId="11" applyAlignment="0"/>
    <x:xf numFmtId="0" fontId="15" fillId="0" borderId="12" applyNumberFormat="0" applyFill="0" applyBorder="0" applyAlignment="0" applyProtection="0"/>
    <x:xf numFmtId="0" fontId="33" fillId="0" borderId="3" applyNumberFormat="0" applyFill="0" applyBorder="0" applyAlignment="0" applyProtection="0"/>
    <x:xf numFmtId="0" fontId="31" fillId="25" borderId="13" applyNumberFormat="0" applyAlignment="0" applyProtection="0"/>
    <x:xf numFmtId="0" fontId="13" fillId="25" borderId="0">
      <x:alignment vertical="top"/>
    </x:xf>
    <x:xf numFmtId="0" fontId="33" fillId="0" borderId="0"/>
    <x:xf numFmtId="0" fontId="34" fillId="17" borderId="14" applyNumberFormat="0" applyAlignment="0" applyProtection="0"/>
    <x:xf numFmtId="0" fontId="35" fillId="0" borderId="0" applyNumberFormat="0" applyFill="0" applyBorder="0" applyAlignment="0" applyProtection="0"/>
    <x:xf numFmtId="9" fontId="46" fillId="0" borderId="0" applyFont="0" applyFill="0" applyBorder="0" applyAlignment="0" applyProtection="0"/>
    <x:xf numFmtId="0" fontId="13" fillId="0" borderId="0"/>
    <x:xf numFmtId="9" fontId="13" fillId="0" borderId="0" applyFont="0" applyFill="0" applyBorder="0" applyAlignment="0" applyProtection="0"/>
    <x:xf numFmtId="0" fontId="7" fillId="0" borderId="0"/>
    <x:xf numFmtId="0" fontId="7" fillId="0" borderId="0"/>
    <x:xf numFmtId="0" fontId="54" fillId="0" borderId="0" applyNumberFormat="0" applyFill="0" applyBorder="0" applyAlignment="0" applyProtection="0"/>
    <x:xf numFmtId="0" fontId="6" fillId="0" borderId="0"/>
    <x:xf numFmtId="0" fontId="6" fillId="0" borderId="0"/>
    <x:xf numFmtId="44" fontId="109" fillId="0" borderId="0" applyFont="0" applyFill="0" applyBorder="0" applyAlignment="0" applyProtection="0"/>
    <x:xf numFmtId="43" fontId="126" fillId="0" borderId="0" applyFont="0" applyFill="0" applyBorder="0" applyAlignment="0" applyProtection="0"/>
    <x:xf numFmtId="0" fontId="5" fillId="0" borderId="0"/>
    <x:xf numFmtId="0" fontId="3" fillId="0" borderId="0"/>
  </x:cellStyleXfs>
  <x:cellXfs count="1425">
    <x:xf numFmtId="0" fontId="0" fillId="0" borderId="0" xfId="0"/>
    <x:xf numFmtId="0" fontId="41" fillId="27" borderId="0" xfId="0" applyFont="1" applyFill="1"/>
    <x:xf numFmtId="0" fontId="42" fillId="26" borderId="23" xfId="31" applyFont="1" applyFill="1" applyBorder="1" applyAlignment="1">
      <x:alignment horizontal="center" vertical="center"/>
    </x:xf>
    <x:xf numFmtId="0" fontId="42" fillId="26" borderId="0" xfId="0" applyFont="1" applyFill="1"/>
    <x:xf numFmtId="0" fontId="42" fillId="27" borderId="0" xfId="31" applyFont="1" applyFill="1" applyBorder="1" applyAlignment="1">
      <x:alignment horizontal="center" vertical="center"/>
    </x:xf>
    <x:xf numFmtId="0" fontId="42" fillId="26" borderId="0" xfId="31" applyFont="1" applyFill="1" applyAlignment="1">
      <x:alignment vertical="center"/>
    </x:xf>
    <x:xf numFmtId="0" fontId="42" fillId="26" borderId="0" xfId="55" applyFont="1" applyFill="1"/>
    <x:xf numFmtId="1" fontId="20" fillId="27" borderId="9" xfId="0" applyNumberFormat="1" applyFont="1" applyFill="1" applyBorder="1" applyAlignment="1">
      <x:alignment horizontal="center"/>
    </x:xf>
    <x:xf numFmtId="9" fontId="20" fillId="27" borderId="9" xfId="54" applyFont="1" applyFill="1" applyBorder="1" applyAlignment="1">
      <x:alignment horizontal="center"/>
    </x:xf>
    <x:xf numFmtId="0" fontId="42" fillId="26" borderId="0" xfId="31" applyFont="1" applyFill="1" applyAlignment="1">
      <x:alignment horizontal="center" vertical="center"/>
    </x:xf>
    <x:xf numFmtId="0" fontId="42" fillId="26" borderId="0" xfId="31" applyFont="1" applyFill="1" applyBorder="1" applyAlignment="1">
      <x:alignment horizontal="center" vertical="center"/>
    </x:xf>
    <x:xf numFmtId="2" fontId="20" fillId="27" borderId="9" xfId="0" applyNumberFormat="1" applyFont="1" applyFill="1" applyBorder="1" applyAlignment="1">
      <x:alignment horizontal="center"/>
    </x:xf>
    <x:xf numFmtId="3" fontId="20" fillId="27" borderId="9" xfId="0" applyNumberFormat="1" applyFont="1" applyFill="1" applyBorder="1" applyAlignment="1">
      <x:alignment horizontal="center"/>
    </x:xf>
    <x:xf numFmtId="0" fontId="57" fillId="27" borderId="0" xfId="55" applyFont="1" applyFill="1"/>
    <x:xf numFmtId="0" fontId="56" fillId="27" borderId="0" xfId="55" applyFont="1" applyFill="1"/>
    <x:xf numFmtId="1" fontId="59" fillId="27" borderId="0" xfId="55" applyNumberFormat="1" applyFont="1" applyFill="1" applyAlignment="1">
      <x:alignment horizontal="center"/>
    </x:xf>
    <x:xf numFmtId="0" fontId="58" fillId="27" borderId="0" xfId="55" applyFont="1" applyFill="1"/>
    <x:xf numFmtId="0" fontId="60" fillId="27" borderId="0" xfId="55" applyFont="1" applyFill="1"/>
    <x:xf numFmtId="0" fontId="62" fillId="27" borderId="0" xfId="55" applyFont="1" applyFill="1"/>
    <x:xf numFmtId="0" fontId="58" fillId="27" borderId="18" xfId="55" applyFont="1" applyFill="1" applyBorder="1"/>
    <x:xf numFmtId="0" fontId="62" fillId="27" borderId="18" xfId="55" applyFont="1" applyFill="1" applyBorder="1"/>
    <x:xf numFmtId="0" fontId="57" fillId="27" borderId="18" xfId="55" applyFont="1" applyFill="1" applyBorder="1"/>
    <x:xf numFmtId="0" fontId="63" fillId="27" borderId="0" xfId="55" applyFont="1" applyFill="1" applyAlignment="1">
      <x:alignment vertical="center"/>
    </x:xf>
    <x:xf numFmtId="0" fontId="57" fillId="27" borderId="18" xfId="0" applyFont="1" applyFill="1" applyBorder="1"/>
    <x:xf numFmtId="0" fontId="57" fillId="27" borderId="21" xfId="0" applyFont="1" applyFill="1" applyBorder="1" applyAlignment="1">
      <x:alignment vertical="center" wrapText="1"/>
    </x:xf>
    <x:xf numFmtId="0" fontId="57" fillId="27" borderId="21" xfId="0" applyFont="1" applyFill="1" applyBorder="1" applyAlignment="1">
      <x:alignment vertical="center"/>
    </x:xf>
    <x:xf numFmtId="0" fontId="57" fillId="27" borderId="21" xfId="0" applyFont="1" applyFill="1" applyBorder="1"/>
    <x:xf numFmtId="0" fontId="57" fillId="27" borderId="18" xfId="0" applyFont="1" applyFill="1" applyBorder="1" applyAlignment="1">
      <x:alignment vertical="center" wrapText="1"/>
    </x:xf>
    <x:xf numFmtId="0" fontId="57" fillId="27" borderId="0" xfId="0" applyFont="1" applyFill="1"/>
    <x:xf numFmtId="0" fontId="62" fillId="27" borderId="0" xfId="55" applyFont="1" applyFill="1" applyAlignment="1">
      <x:alignment horizontal="center"/>
    </x:xf>
    <x:xf numFmtId="0" fontId="58" fillId="27" borderId="0" xfId="55" applyFont="1" applyFill="1" applyAlignment="1">
      <x:alignment horizontal="center"/>
    </x:xf>
    <x:xf numFmtId="0" fontId="57" fillId="27" borderId="24" xfId="0" applyFont="1" applyFill="1" applyBorder="1"/>
    <x:xf numFmtId="0" fontId="68" fillId="27" borderId="0" xfId="31" applyFont="1" applyFill="1" applyAlignment="1"/>
    <x:xf numFmtId="0" fontId="71" fillId="27" borderId="0" xfId="31" applyFont="1" applyFill="1" applyAlignment="1"/>
    <x:xf numFmtId="0" fontId="65" fillId="27" borderId="0" xfId="0" applyFont="1" applyFill="1"/>
    <x:xf numFmtId="0" fontId="43" fillId="27" borderId="0" xfId="0" applyFont="1" applyFill="1"/>
    <x:xf numFmtId="0" fontId="43" fillId="27" borderId="0" xfId="55" applyFont="1" applyFill="1"/>
    <x:xf numFmtId="0" fontId="66" fillId="27" borderId="0" xfId="55" applyFont="1" applyFill="1"/>
    <x:xf numFmtId="0" fontId="57" fillId="27" borderId="24" xfId="55" applyFont="1" applyFill="1" applyBorder="1"/>
    <x:xf numFmtId="0" fontId="65" fillId="27" borderId="0" xfId="55" applyFont="1" applyFill="1"/>
    <x:xf numFmtId="0" fontId="57" fillId="27" borderId="0" xfId="55" applyFont="1" applyFill="1" applyAlignment="1">
      <x:alignment horizontal="center" vertical="center"/>
    </x:xf>
    <x:xf numFmtId="0" fontId="57" fillId="27" borderId="0" xfId="55" applyFont="1" applyFill="1" applyAlignment="1">
      <x:alignment vertical="center"/>
    </x:xf>
    <x:xf numFmtId="0" fontId="57" fillId="27" borderId="0" xfId="55" applyFont="1" applyFill="1" applyAlignment="1">
      <x:alignment horizontal="left" vertical="center" wrapText="1"/>
    </x:xf>
    <x:xf numFmtId="0" fontId="57" fillId="27" borderId="0" xfId="55" applyFont="1" applyFill="1" applyAlignment="1">
      <x:alignment vertical="center" wrapText="1"/>
    </x:xf>
    <x:xf numFmtId="0" fontId="57" fillId="27" borderId="0" xfId="55" applyFont="1" applyFill="1" applyAlignment="1">
      <x:alignment horizontal="center" vertical="center" wrapText="1"/>
    </x:xf>
    <x:xf numFmtId="0" fontId="61" fillId="27" borderId="0" xfId="55" applyFont="1" applyFill="1" applyAlignment="1">
      <x:alignment horizontal="left" vertical="center"/>
    </x:xf>
    <x:xf numFmtId="0" fontId="57" fillId="27" borderId="0" xfId="55" applyFont="1" applyFill="1" applyAlignment="1">
      <x:alignment horizontal="left" vertical="center"/>
    </x:xf>
    <x:xf numFmtId="0" fontId="66" fillId="27" borderId="0" xfId="55" applyFont="1" applyFill="1" applyAlignment="1">
      <x:alignment vertical="top"/>
    </x:xf>
    <x:xf numFmtId="0" fontId="66" fillId="27" borderId="0" xfId="55" applyFont="1" applyFill="1" applyAlignment="1">
      <x:alignment vertical="top" wrapText="1"/>
    </x:xf>
    <x:xf numFmtId="0" fontId="66" fillId="27" borderId="0" xfId="55" applyFont="1" applyFill="1" applyAlignment="1">
      <x:alignment wrapText="1"/>
    </x:xf>
    <x:xf numFmtId="0" fontId="57" fillId="27" borderId="0" xfId="55" applyFont="1" applyFill="1" applyAlignment="1">
      <x:alignment vertical="top" wrapText="1"/>
    </x:xf>
    <x:xf numFmtId="0" fontId="73" fillId="27" borderId="0" xfId="55" applyFont="1" applyFill="1" applyAlignment="1">
      <x:alignment horizontal="center" vertical="center"/>
    </x:xf>
    <x:xf numFmtId="164" fontId="63" fillId="27" borderId="0" xfId="55" applyNumberFormat="1" applyFont="1" applyFill="1" applyAlignment="1">
      <x:alignment horizontal="left"/>
    </x:xf>
    <x:xf numFmtId="0" fontId="57" fillId="27" borderId="0" xfId="55" applyFont="1" applyFill="1" applyAlignment="1">
      <x:alignment horizontal="left"/>
    </x:xf>
    <x:xf numFmtId="164" fontId="58" fillId="27" borderId="0" xfId="55" applyNumberFormat="1" applyFont="1" applyFill="1" applyAlignment="1">
      <x:alignment horizontal="center"/>
    </x:xf>
    <x:xf numFmtId="3" fontId="58" fillId="27" borderId="0" xfId="55" applyNumberFormat="1" applyFont="1" applyFill="1"/>
    <x:xf numFmtId="3" fontId="58" fillId="27" borderId="0" xfId="55" applyNumberFormat="1" applyFont="1" applyFill="1" applyAlignment="1">
      <x:alignment horizontal="left"/>
    </x:xf>
    <x:xf numFmtId="0" fontId="58" fillId="27" borderId="0" xfId="55" applyFont="1" applyFill="1" applyAlignment="1">
      <x:alignment horizontal="left"/>
    </x:xf>
    <x:xf numFmtId="0" fontId="58" fillId="27" borderId="0" xfId="55" applyFont="1" applyFill="1" applyAlignment="1">
      <x:alignment horizontal="left" vertical="center"/>
    </x:xf>
    <x:xf numFmtId="164" fontId="58" fillId="27" borderId="0" xfId="55" applyNumberFormat="1" applyFont="1" applyFill="1" applyAlignment="1">
      <x:alignment horizontal="center" vertical="center"/>
    </x:xf>
    <x:xf numFmtId="10" fontId="20" fillId="27" borderId="9" xfId="54" applyNumberFormat="1" applyFont="1" applyFill="1" applyBorder="1" applyAlignment="1">
      <x:alignment horizontal="center"/>
    </x:xf>
    <x:xf numFmtId="0" fontId="43" fillId="27" borderId="0" xfId="0" applyFont="1" applyFill="1" applyAlignment="1">
      <x:alignment horizontal="left"/>
    </x:xf>
    <x:xf numFmtId="0" fontId="57" fillId="27" borderId="21" xfId="0" applyFont="1" applyFill="1" applyBorder="1" applyAlignment="1">
      <x:alignment horizontal="left" vertical="center" wrapText="1"/>
    </x:xf>
    <x:xf numFmtId="0" fontId="57" fillId="27" borderId="18" xfId="0" applyFont="1" applyFill="1" applyBorder="1" applyAlignment="1">
      <x:alignment horizontal="left" vertical="center" wrapText="1"/>
    </x:xf>
    <x:xf numFmtId="3" fontId="59" fillId="27" borderId="0" xfId="55" applyNumberFormat="1" applyFont="1" applyFill="1" applyAlignment="1">
      <x:alignment horizontal="center"/>
    </x:xf>
    <x:xf numFmtId="0" fontId="61" fillId="27" borderId="0" xfId="55" applyFont="1" applyFill="1"/>
    <x:xf numFmtId="0" fontId="57" fillId="27" borderId="0" xfId="55" applyFont="1" applyFill="1" applyAlignment="1">
      <x:alignment horizontal="left" vertical="top" wrapText="1"/>
    </x:xf>
    <x:xf numFmtId="0" fontId="57" fillId="27" borderId="18" xfId="55" applyFont="1" applyFill="1" applyBorder="1" applyAlignment="1">
      <x:alignment horizontal="left"/>
    </x:xf>
    <x:xf numFmtId="164" fontId="63" fillId="27" borderId="18" xfId="55" applyNumberFormat="1" applyFont="1" applyFill="1" applyBorder="1" applyAlignment="1">
      <x:alignment horizontal="left"/>
    </x:xf>
    <x:xf numFmtId="164" fontId="63" fillId="27" borderId="21" xfId="55" applyNumberFormat="1" applyFont="1" applyFill="1" applyBorder="1" applyAlignment="1">
      <x:alignment horizontal="left"/>
    </x:xf>
    <x:xf numFmtId="0" fontId="62" fillId="0" borderId="25" xfId="0" applyFont="1" applyBorder="1" applyAlignment="1">
      <x:alignment horizontal="center"/>
    </x:xf>
    <x:xf numFmtId="0" fontId="63" fillId="0" borderId="9" xfId="0" applyFont="1" applyBorder="1" applyAlignment="1">
      <x:alignment horizontal="center" wrapText="1"/>
    </x:xf>
    <x:xf numFmtId="0" fontId="65" fillId="27" borderId="0" xfId="0" applyFont="1" applyFill="1" applyAlignment="1">
      <x:alignment horizontal="center"/>
    </x:xf>
    <x:xf numFmtId="0" fontId="57" fillId="27" borderId="21" xfId="0" applyFont="1" applyFill="1" applyBorder="1" applyAlignment="1">
      <x:alignment horizontal="center" vertical="center"/>
    </x:xf>
    <x:xf numFmtId="0" fontId="57" fillId="27" borderId="21" xfId="0" applyFont="1" applyFill="1" applyBorder="1" applyAlignment="1">
      <x:alignment horizontal="center"/>
    </x:xf>
    <x:xf numFmtId="0" fontId="57" fillId="32" borderId="21" xfId="0" applyFont="1" applyFill="1" applyBorder="1"/>
    <x:xf numFmtId="0" fontId="57" fillId="27" borderId="20" xfId="0" applyFont="1" applyFill="1" applyBorder="1" applyAlignment="1">
      <x:alignment horizontal="center" vertical="center"/>
    </x:xf>
    <x:xf numFmtId="0" fontId="57" fillId="27" borderId="20" xfId="0" applyFont="1" applyFill="1" applyBorder="1" applyAlignment="1">
      <x:alignment vertical="center"/>
    </x:xf>
    <x:xf numFmtId="0" fontId="57" fillId="27" borderId="21" xfId="0" applyFont="1" applyFill="1" applyBorder="1" applyAlignment="1">
      <x:alignment horizontal="center" vertical="center" wrapText="1"/>
    </x:xf>
    <x:xf numFmtId="0" fontId="61" fillId="27" borderId="18" xfId="0" applyFont="1" applyFill="1" applyBorder="1" applyAlignment="1">
      <x:alignment horizontal="left" vertical="center"/>
    </x:xf>
    <x:xf numFmtId="0" fontId="57" fillId="27" borderId="21" xfId="0" applyFont="1" applyFill="1" applyBorder="1" applyAlignment="1">
      <x:alignment horizontal="left" vertical="center"/>
    </x:xf>
    <x:xf numFmtId="0" fontId="66" fillId="31" borderId="18" xfId="0" applyFont="1" applyFill="1" applyBorder="1" applyAlignment="1">
      <x:alignment vertical="top"/>
    </x:xf>
    <x:xf numFmtId="0" fontId="66" fillId="31" borderId="18" xfId="0" applyFont="1" applyFill="1" applyBorder="1" applyAlignment="1">
      <x:alignment vertical="top" wrapText="1"/>
    </x:xf>
    <x:xf numFmtId="0" fontId="66" fillId="31" borderId="18" xfId="0" applyFont="1" applyFill="1" applyBorder="1" applyAlignment="1">
      <x:alignment wrapText="1"/>
    </x:xf>
    <x:xf numFmtId="0" fontId="57" fillId="27" borderId="21" xfId="0" applyFont="1" applyFill="1" applyBorder="1" applyAlignment="1">
      <x:alignment vertical="top" wrapText="1"/>
    </x:xf>
    <x:xf numFmtId="0" fontId="73" fillId="27" borderId="21" xfId="0" applyFont="1" applyFill="1" applyBorder="1" applyAlignment="1">
      <x:alignment horizontal="center" vertical="center"/>
    </x:xf>
    <x:xf numFmtId="0" fontId="57" fillId="27" borderId="38" xfId="0" applyFont="1" applyFill="1" applyBorder="1" applyAlignment="1">
      <x:alignment horizontal="center"/>
    </x:xf>
    <x:xf numFmtId="0" fontId="58" fillId="0" borderId="0" xfId="60" applyFont="1"/>
    <x:xf numFmtId="0" fontId="42" fillId="33" borderId="0" xfId="31" applyFont="1" applyFill="1" applyBorder="1" applyAlignment="1">
      <x:alignment horizontal="left" vertical="center"/>
    </x:xf>
    <x:xf numFmtId="0" fontId="42" fillId="33" borderId="0" xfId="31" applyFont="1" applyFill="1" applyBorder="1" applyAlignment="1">
      <x:alignment horizontal="center" vertical="center"/>
    </x:xf>
    <x:xf numFmtId="0" fontId="42" fillId="34" borderId="0" xfId="31" applyFont="1" applyFill="1" applyBorder="1" applyAlignment="1">
      <x:alignment horizontal="left" vertical="center"/>
    </x:xf>
    <x:xf numFmtId="0" fontId="42" fillId="34" borderId="0" xfId="31" applyFont="1" applyFill="1" applyBorder="1" applyAlignment="1">
      <x:alignment horizontal="center" vertical="center"/>
    </x:xf>
    <x:xf numFmtId="0" fontId="41" fillId="27" borderId="0" xfId="55" applyFont="1" applyFill="1"/>
    <x:xf numFmtId="165" fontId="61" fillId="27" borderId="0" xfId="56" applyNumberFormat="1" applyFont="1" applyFill="1" applyAlignment="1">
      <x:alignment horizontal="left"/>
    </x:xf>
    <x:xf numFmtId="0" fontId="59" fillId="27" borderId="0" xfId="55" applyFont="1" applyFill="1" applyAlignment="1">
      <x:alignment horizontal="center"/>
    </x:xf>
    <x:xf numFmtId="3" fontId="57" fillId="27" borderId="0" xfId="55" applyNumberFormat="1" applyFont="1" applyFill="1" applyAlignment="1">
      <x:alignment horizontal="center"/>
    </x:xf>
    <x:xf numFmtId="0" fontId="62" fillId="27" borderId="0" xfId="55" applyFont="1" applyFill="1" applyAlignment="1">
      <x:alignment horizontal="left"/>
    </x:xf>
    <x:xf numFmtId="0" fontId="57" fillId="27" borderId="0" xfId="55" applyFont="1" applyFill="1" applyAlignment="1">
      <x:alignment horizontal="center"/>
    </x:xf>
    <x:xf numFmtId="0" fontId="57" fillId="0" borderId="0" xfId="55" applyFont="1"/>
    <x:xf numFmtId="0" fontId="57" fillId="27" borderId="17" xfId="55" applyFont="1" applyFill="1" applyBorder="1"/>
    <x:xf numFmtId="0" fontId="43" fillId="27" borderId="41" xfId="55" applyFont="1" applyFill="1" applyBorder="1"/>
    <x:xf numFmtId="2" fontId="58" fillId="27" borderId="0" xfId="55" applyNumberFormat="1" applyFont="1" applyFill="1" applyAlignment="1">
      <x:alignment horizontal="right"/>
    </x:xf>
    <x:xf numFmtId="0" fontId="85" fillId="27" borderId="0" xfId="55" applyFont="1" applyFill="1"/>
    <x:xf numFmtId="0" fontId="63" fillId="27" borderId="21" xfId="55" applyFont="1" applyFill="1" applyBorder="1" applyAlignment="1">
      <x:alignment horizontal="left"/>
    </x:xf>
    <x:xf numFmtId="0" fontId="63" fillId="27" borderId="0" xfId="55" applyFont="1" applyFill="1" applyAlignment="1">
      <x:alignment horizontal="left"/>
    </x:xf>
    <x:xf numFmtId="0" fontId="57" fillId="27" borderId="0" xfId="55" applyFont="1" applyFill="1" applyAlignment="1">
      <x:alignment horizontal="left"/>
    </x:xf>
    <x:xf numFmtId="2" fontId="58" fillId="27" borderId="0" xfId="55" applyNumberFormat="1" applyFont="1" applyFill="1" applyAlignment="1">
      <x:alignment horizontal="right" vertical="center"/>
    </x:xf>
    <x:xf numFmtId="0" fontId="58" fillId="27" borderId="0" xfId="55" applyFont="1" applyFill="1" applyAlignment="1">
      <x:alignment vertical="center"/>
    </x:xf>
    <x:xf numFmtId="0" fontId="9" fillId="30" borderId="0" xfId="0" applyFont="1" applyFill="1"/>
    <x:xf numFmtId="0" fontId="44" fillId="30" borderId="0" xfId="0" applyFont="1" applyFill="1" applyAlignment="1">
      <x:alignment horizontal="left" vertical="center"/>
    </x:xf>
    <x:xf numFmtId="0" fontId="72" fillId="30" borderId="0" xfId="0" applyFont="1" applyFill="1" applyAlignment="1">
      <x:alignment horizontal="left"/>
    </x:xf>
    <x:xf numFmtId="2" fontId="63" fillId="30" borderId="0" xfId="0" applyNumberFormat="1" applyFont="1" applyFill="1" applyAlignment="1">
      <x:alignment horizontal="right"/>
    </x:xf>
    <x:xf numFmtId="0" fontId="72" fillId="30" borderId="35" xfId="0" applyFont="1" applyFill="1" applyBorder="1"/>
    <x:xf numFmtId="0" fontId="72" fillId="30" borderId="36" xfId="0" applyFont="1" applyFill="1" applyBorder="1"/>
    <x:xf numFmtId="0" fontId="72" fillId="30" borderId="37" xfId="0" applyFont="1" applyFill="1" applyBorder="1"/>
    <x:xf numFmtId="0" fontId="63" fillId="30" borderId="35" xfId="0" applyFont="1" applyFill="1" applyBorder="1" applyAlignment="1">
      <x:alignment horizontal="left"/>
    </x:xf>
    <x:xf numFmtId="0" fontId="63" fillId="30" borderId="36" xfId="0" applyFont="1" applyFill="1" applyBorder="1" applyAlignment="1">
      <x:alignment horizontal="left"/>
    </x:xf>
    <x:xf numFmtId="0" fontId="63" fillId="30" borderId="37" xfId="0" applyFont="1" applyFill="1" applyBorder="1" applyAlignment="1">
      <x:alignment horizontal="left"/>
    </x:xf>
    <x:xf numFmtId="0" fontId="63" fillId="30" borderId="0" xfId="0" applyFont="1" applyFill="1" applyAlignment="1">
      <x:alignment horizontal="left"/>
    </x:xf>
    <x:xf numFmtId="0" fontId="80" fillId="30" borderId="35" xfId="0" applyFont="1" applyFill="1" applyBorder="1" applyAlignment="1">
      <x:alignment horizontal="left"/>
    </x:xf>
    <x:xf numFmtId="2" fontId="63" fillId="30" borderId="0" xfId="0" applyNumberFormat="1" applyFont="1" applyFill="1" applyAlignment="1">
      <x:alignment horizontal="right" wrapText="1"/>
    </x:xf>
    <x:xf numFmtId="0" fontId="63" fillId="30" borderId="36" xfId="0" applyFont="1" applyFill="1" applyBorder="1" applyAlignment="1">
      <x:alignment horizontal="left" wrapText="1"/>
    </x:xf>
    <x:xf numFmtId="0" fontId="63" fillId="30" borderId="37" xfId="0" applyFont="1" applyFill="1" applyBorder="1" applyAlignment="1">
      <x:alignment horizontal="left" wrapText="1"/>
    </x:xf>
    <x:xf numFmtId="2" fontId="20" fillId="30" borderId="0" xfId="0" applyNumberFormat="1" applyFont="1" applyFill="1" applyAlignment="1">
      <x:alignment horizontal="right" vertical="center"/>
    </x:xf>
    <x:xf numFmtId="0" fontId="33" fillId="30" borderId="0" xfId="0" applyFont="1" applyFill="1" applyAlignment="1">
      <x:alignment horizontal="left" vertical="center" wrapText="1"/>
    </x:xf>
    <x:xf numFmtId="0" fontId="10" fillId="29" borderId="0" xfId="0" applyFont="1" applyFill="1"/>
    <x:xf numFmtId="0" fontId="40" fillId="29" borderId="0" xfId="0" applyFont="1" applyFill="1"/>
    <x:xf numFmtId="0" fontId="8" fillId="29" borderId="0" xfId="0" applyFont="1" applyFill="1"/>
    <x:xf numFmtId="0" fontId="8" fillId="29" borderId="0" xfId="0" applyFont="1" applyFill="1" applyAlignment="1">
      <x:alignment horizontal="center"/>
    </x:xf>
    <x:xf numFmtId="2" fontId="20" fillId="30" borderId="0" xfId="0" applyNumberFormat="1" applyFont="1" applyFill="1" applyAlignment="1">
      <x:alignment horizontal="center"/>
    </x:xf>
    <x:xf numFmtId="0" fontId="20" fillId="30" borderId="0" xfId="0" applyFont="1" applyFill="1" applyAlignment="1">
      <x:alignment vertical="center"/>
    </x:xf>
    <x:xf numFmtId="2" fontId="63" fillId="30" borderId="0" xfId="0" applyNumberFormat="1" applyFont="1" applyFill="1" applyAlignment="1">
      <x:alignment horizontal="right" vertical="center"/>
    </x:xf>
    <x:xf numFmtId="0" fontId="63" fillId="30" borderId="0" xfId="0" applyFont="1" applyFill="1" applyAlignment="1">
      <x:alignment horizontal="left" vertical="center"/>
    </x:xf>
    <x:xf numFmtId="0" fontId="63" fillId="30" borderId="0" xfId="0" applyFont="1" applyFill="1" applyAlignment="1">
      <x:alignment vertical="center"/>
    </x:xf>
    <x:xf numFmtId="0" fontId="85" fillId="30" borderId="0" xfId="0" applyFont="1" applyFill="1" applyAlignment="1">
      <x:alignment horizontal="left" vertical="center"/>
    </x:xf>
    <x:xf numFmtId="0" fontId="55" fillId="30" borderId="0" xfId="0" applyFont="1" applyFill="1" applyAlignment="1">
      <x:alignment horizontal="left" vertical="center" wrapText="1"/>
    </x:xf>
    <x:xf numFmtId="0" fontId="55" fillId="30" borderId="0" xfId="0" applyFont="1" applyFill="1" applyAlignment="1">
      <x:alignment horizontal="left" vertical="center"/>
    </x:xf>
    <x:xf numFmtId="0" fontId="20" fillId="30" borderId="0" xfId="0" applyFont="1" applyFill="1"/>
    <x:xf numFmtId="0" fontId="33" fillId="30" borderId="18" xfId="0" applyFont="1" applyFill="1" applyBorder="1"/>
    <x:xf numFmtId="0" fontId="33" fillId="30" borderId="0" xfId="0" applyFont="1" applyFill="1"/>
    <x:xf numFmtId="0" fontId="37" fillId="30" borderId="18" xfId="0" applyFont="1" applyFill="1" applyBorder="1" applyAlignment="1">
      <x:alignment horizontal="left"/>
    </x:xf>
    <x:xf numFmtId="0" fontId="37" fillId="30" borderId="0" xfId="0" applyFont="1" applyFill="1" applyAlignment="1">
      <x:alignment horizontal="left"/>
    </x:xf>
    <x:xf numFmtId="0" fontId="36" fillId="30" borderId="0" xfId="0" applyFont="1" applyFill="1" applyAlignment="1">
      <x:alignment horizontal="left"/>
    </x:xf>
    <x:xf numFmtId="0" fontId="36" fillId="30" borderId="0" xfId="0" applyFont="1" applyFill="1"/>
    <x:xf numFmtId="0" fontId="51" fillId="30" borderId="0" xfId="0" applyFont="1" applyFill="1"/>
    <x:xf numFmtId="0" fontId="33" fillId="30" borderId="29" xfId="0" applyFont="1" applyFill="1" applyBorder="1" applyAlignment="1">
      <x:alignment horizontal="left"/>
    </x:xf>
    <x:xf numFmtId="0" fontId="33" fillId="30" borderId="28" xfId="0" applyFont="1" applyFill="1" applyBorder="1" applyAlignment="1">
      <x:alignment horizontal="left"/>
    </x:xf>
    <x:xf numFmtId="0" fontId="51" fillId="30" borderId="0" xfId="0" applyFont="1" applyFill="1" applyAlignment="1">
      <x:alignment horizontal="left"/>
    </x:xf>
    <x:xf numFmtId="0" fontId="51" fillId="30" borderId="29" xfId="0" applyFont="1" applyFill="1" applyBorder="1" applyAlignment="1">
      <x:alignment horizontal="left"/>
    </x:xf>
    <x:xf numFmtId="1" fontId="51" fillId="30" borderId="0" xfId="0" applyNumberFormat="1" applyFont="1" applyFill="1"/>
    <x:xf numFmtId="0" fontId="79" fillId="30" borderId="0" xfId="0" applyFont="1" applyFill="1"/>
    <x:xf numFmtId="0" fontId="33" fillId="30" borderId="26" xfId="0" applyFont="1" applyFill="1" applyBorder="1" applyAlignment="1">
      <x:alignment horizontal="left"/>
    </x:xf>
    <x:xf numFmtId="0" fontId="37" fillId="30" borderId="21" xfId="0" applyFont="1" applyFill="1" applyBorder="1" applyAlignment="1">
      <x:alignment horizontal="left"/>
    </x:xf>
    <x:xf numFmtId="0" fontId="33" fillId="30" borderId="21" xfId="0" applyFont="1" applyFill="1" applyBorder="1"/>
    <x:xf numFmtId="0" fontId="50" fillId="30" borderId="0" xfId="0" applyFont="1" applyFill="1"/>
    <x:xf numFmtId="0" fontId="50" fillId="30" borderId="29" xfId="0" applyFont="1" applyFill="1" applyBorder="1" applyAlignment="1">
      <x:alignment horizontal="left"/>
    </x:xf>
    <x:xf numFmtId="0" fontId="50" fillId="30" borderId="0" xfId="0" applyFont="1" applyFill="1" applyAlignment="1">
      <x:alignment horizontal="left"/>
    </x:xf>
    <x:xf numFmtId="0" fontId="50" fillId="30" borderId="28" xfId="0" applyFont="1" applyFill="1" applyBorder="1" applyAlignment="1">
      <x:alignment horizontal="left"/>
    </x:xf>
    <x:xf numFmtId="0" fontId="50" fillId="30" borderId="18" xfId="0" applyFont="1" applyFill="1" applyBorder="1" applyAlignment="1">
      <x:alignment horizontal="left"/>
    </x:xf>
    <x:xf numFmtId="0" fontId="50" fillId="30" borderId="18" xfId="0" applyFont="1" applyFill="1" applyBorder="1"/>
    <x:xf numFmtId="0" fontId="37" fillId="30" borderId="26" xfId="0" applyFont="1" applyFill="1" applyBorder="1" applyAlignment="1">
      <x:alignment horizontal="left"/>
    </x:xf>
    <x:xf numFmtId="0" fontId="50" fillId="30" borderId="26" xfId="0" applyFont="1" applyFill="1" applyBorder="1" applyAlignment="1">
      <x:alignment horizontal="left"/>
    </x:xf>
    <x:xf numFmtId="0" fontId="50" fillId="30" borderId="21" xfId="0" applyFont="1" applyFill="1" applyBorder="1" applyAlignment="1">
      <x:alignment horizontal="left"/>
    </x:xf>
    <x:xf numFmtId="0" fontId="51" fillId="30" borderId="21" xfId="0" applyFont="1" applyFill="1" applyBorder="1"/>
    <x:xf numFmtId="0" fontId="8" fillId="28" borderId="0" xfId="0" applyFont="1" applyFill="1"/>
    <x:xf numFmtId="0" fontId="52" fillId="28" borderId="0" xfId="0" applyFont="1" applyFill="1" applyAlignment="1">
      <x:alignment vertical="center"/>
    </x:xf>
    <x:xf numFmtId="0" fontId="63" fillId="30" borderId="0" xfId="0" applyFont="1" applyFill="1" applyAlignment="1">
      <x:alignment horizontal="center"/>
    </x:xf>
    <x:xf numFmtId="0" fontId="63" fillId="0" borderId="25" xfId="0" applyFont="1" applyBorder="1" applyAlignment="1">
      <x:alignment horizontal="center" wrapText="1"/>
    </x:xf>
    <x:xf numFmtId="0" fontId="63" fillId="30" borderId="0" xfId="0" applyFont="1" applyFill="1" applyAlignment="1">
      <x:alignment horizontal="center" wrapText="1"/>
    </x:xf>
    <x:xf numFmtId="0" fontId="0" fillId="27" borderId="0" xfId="0" applyFill="1"/>
    <x:xf numFmtId="0" fontId="42" fillId="27" borderId="0" xfId="0" applyFont="1" applyFill="1"/>
    <x:xf numFmtId="0" fontId="42" fillId="27" borderId="0" xfId="0" applyFont="1" applyFill="1" applyAlignment="1">
      <x:alignment horizontal="center" vertical="center"/>
    </x:xf>
    <x:xf numFmtId="0" fontId="20" fillId="30" borderId="0" xfId="0" applyFont="1" applyFill="1" applyAlignment="1">
      <x:alignment horizontal="center"/>
    </x:xf>
    <x:xf numFmtId="0" fontId="8" fillId="27" borderId="0" xfId="0" applyFont="1" applyFill="1"/>
    <x:xf numFmtId="0" fontId="9" fillId="27" borderId="0" xfId="0" applyFont="1" applyFill="1"/>
    <x:xf numFmtId="1" fontId="63" fillId="30" borderId="0" xfId="0" applyNumberFormat="1" applyFont="1" applyFill="1" applyAlignment="1">
      <x:alignment horizontal="left"/>
    </x:xf>
    <x:xf numFmtId="2" fontId="63" fillId="30" borderId="0" xfId="0" applyNumberFormat="1" applyFont="1" applyFill="1" applyAlignment="1">
      <x:alignment horizontal="center"/>
    </x:xf>
    <x:xf numFmtId="2" fontId="63" fillId="30" borderId="0" xfId="0" applyNumberFormat="1" applyFont="1" applyFill="1"/>
    <x:xf numFmtId="1" fontId="20" fillId="30" borderId="0" xfId="0" applyNumberFormat="1" applyFont="1" applyFill="1" applyAlignment="1">
      <x:alignment horizontal="center"/>
    </x:xf>
    <x:xf numFmtId="0" fontId="63" fillId="30" borderId="0" xfId="0" applyFont="1" applyFill="1" applyAlignment="1">
      <x:alignment horizontal="left" wrapText="1"/>
    </x:xf>
    <x:xf numFmtId="0" fontId="9" fillId="27" borderId="0" xfId="0" applyFont="1" applyFill="1" applyAlignment="1">
      <x:alignment wrapText="1"/>
    </x:xf>
    <x:xf numFmtId="0" fontId="20" fillId="30" borderId="0" xfId="0" applyFont="1" applyFill="1" applyAlignment="1">
      <x:alignment horizontal="left" vertical="center" wrapText="1"/>
    </x:xf>
    <x:xf numFmtId="0" fontId="10" fillId="27" borderId="0" xfId="0" applyFont="1" applyFill="1"/>
    <x:xf numFmtId="0" fontId="11" fillId="27" borderId="0" xfId="0" applyFont="1" applyFill="1"/>
    <x:xf numFmtId="5" fontId="33" fillId="30" borderId="0" xfId="0" applyNumberFormat="1" applyFont="1" applyFill="1" applyAlignment="1">
      <x:alignment horizontal="center"/>
    </x:xf>
    <x:xf numFmtId="0" fontId="78" fillId="27" borderId="0" xfId="0" applyFont="1" applyFill="1"/>
    <x:xf numFmtId="0" fontId="81" fillId="27" borderId="0" xfId="0" applyFont="1" applyFill="1"/>
    <x:xf numFmtId="3" fontId="52" fillId="28" borderId="0" xfId="0" applyNumberFormat="1" applyFont="1" applyFill="1" applyAlignment="1">
      <x:alignment horizontal="center" vertical="center"/>
    </x:xf>
    <x:xf numFmtId="0" fontId="8" fillId="27" borderId="16" xfId="0" applyFont="1" applyFill="1" applyBorder="1"/>
    <x:xf numFmtId="0" fontId="8" fillId="27" borderId="16" xfId="0" applyFont="1" applyFill="1" applyBorder="1" applyAlignment="1">
      <x:alignment horizontal="center"/>
    </x:xf>
    <x:xf numFmtId="0" fontId="8" fillId="27" borderId="15" xfId="0" applyFont="1" applyFill="1" applyBorder="1"/>
    <x:xf numFmtId="0" fontId="9" fillId="27" borderId="15" xfId="0" applyFont="1" applyFill="1" applyBorder="1" applyAlignment="1">
      <x:alignment horizontal="center"/>
    </x:xf>
    <x:xf numFmtId="0" fontId="8" fillId="27" borderId="0" xfId="0" applyFont="1" applyFill="1" applyAlignment="1">
      <x:alignment horizontal="center"/>
    </x:xf>
    <x:xf numFmtId="0" fontId="8" fillId="27" borderId="15" xfId="0" applyFont="1" applyFill="1" applyBorder="1" applyAlignment="1">
      <x:alignment horizontal="center"/>
    </x:xf>
    <x:xf numFmtId="0" fontId="8" fillId="27" borderId="19" xfId="0" applyFont="1" applyFill="1" applyBorder="1"/>
    <x:xf numFmtId="0" fontId="9" fillId="27" borderId="0" xfId="0" applyFont="1" applyFill="1" applyAlignment="1">
      <x:alignment horizontal="center"/>
    </x:xf>
    <x:xf numFmtId="0" fontId="13" fillId="27" borderId="0" xfId="0" applyFont="1" applyFill="1"/>
    <x:xf numFmtId="0" fontId="62" fillId="0" borderId="25" xfId="0" applyFont="1" applyBorder="1" applyAlignment="1">
      <x:alignment horizontal="center" wrapText="1"/>
    </x:xf>
    <x:xf numFmtId="0" fontId="8" fillId="0" borderId="0" xfId="0" applyFont="1" applyAlignment="1">
      <x:alignment wrapText="1"/>
    </x:xf>
    <x:xf numFmtId="2" fontId="48" fillId="30" borderId="0" xfId="0" applyNumberFormat="1" applyFont="1" applyFill="1" applyAlignment="1">
      <x:alignment horizontal="center" wrapText="1"/>
    </x:xf>
    <x:xf numFmtId="3" fontId="48" fillId="30" borderId="0" xfId="0" applyNumberFormat="1" applyFont="1" applyFill="1" applyAlignment="1">
      <x:alignment horizontal="center" vertical="center" wrapText="1"/>
    </x:xf>
    <x:xf numFmtId="3" fontId="47" fillId="30" borderId="0" xfId="0" applyNumberFormat="1" applyFont="1" applyFill="1" applyAlignment="1">
      <x:alignment horizontal="center" vertical="center" wrapText="1"/>
    </x:xf>
    <x:xf numFmtId="2" fontId="20" fillId="30" borderId="0" xfId="0" applyNumberFormat="1" applyFont="1" applyFill="1" applyAlignment="1">
      <x:alignment horizontal="center" wrapText="1"/>
    </x:xf>
    <x:xf numFmtId="0" fontId="48" fillId="30" borderId="0" xfId="0" applyFont="1" applyFill="1" applyAlignment="1">
      <x:alignment horizontal="center" wrapText="1"/>
    </x:xf>
    <x:xf numFmtId="0" fontId="48" fillId="30" borderId="18" xfId="0" applyFont="1" applyFill="1" applyBorder="1" applyAlignment="1">
      <x:alignment horizontal="center" wrapText="1"/>
    </x:xf>
    <x:xf numFmtId="0" fontId="20" fillId="30" borderId="18" xfId="0" applyFont="1" applyFill="1" applyBorder="1" applyAlignment="1">
      <x:alignment horizontal="center" wrapText="1"/>
    </x:xf>
    <x:xf numFmtId="3" fontId="20" fillId="30" borderId="0" xfId="0" applyNumberFormat="1" applyFont="1" applyFill="1" applyAlignment="1">
      <x:alignment horizontal="center" wrapText="1"/>
    </x:xf>
    <x:xf numFmtId="3" fontId="36" fillId="30" borderId="0" xfId="0" applyNumberFormat="1" applyFont="1" applyFill="1" applyAlignment="1">
      <x:alignment horizontal="center" wrapText="1"/>
    </x:xf>
    <x:xf numFmtId="3" fontId="20" fillId="30" borderId="0" xfId="0" applyNumberFormat="1" applyFont="1" applyFill="1" applyAlignment="1">
      <x:alignment wrapText="1"/>
    </x:xf>
    <x:xf numFmtId="5" fontId="20" fillId="30" borderId="0" xfId="0" applyNumberFormat="1" applyFont="1" applyFill="1" applyAlignment="1">
      <x:alignment wrapText="1"/>
    </x:xf>
    <x:xf numFmtId="5" fontId="20" fillId="30" borderId="0" xfId="0" applyNumberFormat="1" applyFont="1" applyFill="1" applyAlignment="1">
      <x:alignment horizontal="center" wrapText="1"/>
    </x:xf>
    <x:xf numFmtId="0" fontId="20" fillId="30" borderId="0" xfId="0" applyFont="1" applyFill="1" applyAlignment="1">
      <x:alignment horizontal="center" wrapText="1"/>
    </x:xf>
    <x:xf numFmtId="3" fontId="20" fillId="30" borderId="18" xfId="0" applyNumberFormat="1" applyFont="1" applyFill="1" applyBorder="1" applyAlignment="1">
      <x:alignment horizontal="center" wrapText="1"/>
    </x:xf>
    <x:xf numFmtId="3" fontId="51" fillId="30" borderId="0" xfId="0" applyNumberFormat="1" applyFont="1" applyFill="1" applyAlignment="1">
      <x:alignment horizontal="center" wrapText="1"/>
    </x:xf>
    <x:xf numFmtId="3" fontId="20" fillId="30" borderId="21" xfId="0" applyNumberFormat="1" applyFont="1" applyFill="1" applyBorder="1" applyAlignment="1">
      <x:alignment horizontal="center" wrapText="1"/>
    </x:xf>
    <x:xf numFmtId="3" fontId="89" fillId="30" borderId="0" xfId="0" applyNumberFormat="1" applyFont="1" applyFill="1" applyAlignment="1">
      <x:alignment horizontal="center" wrapText="1"/>
    </x:xf>
    <x:xf numFmtId="3" fontId="89" fillId="30" borderId="18" xfId="0" applyNumberFormat="1" applyFont="1" applyFill="1" applyBorder="1" applyAlignment="1">
      <x:alignment horizontal="center" wrapText="1"/>
    </x:xf>
    <x:xf numFmtId="4" fontId="89" fillId="30" borderId="18" xfId="0" applyNumberFormat="1" applyFont="1" applyFill="1" applyBorder="1" applyAlignment="1">
      <x:alignment horizontal="center" wrapText="1"/>
    </x:xf>
    <x:xf numFmtId="3" fontId="89" fillId="30" borderId="21" xfId="0" applyNumberFormat="1" applyFont="1" applyFill="1" applyBorder="1" applyAlignment="1">
      <x:alignment horizontal="center" wrapText="1"/>
    </x:xf>
    <x:xf numFmtId="0" fontId="42" fillId="33" borderId="0" xfId="0" applyFont="1" applyFill="1"/>
    <x:xf numFmtId="0" fontId="42" fillId="33" borderId="0" xfId="0" applyFont="1" applyFill="1" applyAlignment="1">
      <x:alignment horizontal="center" vertical="center"/>
    </x:xf>
    <x:xf numFmtId="0" fontId="9" fillId="33" borderId="0" xfId="0" applyFont="1" applyFill="1"/>
    <x:xf numFmtId="0" fontId="44" fillId="33" borderId="0" xfId="0" applyFont="1" applyFill="1" applyAlignment="1">
      <x:alignment horizontal="left" vertical="center"/>
    </x:xf>
    <x:xf numFmtId="0" fontId="76" fillId="33" borderId="0" xfId="0" applyFont="1" applyFill="1"/>
    <x:xf numFmtId="2" fontId="20" fillId="33" borderId="0" xfId="0" applyNumberFormat="1" applyFont="1" applyFill="1" applyAlignment="1">
      <x:alignment horizontal="center"/>
    </x:xf>
    <x:xf numFmtId="0" fontId="33" fillId="33" borderId="0" xfId="0" applyFont="1" applyFill="1" applyAlignment="1">
      <x:alignment horizontal="left" vertical="center" wrapText="1"/>
    </x:xf>
    <x:xf numFmtId="0" fontId="20" fillId="33" borderId="0" xfId="0" applyFont="1" applyFill="1" applyAlignment="1">
      <x:alignment vertical="center"/>
    </x:xf>
    <x:xf numFmtId="164" fontId="20" fillId="33" borderId="0" xfId="0" applyNumberFormat="1" applyFont="1" applyFill="1" applyAlignment="1">
      <x:alignment horizontal="center" vertical="center" wrapText="1"/>
    </x:xf>
    <x:xf numFmtId="164" fontId="20" fillId="33" borderId="0" xfId="0" applyNumberFormat="1" applyFont="1" applyFill="1" applyAlignment="1">
      <x:alignment horizontal="center" wrapText="1"/>
    </x:xf>
    <x:xf numFmtId="164" fontId="20" fillId="33" borderId="0" xfId="0" applyNumberFormat="1" applyFont="1" applyFill="1" applyAlignment="1">
      <x:alignment horizontal="center"/>
    </x:xf>
    <x:xf numFmtId="0" fontId="10" fillId="33" borderId="0" xfId="0" applyFont="1" applyFill="1"/>
    <x:xf numFmtId="0" fontId="45" fillId="33" borderId="0" xfId="0" applyFont="1" applyFill="1" applyAlignment="1">
      <x:alignment horizontal="left" vertical="center"/>
    </x:xf>
    <x:xf numFmtId="0" fontId="45" fillId="33" borderId="0" xfId="0" applyFont="1" applyFill="1" applyAlignment="1">
      <x:alignment vertical="center"/>
    </x:xf>
    <x:xf numFmtId="0" fontId="10" fillId="33" borderId="0" xfId="0" applyFont="1" applyFill="1" applyAlignment="1">
      <x:alignment wrapText="1"/>
    </x:xf>
    <x:xf numFmtId="0" fontId="49" fillId="33" borderId="0" xfId="0" applyFont="1" applyFill="1"/>
    <x:xf numFmtId="0" fontId="87" fillId="33" borderId="0" xfId="0" applyFont="1" applyFill="1" applyAlignment="1">
      <x:alignment horizontal="center" wrapText="1"/>
    </x:xf>
    <x:xf numFmtId="0" fontId="87" fillId="33" borderId="20" xfId="0" applyFont="1" applyFill="1" applyBorder="1" applyAlignment="1">
      <x:alignment horizontal="center" wrapText="1"/>
    </x:xf>
    <x:xf numFmtId="0" fontId="49" fillId="33" borderId="20" xfId="0" applyFont="1" applyFill="1" applyBorder="1" applyAlignment="1">
      <x:alignment horizontal="center"/>
    </x:xf>
    <x:xf numFmtId="0" fontId="38" fillId="33" borderId="0" xfId="0" applyFont="1" applyFill="1"/>
    <x:xf numFmtId="3" fontId="88" fillId="33" borderId="0" xfId="0" applyNumberFormat="1" applyFont="1" applyFill="1" applyAlignment="1">
      <x:alignment horizontal="center" wrapText="1"/>
    </x:xf>
    <x:xf numFmtId="3" fontId="38" fillId="33" borderId="0" xfId="0" applyNumberFormat="1" applyFont="1" applyFill="1" applyAlignment="1">
      <x:alignment horizontal="center"/>
    </x:xf>
    <x:xf numFmtId="3" fontId="88" fillId="33" borderId="0" xfId="0" applyNumberFormat="1" applyFont="1" applyFill="1" applyAlignment="1">
      <x:alignment wrapText="1"/>
    </x:xf>
    <x:xf numFmtId="0" fontId="88" fillId="33" borderId="0" xfId="0" applyFont="1" applyFill="1" applyAlignment="1">
      <x:alignment wrapText="1"/>
    </x:xf>
    <x:xf numFmtId="3" fontId="38" fillId="33" borderId="0" xfId="0" applyNumberFormat="1" applyFont="1" applyFill="1" applyAlignment="1">
      <x:alignment horizontal="center" wrapText="1"/>
    </x:xf>
    <x:xf numFmtId="0" fontId="42" fillId="34" borderId="0" xfId="0" applyFont="1" applyFill="1"/>
    <x:xf numFmtId="0" fontId="42" fillId="34" borderId="0" xfId="0" applyFont="1" applyFill="1" applyAlignment="1">
      <x:alignment horizontal="center" vertical="center"/>
    </x:xf>
    <x:xf numFmtId="0" fontId="9" fillId="34" borderId="0" xfId="0" applyFont="1" applyFill="1"/>
    <x:xf numFmtId="0" fontId="44" fillId="34" borderId="0" xfId="0" applyFont="1" applyFill="1" applyAlignment="1">
      <x:alignment horizontal="left" vertical="center"/>
    </x:xf>
    <x:xf numFmtId="0" fontId="76" fillId="34" borderId="0" xfId="0" applyFont="1" applyFill="1"/>
    <x:xf numFmtId="2" fontId="20" fillId="34" borderId="0" xfId="0" applyNumberFormat="1" applyFont="1" applyFill="1" applyAlignment="1">
      <x:alignment horizontal="center"/>
    </x:xf>
    <x:xf numFmtId="0" fontId="33" fillId="34" borderId="0" xfId="0" applyFont="1" applyFill="1" applyAlignment="1">
      <x:alignment horizontal="left" vertical="center" wrapText="1"/>
    </x:xf>
    <x:xf numFmtId="0" fontId="20" fillId="34" borderId="0" xfId="0" applyFont="1" applyFill="1" applyAlignment="1">
      <x:alignment vertical="center"/>
    </x:xf>
    <x:xf numFmtId="164" fontId="20" fillId="34" borderId="0" xfId="0" applyNumberFormat="1" applyFont="1" applyFill="1" applyAlignment="1">
      <x:alignment horizontal="center" vertical="center" wrapText="1"/>
    </x:xf>
    <x:xf numFmtId="164" fontId="20" fillId="34" borderId="0" xfId="0" applyNumberFormat="1" applyFont="1" applyFill="1" applyAlignment="1">
      <x:alignment horizontal="center" wrapText="1"/>
    </x:xf>
    <x:xf numFmtId="164" fontId="20" fillId="34" borderId="0" xfId="0" applyNumberFormat="1" applyFont="1" applyFill="1" applyAlignment="1">
      <x:alignment horizontal="center"/>
    </x:xf>
    <x:xf numFmtId="0" fontId="10" fillId="34" borderId="0" xfId="0" applyFont="1" applyFill="1"/>
    <x:xf numFmtId="0" fontId="45" fillId="34" borderId="0" xfId="0" applyFont="1" applyFill="1" applyAlignment="1">
      <x:alignment horizontal="left" vertical="center"/>
    </x:xf>
    <x:xf numFmtId="0" fontId="45" fillId="34" borderId="0" xfId="0" applyFont="1" applyFill="1" applyAlignment="1">
      <x:alignment vertical="center"/>
    </x:xf>
    <x:xf numFmtId="0" fontId="10" fillId="34" borderId="0" xfId="0" applyFont="1" applyFill="1" applyAlignment="1">
      <x:alignment wrapText="1"/>
    </x:xf>
    <x:xf numFmtId="0" fontId="49" fillId="34" borderId="0" xfId="0" applyFont="1" applyFill="1"/>
    <x:xf numFmtId="0" fontId="87" fillId="34" borderId="0" xfId="0" applyFont="1" applyFill="1" applyAlignment="1">
      <x:alignment horizontal="center" wrapText="1"/>
    </x:xf>
    <x:xf numFmtId="0" fontId="87" fillId="34" borderId="20" xfId="0" applyFont="1" applyFill="1" applyBorder="1" applyAlignment="1">
      <x:alignment horizontal="center" wrapText="1"/>
    </x:xf>
    <x:xf numFmtId="0" fontId="49" fillId="34" borderId="20" xfId="0" applyFont="1" applyFill="1" applyBorder="1" applyAlignment="1">
      <x:alignment horizontal="center"/>
    </x:xf>
    <x:xf numFmtId="0" fontId="38" fillId="34" borderId="0" xfId="0" applyFont="1" applyFill="1"/>
    <x:xf numFmtId="3" fontId="88" fillId="34" borderId="0" xfId="0" applyNumberFormat="1" applyFont="1" applyFill="1" applyAlignment="1">
      <x:alignment horizontal="center" wrapText="1"/>
    </x:xf>
    <x:xf numFmtId="3" fontId="38" fillId="34" borderId="0" xfId="0" applyNumberFormat="1" applyFont="1" applyFill="1" applyAlignment="1">
      <x:alignment horizontal="center"/>
    </x:xf>
    <x:xf numFmtId="3" fontId="88" fillId="34" borderId="0" xfId="0" applyNumberFormat="1" applyFont="1" applyFill="1" applyAlignment="1">
      <x:alignment wrapText="1"/>
    </x:xf>
    <x:xf numFmtId="0" fontId="88" fillId="34" borderId="0" xfId="0" applyFont="1" applyFill="1" applyAlignment="1">
      <x:alignment wrapText="1"/>
    </x:xf>
    <x:xf numFmtId="3" fontId="38" fillId="34" borderId="0" xfId="0" applyNumberFormat="1" applyFont="1" applyFill="1" applyAlignment="1">
      <x:alignment horizontal="center" wrapText="1"/>
    </x:xf>
    <x:xf numFmtId="0" fontId="91" fillId="27" borderId="0" xfId="55" applyFont="1" applyFill="1"/>
    <x:xf numFmtId="0" fontId="91" fillId="27" borderId="0" xfId="0" applyFont="1" applyFill="1"/>
    <x:xf numFmtId="0" fontId="92" fillId="27" borderId="0" xfId="0" applyFont="1" applyFill="1"/>
    <x:xf numFmtId="0" fontId="93" fillId="27" borderId="0" xfId="55" applyFont="1" applyFill="1" applyAlignment="1">
      <x:alignment horizontal="left" wrapText="1"/>
    </x:xf>
    <x:xf numFmtId="0" fontId="93" fillId="27" borderId="0" xfId="55" applyFont="1" applyFill="1"/>
    <x:xf numFmtId="0" fontId="65" fillId="27" borderId="9" xfId="55" applyFont="1" applyFill="1" applyBorder="1" applyAlignment="1">
      <x:alignment horizontal="right"/>
    </x:xf>
    <x:xf numFmtId="0" fontId="57" fillId="27" borderId="0" xfId="55" applyFont="1" applyFill="1" applyAlignment="1">
      <x:alignment wrapText="1"/>
    </x:xf>
    <x:xf numFmtId="0" fontId="93" fillId="27" borderId="0" xfId="55" applyFont="1" applyFill="1" applyAlignment="1">
      <x:alignment vertical="top" wrapText="1"/>
    </x:xf>
    <x:xf numFmtId="0" fontId="57" fillId="27" borderId="0" xfId="0" applyFont="1" applyFill="1" applyAlignment="1">
      <x:alignment vertical="center"/>
    </x:xf>
    <x:xf numFmtId="0" fontId="68" fillId="27" borderId="0" xfId="31" applyFont="1" applyFill="1" applyAlignment="1">
      <x:alignment horizontal="left" vertical="center"/>
    </x:xf>
    <x:xf numFmtId="0" fontId="57" fillId="27" borderId="24" xfId="0" applyFont="1" applyFill="1" applyBorder="1" applyAlignment="1">
      <x:alignment vertical="center"/>
    </x:xf>
    <x:xf numFmtId="0" fontId="59" fillId="0" borderId="32" xfId="60" applyFont="1" applyBorder="1" applyAlignment="1">
      <x:alignment horizontal="center"/>
    </x:xf>
    <x:xf numFmtId="0" fontId="59" fillId="0" borderId="0" xfId="60" applyFont="1" applyAlignment="1">
      <x:alignment horizontal="center"/>
    </x:xf>
    <x:xf numFmtId="0" fontId="59" fillId="0" borderId="34" xfId="60" applyFont="1" applyBorder="1" applyAlignment="1">
      <x:alignment horizontal="center"/>
    </x:xf>
    <x:xf numFmtId="0" fontId="57" fillId="0" borderId="29" xfId="60" applyFont="1" applyBorder="1" applyAlignment="1">
      <x:alignment horizontal="center"/>
    </x:xf>
    <x:xf numFmtId="0" fontId="57" fillId="0" borderId="0" xfId="60" applyFont="1" applyAlignment="1">
      <x:alignment horizontal="center"/>
    </x:xf>
    <x:xf numFmtId="0" fontId="57" fillId="27" borderId="42" xfId="0" applyFont="1" applyFill="1" applyBorder="1" applyAlignment="1">
      <x:alignment horizontal="center"/>
    </x:xf>
    <x:xf numFmtId="0" fontId="57" fillId="0" borderId="28" xfId="60" applyFont="1" applyBorder="1" applyAlignment="1">
      <x:alignment horizontal="center"/>
    </x:xf>
    <x:xf numFmtId="0" fontId="57" fillId="0" borderId="18" xfId="60" applyFont="1" applyBorder="1" applyAlignment="1">
      <x:alignment horizontal="center"/>
    </x:xf>
    <x:xf numFmtId="0" fontId="57" fillId="27" borderId="39" xfId="0" applyFont="1" applyFill="1" applyBorder="1" applyAlignment="1">
      <x:alignment horizontal="center"/>
    </x:xf>
    <x:xf numFmtId="0" fontId="57" fillId="27" borderId="40" xfId="0" applyFont="1" applyFill="1" applyBorder="1" applyAlignment="1">
      <x:alignment horizontal="center"/>
    </x:xf>
    <x:xf numFmtId="1" fontId="57" fillId="0" borderId="29" xfId="60" applyNumberFormat="1" applyFont="1" applyBorder="1" applyAlignment="1">
      <x:alignment horizontal="center"/>
    </x:xf>
    <x:xf numFmtId="1" fontId="57" fillId="0" borderId="0" xfId="60" applyNumberFormat="1" applyFont="1" applyAlignment="1">
      <x:alignment horizontal="center"/>
    </x:xf>
    <x:xf numFmtId="1" fontId="57" fillId="0" borderId="38" xfId="60" applyNumberFormat="1" applyFont="1" applyBorder="1" applyAlignment="1">
      <x:alignment horizontal="center"/>
    </x:xf>
    <x:xf numFmtId="1" fontId="57" fillId="27" borderId="38" xfId="0" applyNumberFormat="1" applyFont="1" applyFill="1" applyBorder="1" applyAlignment="1">
      <x:alignment horizontal="center"/>
    </x:xf>
    <x:xf numFmtId="1" fontId="57" fillId="0" borderId="28" xfId="60" applyNumberFormat="1" applyFont="1" applyBorder="1" applyAlignment="1">
      <x:alignment horizontal="center"/>
    </x:xf>
    <x:xf numFmtId="1" fontId="57" fillId="0" borderId="18" xfId="60" applyNumberFormat="1" applyFont="1" applyBorder="1" applyAlignment="1">
      <x:alignment horizontal="center"/>
    </x:xf>
    <x:xf numFmtId="1" fontId="57" fillId="27" borderId="39" xfId="0" applyNumberFormat="1" applyFont="1" applyFill="1" applyBorder="1" applyAlignment="1">
      <x:alignment horizontal="center"/>
    </x:xf>
    <x:xf numFmtId="0" fontId="58" fillId="0" borderId="29" xfId="60" applyFont="1" applyBorder="1" applyAlignment="1">
      <x:alignment horizontal="center"/>
    </x:xf>
    <x:xf numFmtId="0" fontId="58" fillId="0" borderId="0" xfId="60" applyFont="1" applyAlignment="1">
      <x:alignment horizontal="center"/>
    </x:xf>
    <x:xf numFmtId="0" fontId="58" fillId="0" borderId="28" xfId="60" applyFont="1" applyBorder="1" applyAlignment="1">
      <x:alignment horizontal="center"/>
    </x:xf>
    <x:xf numFmtId="0" fontId="58" fillId="0" borderId="18" xfId="60" applyFont="1" applyBorder="1" applyAlignment="1">
      <x:alignment horizontal="center"/>
    </x:xf>
    <x:xf numFmtId="0" fontId="62" fillId="0" borderId="9" xfId="60" applyFont="1" applyBorder="1"/>
    <x:xf numFmtId="0" fontId="62" fillId="0" borderId="9" xfId="60" applyFont="1" applyBorder="1" applyAlignment="1">
      <x:alignment horizontal="center" vertical="center"/>
    </x:xf>
    <x:xf numFmtId="0" fontId="62" fillId="0" borderId="9" xfId="60" applyFont="1" applyBorder="1" applyAlignment="1">
      <x:alignment horizontal="center" vertical="center" wrapText="1"/>
    </x:xf>
    <x:xf numFmtId="0" fontId="62" fillId="0" borderId="0" xfId="60" applyFont="1"/>
    <x:xf numFmtId="0" fontId="62" fillId="0" borderId="0" xfId="60" applyFont="1" applyAlignment="1">
      <x:alignment vertical="center"/>
    </x:xf>
    <x:xf numFmtId="0" fontId="62" fillId="0" borderId="33" xfId="60" applyFont="1" applyBorder="1" applyAlignment="1">
      <x:alignment vertical="center" wrapText="1"/>
    </x:xf>
    <x:xf numFmtId="0" fontId="62" fillId="0" borderId="0" xfId="60" applyFont="1" applyAlignment="1">
      <x:alignment horizontal="center" vertical="center" wrapText="1"/>
    </x:xf>
    <x:xf numFmtId="1" fontId="58" fillId="0" borderId="31" xfId="60" applyNumberFormat="1" applyFont="1" applyBorder="1" applyAlignment="1">
      <x:alignment horizontal="center"/>
    </x:xf>
    <x:xf numFmtId="0" fontId="59" fillId="0" borderId="0" xfId="60" applyFont="1" applyAlignment="1">
      <x:alignment vertical="top" wrapText="1"/>
    </x:xf>
    <x:xf numFmtId="0" fontId="58" fillId="0" borderId="18" xfId="60" applyFont="1" applyBorder="1"/>
    <x:xf numFmtId="1" fontId="58" fillId="0" borderId="30" xfId="60" applyNumberFormat="1" applyFont="1" applyBorder="1" applyAlignment="1">
      <x:alignment horizontal="center"/>
    </x:xf>
    <x:xf numFmtId="1" fontId="58" fillId="0" borderId="33" xfId="60" applyNumberFormat="1" applyFont="1" applyBorder="1" applyAlignment="1">
      <x:alignment horizontal="center"/>
    </x:xf>
    <x:xf numFmtId="1" fontId="58" fillId="0" borderId="31" xfId="60" applyNumberFormat="1" applyFont="1" applyBorder="1" applyAlignment="1">
      <x:alignment horizontal="center" wrapText="1"/>
    </x:xf>
    <x:xf numFmtId="0" fontId="71" fillId="27" borderId="0" xfId="31" applyFont="1" applyFill="1" applyAlignment="1">
      <x:alignment horizontal="left"/>
    </x:xf>
    <x:xf numFmtId="0" fontId="57" fillId="27" borderId="0" xfId="31" applyFont="1" applyFill="1" applyAlignment="1"/>
    <x:xf numFmtId="0" fontId="85" fillId="27" borderId="0" xfId="55" applyFont="1" applyFill="1" applyAlignment="1">
      <x:alignment vertical="top"/>
    </x:xf>
    <x:xf numFmtId="0" fontId="62" fillId="0" borderId="0" xfId="58" applyFont="1"/>
    <x:xf numFmtId="0" fontId="58" fillId="0" borderId="0" xfId="58" applyFont="1" applyAlignment="1">
      <x:alignment horizontal="center"/>
    </x:xf>
    <x:xf numFmtId="0" fontId="58" fillId="0" borderId="0" xfId="58" applyFont="1" applyAlignment="1">
      <x:alignment horizontal="right"/>
    </x:xf>
    <x:xf numFmtId="2" fontId="58" fillId="0" borderId="0" xfId="58" applyNumberFormat="1" applyFont="1" applyAlignment="1">
      <x:alignment horizontal="center"/>
    </x:xf>
    <x:xf numFmtId="0" fontId="57" fillId="0" borderId="0" xfId="0" applyFont="1"/>
    <x:xf numFmtId="0" fontId="62" fillId="0" borderId="20" xfId="60" applyFont="1" applyBorder="1"/>
    <x:xf numFmtId="10" fontId="57" fillId="27" borderId="0" xfId="54" applyNumberFormat="1" applyFont="1" applyFill="1"/>
    <x:xf numFmtId="0" fontId="42" fillId="38" borderId="0" xfId="31" applyFont="1" applyFill="1" applyBorder="1" applyAlignment="1">
      <x:alignment horizontal="left" vertical="center"/>
    </x:xf>
    <x:xf numFmtId="0" fontId="42" fillId="38" borderId="0" xfId="31" applyFont="1" applyFill="1" applyBorder="1" applyAlignment="1">
      <x:alignment horizontal="center" vertical="center"/>
    </x:xf>
    <x:xf numFmtId="0" fontId="101" fillId="27" borderId="0" xfId="55" applyFont="1" applyFill="1"/>
    <x:xf numFmtId="0" fontId="103" fillId="27" borderId="0" xfId="55" applyFont="1" applyFill="1"/>
    <x:xf numFmtId="0" fontId="100" fillId="27" borderId="0" xfId="55" applyFont="1" applyFill="1" applyAlignment="1">
      <x:alignment horizontal="center"/>
    </x:xf>
    <x:xf numFmtId="0" fontId="104" fillId="27" borderId="0" xfId="55" applyFont="1" applyFill="1" applyAlignment="1">
      <x:alignment horizontal="center"/>
    </x:xf>
    <x:xf numFmtId="10" fontId="101" fillId="27" borderId="0" xfId="54" applyNumberFormat="1" applyFont="1" applyFill="1"/>
    <x:xf numFmtId="3" fontId="104" fillId="27" borderId="0" xfId="55" applyNumberFormat="1" applyFont="1" applyFill="1" applyAlignment="1">
      <x:alignment horizontal="center"/>
    </x:xf>
    <x:xf numFmtId="3" fontId="101" fillId="27" borderId="0" xfId="55" applyNumberFormat="1" applyFont="1" applyFill="1" applyAlignment="1">
      <x:alignment horizontal="center"/>
    </x:xf>
    <x:xf numFmtId="0" fontId="101" fillId="27" borderId="0" xfId="55" applyFont="1" applyFill="1" applyAlignment="1">
      <x:alignment horizontal="center"/>
    </x:xf>
    <x:xf numFmtId="0" fontId="101" fillId="27" borderId="0" xfId="55" applyFont="1" applyFill="1" applyAlignment="1">
      <x:alignment horizontal="left"/>
    </x:xf>
    <x:xf numFmtId="0" fontId="106" fillId="27" borderId="0" xfId="55" applyFont="1" applyFill="1"/>
    <x:xf numFmtId="0" fontId="107" fillId="27" borderId="0" xfId="55" applyFont="1" applyFill="1"/>
    <x:xf numFmtId="0" fontId="106" fillId="27" borderId="0" xfId="55" applyFont="1" applyFill="1" applyAlignment="1">
      <x:alignment horizontal="left" vertical="center"/>
    </x:xf>
    <x:xf numFmtId="0" fontId="108" fillId="27" borderId="0" xfId="31" applyFont="1" applyFill="1" applyAlignment="1"/>
    <x:xf numFmtId="0" fontId="42" fillId="40" borderId="0" xfId="31" applyFont="1" applyFill="1" applyAlignment="1">
      <x:alignment horizontal="left" vertical="center"/>
    </x:xf>
    <x:xf numFmtId="0" fontId="42" fillId="40" borderId="0" xfId="31" applyFont="1" applyFill="1" applyAlignment="1">
      <x:alignment horizontal="center" vertical="center"/>
    </x:xf>
    <x:xf numFmtId="0" fontId="13" fillId="0" borderId="0" xfId="0" applyFont="1"/>
    <x:xf numFmtId="0" fontId="0" fillId="41" borderId="0" xfId="0" applyFill="1"/>
    <x:xf numFmtId="0" fontId="15" fillId="41" borderId="0" xfId="0" applyFont="1" applyFill="1"/>
    <x:xf numFmtId="0" fontId="0" fillId="42" borderId="0" xfId="0" applyFill="1"/>
    <x:xf numFmtId="0" fontId="13" fillId="42" borderId="0" xfId="0" applyFont="1" applyFill="1"/>
    <x:xf numFmtId="3" fontId="0" fillId="42" borderId="0" xfId="0" applyNumberFormat="1" applyFill="1"/>
    <x:xf numFmtId="0" fontId="110" fillId="0" borderId="0" xfId="0" applyFont="1"/>
    <x:xf numFmtId="3" fontId="0" fillId="0" borderId="0" xfId="0" applyNumberFormat="1"/>
    <x:xf numFmtId="166" fontId="0" fillId="0" borderId="0" xfId="0" applyNumberFormat="1"/>
    <x:xf numFmtId="3" fontId="0" fillId="0" borderId="0" xfId="62" applyNumberFormat="1" applyFont="1"/>
    <x:xf numFmtId="44" fontId="0" fillId="0" borderId="0" xfId="62" applyFont="1"/>
    <x:xf numFmtId="9" fontId="0" fillId="0" borderId="0" xfId="0" applyNumberFormat="1"/>
    <x:xf numFmtId="0" fontId="20" fillId="30" borderId="0" xfId="0" applyFont="1" applyFill="1" applyAlignment="1">
      <x:alignment horizontal="left"/>
    </x:xf>
    <x:xf numFmtId="0" fontId="20" fillId="30" borderId="18" xfId="0" applyFont="1" applyFill="1" applyBorder="1" applyAlignment="1">
      <x:alignment horizontal="center"/>
    </x:xf>
    <x:xf numFmtId="0" fontId="42" fillId="38" borderId="0" xfId="0" applyFont="1" applyFill="1"/>
    <x:xf numFmtId="0" fontId="42" fillId="38" borderId="0" xfId="0" applyFont="1" applyFill="1" applyAlignment="1">
      <x:alignment horizontal="center" vertical="center"/>
    </x:xf>
    <x:xf numFmtId="1" fontId="20" fillId="27" borderId="9" xfId="0" applyNumberFormat="1" applyFont="1" applyFill="1" applyBorder="1" applyAlignment="1">
      <x:alignment horizontal="center"/>
    </x:xf>
    <x:xf numFmtId="2" fontId="20" fillId="27" borderId="9" xfId="0" applyNumberFormat="1" applyFont="1" applyFill="1" applyBorder="1" applyAlignment="1">
      <x:alignment horizontal="center"/>
    </x:xf>
    <x:xf numFmtId="0" fontId="9" fillId="38" borderId="0" xfId="0" applyFont="1" applyFill="1"/>
    <x:xf numFmtId="0" fontId="44" fillId="38" borderId="0" xfId="0" applyFont="1" applyFill="1" applyAlignment="1">
      <x:alignment horizontal="left" vertical="center"/>
    </x:xf>
    <x:xf numFmtId="0" fontId="76" fillId="38" borderId="0" xfId="0" applyFont="1" applyFill="1"/>
    <x:xf numFmtId="0" fontId="9" fillId="0" borderId="0" xfId="0" applyFont="1"/>
    <x:xf numFmtId="0" fontId="111" fillId="43" borderId="0" xfId="0" applyFont="1" applyFill="1" applyAlignment="1">
      <x:alignment vertical="center"/>
    </x:xf>
    <x:xf numFmtId="0" fontId="9" fillId="43" borderId="0" xfId="0" applyFont="1" applyFill="1"/>
    <x:xf numFmtId="2" fontId="20" fillId="38" borderId="0" xfId="0" applyNumberFormat="1" applyFont="1" applyFill="1" applyAlignment="1">
      <x:alignment horizontal="center"/>
    </x:xf>
    <x:xf numFmtId="0" fontId="33" fillId="38" borderId="0" xfId="0" applyFont="1" applyFill="1" applyAlignment="1">
      <x:alignment horizontal="left" vertical="center" wrapText="1"/>
    </x:xf>
    <x:xf numFmtId="0" fontId="20" fillId="38" borderId="0" xfId="0" applyFont="1" applyFill="1" applyAlignment="1">
      <x:alignment vertical="center"/>
    </x:xf>
    <x:xf numFmtId="164" fontId="20" fillId="38" borderId="0" xfId="0" applyNumberFormat="1" applyFont="1" applyFill="1" applyAlignment="1">
      <x:alignment horizontal="center" vertical="center" wrapText="1"/>
    </x:xf>
    <x:xf numFmtId="164" fontId="20" fillId="38" borderId="0" xfId="0" applyNumberFormat="1" applyFont="1" applyFill="1" applyAlignment="1">
      <x:alignment horizontal="center" wrapText="1"/>
    </x:xf>
    <x:xf numFmtId="164" fontId="20" fillId="38" borderId="0" xfId="0" applyNumberFormat="1" applyFont="1" applyFill="1" applyAlignment="1">
      <x:alignment horizontal="center"/>
    </x:xf>
    <x:xf numFmtId="0" fontId="10" fillId="38" borderId="0" xfId="0" applyFont="1" applyFill="1"/>
    <x:xf numFmtId="0" fontId="45" fillId="38" borderId="0" xfId="0" applyFont="1" applyFill="1" applyAlignment="1">
      <x:alignment horizontal="left" vertical="center"/>
    </x:xf>
    <x:xf numFmtId="0" fontId="45" fillId="38" borderId="0" xfId="0" applyFont="1" applyFill="1" applyAlignment="1">
      <x:alignment vertical="center"/>
    </x:xf>
    <x:xf numFmtId="0" fontId="49" fillId="38" borderId="0" xfId="0" applyFont="1" applyFill="1"/>
    <x:xf numFmtId="0" fontId="87" fillId="38" borderId="0" xfId="0" applyFont="1" applyFill="1" applyAlignment="1">
      <x:alignment horizontal="center" wrapText="1"/>
    </x:xf>
    <x:xf numFmtId="0" fontId="87" fillId="38" borderId="20" xfId="0" applyFont="1" applyFill="1" applyBorder="1" applyAlignment="1">
      <x:alignment horizontal="center" wrapText="1"/>
    </x:xf>
    <x:xf numFmtId="0" fontId="49" fillId="38" borderId="20" xfId="0" applyFont="1" applyFill="1" applyBorder="1" applyAlignment="1">
      <x:alignment horizontal="center"/>
    </x:xf>
    <x:xf numFmtId="0" fontId="38" fillId="38" borderId="0" xfId="0" applyFont="1" applyFill="1"/>
    <x:xf numFmtId="3" fontId="88" fillId="38" borderId="0" xfId="0" applyNumberFormat="1" applyFont="1" applyFill="1" applyAlignment="1">
      <x:alignment horizontal="center" wrapText="1"/>
    </x:xf>
    <x:xf numFmtId="3" fontId="38" fillId="38" borderId="0" xfId="0" applyNumberFormat="1" applyFont="1" applyFill="1" applyAlignment="1">
      <x:alignment horizontal="center"/>
    </x:xf>
    <x:xf numFmtId="0" fontId="51" fillId="30" borderId="32" xfId="0" applyFont="1" applyFill="1" applyBorder="1" applyAlignment="1">
      <x:alignment horizontal="left"/>
    </x:xf>
    <x:xf numFmtId="0" fontId="51" fillId="30" borderId="20" xfId="0" applyFont="1" applyFill="1" applyBorder="1" applyAlignment="1">
      <x:alignment horizontal="left"/>
    </x:xf>
    <x:xf numFmtId="0" fontId="8" fillId="35" borderId="0" xfId="0" applyFont="1" applyFill="1"/>
    <x:xf numFmtId="0" fontId="52" fillId="35" borderId="0" xfId="0" applyFont="1" applyFill="1" applyAlignment="1">
      <x:alignment vertical="center"/>
    </x:xf>
    <x:xf numFmtId="3" fontId="52" fillId="35" borderId="0" xfId="0" applyNumberFormat="1" applyFont="1" applyFill="1" applyAlignment="1">
      <x:alignment horizontal="center" vertical="center"/>
    </x:xf>
    <x:xf numFmtId="0" fontId="62" fillId="39" borderId="25" xfId="0" applyFont="1" applyFill="1" applyBorder="1" applyAlignment="1">
      <x:alignment horizontal="center" wrapText="1"/>
    </x:xf>
    <x:xf numFmtId="0" fontId="62" fillId="39" borderId="25" xfId="0" applyFont="1" applyFill="1" applyBorder="1" applyAlignment="1">
      <x:alignment horizontal="center"/>
    </x:xf>
    <x:xf numFmtId="0" fontId="63" fillId="39" borderId="25" xfId="0" applyFont="1" applyFill="1" applyBorder="1" applyAlignment="1">
      <x:alignment horizontal="center" wrapText="1"/>
    </x:xf>
    <x:xf numFmtId="0" fontId="72" fillId="30" borderId="0" xfId="0" applyFont="1" applyFill="1"/>
    <x:xf numFmtId="0" fontId="42" fillId="40" borderId="0" xfId="0" applyFont="1" applyFill="1"/>
    <x:xf numFmtId="0" fontId="42" fillId="40" borderId="0" xfId="0" applyFont="1" applyFill="1" applyAlignment="1">
      <x:alignment horizontal="center" vertical="center"/>
    </x:xf>
    <x:xf numFmtId="0" fontId="9" fillId="40" borderId="0" xfId="0" applyFont="1" applyFill="1"/>
    <x:xf numFmtId="0" fontId="44" fillId="40" borderId="0" xfId="0" applyFont="1" applyFill="1" applyAlignment="1">
      <x:alignment horizontal="left" vertical="center"/>
    </x:xf>
    <x:xf numFmtId="0" fontId="76" fillId="40" borderId="0" xfId="0" applyFont="1" applyFill="1"/>
    <x:xf numFmtId="2" fontId="20" fillId="36" borderId="0" xfId="0" applyNumberFormat="1" applyFont="1" applyFill="1" applyAlignment="1">
      <x:alignment horizontal="center"/>
    </x:xf>
    <x:xf numFmtId="0" fontId="9" fillId="36" borderId="0" xfId="0" applyFont="1" applyFill="1"/>
    <x:xf numFmtId="0" fontId="33" fillId="36" borderId="0" xfId="0" applyFont="1" applyFill="1" applyAlignment="1">
      <x:alignment horizontal="left" vertical="center" wrapText="1"/>
    </x:xf>
    <x:xf numFmtId="0" fontId="20" fillId="36" borderId="0" xfId="0" applyFont="1" applyFill="1" applyAlignment="1">
      <x:alignment vertical="center"/>
    </x:xf>
    <x:xf numFmtId="164" fontId="20" fillId="36" borderId="0" xfId="0" applyNumberFormat="1" applyFont="1" applyFill="1" applyAlignment="1">
      <x:alignment horizontal="center" vertical="center"/>
    </x:xf>
    <x:xf numFmtId="164" fontId="20" fillId="36" borderId="0" xfId="0" applyNumberFormat="1" applyFont="1" applyFill="1" applyAlignment="1">
      <x:alignment horizontal="center"/>
    </x:xf>
    <x:xf numFmtId="2" fontId="48" fillId="30" borderId="0" xfId="0" applyNumberFormat="1" applyFont="1" applyFill="1" applyAlignment="1">
      <x:alignment horizontal="center"/>
    </x:xf>
    <x:xf numFmtId="3" fontId="48" fillId="30" borderId="0" xfId="0" applyNumberFormat="1" applyFont="1" applyFill="1" applyAlignment="1">
      <x:alignment horizontal="center" vertical="center"/>
    </x:xf>
    <x:xf numFmtId="3" fontId="47" fillId="30" borderId="0" xfId="0" applyNumberFormat="1" applyFont="1" applyFill="1" applyAlignment="1">
      <x:alignment horizontal="center" vertical="center"/>
    </x:xf>
    <x:xf numFmtId="0" fontId="10" fillId="36" borderId="0" xfId="0" applyFont="1" applyFill="1"/>
    <x:xf numFmtId="0" fontId="45" fillId="36" borderId="0" xfId="0" applyFont="1" applyFill="1" applyAlignment="1">
      <x:alignment horizontal="left" vertical="center"/>
    </x:xf>
    <x:xf numFmtId="0" fontId="45" fillId="36" borderId="0" xfId="0" applyFont="1" applyFill="1" applyAlignment="1">
      <x:alignment vertical="center"/>
    </x:xf>
    <x:xf numFmtId="0" fontId="48" fillId="30" borderId="0" xfId="0" applyFont="1" applyFill="1" applyAlignment="1">
      <x:alignment horizontal="center"/>
    </x:xf>
    <x:xf numFmtId="0" fontId="48" fillId="30" borderId="18" xfId="0" applyFont="1" applyFill="1" applyBorder="1" applyAlignment="1">
      <x:alignment horizontal="center"/>
    </x:xf>
    <x:xf numFmtId="0" fontId="49" fillId="36" borderId="0" xfId="0" applyFont="1" applyFill="1"/>
    <x:xf numFmtId="0" fontId="87" fillId="36" borderId="0" xfId="0" applyFont="1" applyFill="1" applyAlignment="1">
      <x:alignment horizontal="center"/>
    </x:xf>
    <x:xf numFmtId="0" fontId="87" fillId="36" borderId="20" xfId="0" applyFont="1" applyFill="1" applyBorder="1" applyAlignment="1">
      <x:alignment horizontal="center"/>
    </x:xf>
    <x:xf numFmtId="0" fontId="49" fillId="36" borderId="20" xfId="0" applyFont="1" applyFill="1" applyBorder="1" applyAlignment="1">
      <x:alignment horizontal="center"/>
    </x:xf>
    <x:xf numFmtId="3" fontId="20" fillId="30" borderId="0" xfId="0" applyNumberFormat="1" applyFont="1" applyFill="1" applyAlignment="1">
      <x:alignment horizontal="center"/>
    </x:xf>
    <x:xf numFmtId="3" fontId="36" fillId="30" borderId="0" xfId="0" applyNumberFormat="1" applyFont="1" applyFill="1" applyAlignment="1">
      <x:alignment horizontal="center"/>
    </x:xf>
    <x:xf numFmtId="0" fontId="38" fillId="36" borderId="0" xfId="0" applyFont="1" applyFill="1"/>
    <x:xf numFmtId="3" fontId="88" fillId="36" borderId="0" xfId="0" applyNumberFormat="1" applyFont="1" applyFill="1" applyAlignment="1">
      <x:alignment horizontal="center"/>
    </x:xf>
    <x:xf numFmtId="3" fontId="38" fillId="36" borderId="0" xfId="0" applyNumberFormat="1" applyFont="1" applyFill="1" applyAlignment="1">
      <x:alignment horizontal="center"/>
    </x:xf>
    <x:xf numFmtId="5" fontId="20" fillId="30" borderId="0" xfId="0" applyNumberFormat="1" applyFont="1" applyFill="1" applyAlignment="1">
      <x:alignment horizontal="center"/>
    </x:xf>
    <x:xf numFmtId="3" fontId="20" fillId="30" borderId="18" xfId="0" applyNumberFormat="1" applyFont="1" applyFill="1" applyBorder="1" applyAlignment="1">
      <x:alignment horizontal="center"/>
    </x:xf>
    <x:xf numFmtId="3" fontId="51" fillId="30" borderId="0" xfId="0" applyNumberFormat="1" applyFont="1" applyFill="1" applyAlignment="1">
      <x:alignment horizontal="center"/>
    </x:xf>
    <x:xf numFmtId="3" fontId="20" fillId="30" borderId="21" xfId="0" applyNumberFormat="1" applyFont="1" applyFill="1" applyBorder="1" applyAlignment="1">
      <x:alignment horizontal="center"/>
    </x:xf>
    <x:xf numFmtId="3" fontId="89" fillId="30" borderId="0" xfId="0" applyNumberFormat="1" applyFont="1" applyFill="1" applyAlignment="1">
      <x:alignment horizontal="center"/>
    </x:xf>
    <x:xf numFmtId="3" fontId="89" fillId="30" borderId="18" xfId="0" applyNumberFormat="1" applyFont="1" applyFill="1" applyBorder="1" applyAlignment="1">
      <x:alignment horizontal="center"/>
    </x:xf>
    <x:xf numFmtId="4" fontId="89" fillId="30" borderId="18" xfId="0" applyNumberFormat="1" applyFont="1" applyFill="1" applyBorder="1" applyAlignment="1">
      <x:alignment horizontal="center"/>
    </x:xf>
    <x:xf numFmtId="3" fontId="89" fillId="30" borderId="21" xfId="0" applyNumberFormat="1" applyFont="1" applyFill="1" applyBorder="1" applyAlignment="1">
      <x:alignment horizontal="center"/>
    </x:xf>
    <x:xf numFmtId="0" fontId="8" fillId="37" borderId="0" xfId="0" applyFont="1" applyFill="1"/>
    <x:xf numFmtId="0" fontId="52" fillId="37" borderId="0" xfId="0" applyFont="1" applyFill="1" applyAlignment="1">
      <x:alignment vertical="center"/>
    </x:xf>
    <x:xf numFmtId="3" fontId="52" fillId="37" borderId="0" xfId="0" applyNumberFormat="1" applyFont="1" applyFill="1" applyAlignment="1">
      <x:alignment horizontal="center" vertical="center"/>
    </x:xf>
    <x:xf numFmtId="2" fontId="20" fillId="39" borderId="0" xfId="0" applyNumberFormat="1" applyFont="1" applyFill="1" applyAlignment="1">
      <x:alignment horizontal="center"/>
    </x:xf>
    <x:xf numFmtId="0" fontId="63" fillId="39" borderId="0" xfId="0" applyFont="1" applyFill="1" applyAlignment="1">
      <x:alignment horizontal="center"/>
    </x:xf>
    <x:xf numFmtId="0" fontId="20" fillId="39" borderId="0" xfId="0" applyFont="1" applyFill="1" applyAlignment="1">
      <x:alignment horizontal="center"/>
    </x:xf>
    <x:xf numFmtId="2" fontId="63" fillId="39" borderId="0" xfId="0" applyNumberFormat="1" applyFont="1" applyFill="1" applyAlignment="1">
      <x:alignment horizontal="right"/>
    </x:xf>
    <x:xf numFmtId="1" fontId="63" fillId="39" borderId="0" xfId="0" applyNumberFormat="1" applyFont="1" applyFill="1" applyAlignment="1">
      <x:alignment horizontal="left"/>
    </x:xf>
    <x:xf numFmtId="1" fontId="20" fillId="44" borderId="9" xfId="0" applyNumberFormat="1" applyFont="1" applyFill="1" applyBorder="1" applyAlignment="1">
      <x:alignment horizontal="center"/>
    </x:xf>
    <x:xf numFmtId="2" fontId="20" fillId="44" borderId="9" xfId="0" applyNumberFormat="1" applyFont="1" applyFill="1" applyBorder="1" applyAlignment="1">
      <x:alignment horizontal="center"/>
    </x:xf>
    <x:xf numFmtId="3" fontId="20" fillId="44" borderId="9" xfId="0" applyNumberFormat="1" applyFont="1" applyFill="1" applyBorder="1" applyAlignment="1">
      <x:alignment horizontal="center"/>
    </x:xf>
    <x:xf numFmtId="0" fontId="63" fillId="44" borderId="9" xfId="0" applyFont="1" applyFill="1" applyBorder="1" applyAlignment="1">
      <x:alignment horizontal="center" wrapText="1"/>
    </x:xf>
    <x:xf numFmtId="0" fontId="62" fillId="44" borderId="25" xfId="0" applyFont="1" applyFill="1" applyBorder="1" applyAlignment="1">
      <x:alignment horizontal="center" wrapText="1"/>
    </x:xf>
    <x:xf numFmtId="0" fontId="62" fillId="44" borderId="25" xfId="0" applyFont="1" applyFill="1" applyBorder="1" applyAlignment="1">
      <x:alignment horizontal="center"/>
    </x:xf>
    <x:xf numFmtId="0" fontId="63" fillId="44" borderId="25" xfId="0" applyFont="1" applyFill="1" applyBorder="1" applyAlignment="1">
      <x:alignment horizontal="center" wrapText="1"/>
    </x:xf>
    <x:xf numFmtId="0" fontId="112" fillId="27" borderId="0" xfId="55" applyFont="1" applyFill="1"/>
    <x:xf numFmtId="0" fontId="101" fillId="0" borderId="0" xfId="55" applyFont="1"/>
    <x:xf numFmtId="0" fontId="105" fillId="0" borderId="0" xfId="55" applyFont="1"/>
    <x:xf numFmtId="0" fontId="101" fillId="0" borderId="0" xfId="55" applyFont="1" applyAlignment="1">
      <x:alignment horizontal="right"/>
    </x:xf>
    <x:xf numFmtId="0" fontId="102" fillId="27" borderId="0" xfId="55" applyFont="1" applyFill="1"/>
    <x:xf numFmtId="0" fontId="116" fillId="27" borderId="0" xfId="55" applyFont="1" applyFill="1"/>
    <x:xf numFmtId="0" fontId="114" fillId="27" borderId="0" xfId="55" applyFont="1" applyFill="1"/>
    <x:xf numFmtId="0" fontId="117" fillId="27" borderId="0" xfId="55" applyFont="1" applyFill="1"/>
    <x:xf numFmtId="0" fontId="115" fillId="27" borderId="0" xfId="55" applyFont="1" applyFill="1"/>
    <x:xf numFmtId="0" fontId="114" fillId="0" borderId="0" xfId="55" applyFont="1"/>
    <x:xf numFmtId="0" fontId="114" fillId="27" borderId="0" xfId="55" applyFont="1" applyFill="1" applyAlignment="1">
      <x:alignment horizontal="center"/>
    </x:xf>
    <x:xf numFmtId="0" fontId="114" fillId="0" borderId="0" xfId="55" applyFont="1" applyAlignment="1">
      <x:alignment horizontal="center"/>
    </x:xf>
    <x:xf numFmtId="0" fontId="114" fillId="0" borderId="0" xfId="55" applyFont="1" applyAlignment="1">
      <x:alignment horizontal="right"/>
    </x:xf>
    <x:xf numFmtId="0" fontId="118" fillId="27" borderId="0" xfId="55" applyFont="1" applyFill="1"/>
    <x:xf numFmtId="0" fontId="118" fillId="0" borderId="0" xfId="55" applyFont="1"/>
    <x:xf numFmtId="0" fontId="119" fillId="27" borderId="0" xfId="55" applyFont="1" applyFill="1"/>
    <x:xf numFmtId="0" fontId="117" fillId="0" borderId="0" xfId="55" applyFont="1"/>
    <x:xf numFmtId="0" fontId="117" fillId="0" borderId="0" xfId="55" applyFont="1" applyAlignment="1">
      <x:alignment horizontal="right"/>
    </x:xf>
    <x:xf numFmtId="0" fontId="120" fillId="27" borderId="0" xfId="55" applyFont="1" applyFill="1"/>
    <x:xf numFmtId="0" fontId="117" fillId="0" borderId="0" xfId="0" applyFont="1"/>
    <x:xf numFmtId="1" fontId="121" fillId="0" borderId="0" xfId="55" applyNumberFormat="1" applyFont="1" applyAlignment="1">
      <x:alignment horizontal="right"/>
    </x:xf>
    <x:xf numFmtId="2" fontId="121" fillId="0" borderId="0" xfId="55" applyNumberFormat="1" applyFont="1" applyAlignment="1">
      <x:alignment horizontal="right"/>
    </x:xf>
    <x:xf numFmtId="1" fontId="122" fillId="0" borderId="0" xfId="55" applyNumberFormat="1" applyFont="1" applyAlignment="1">
      <x:alignment horizontal="right"/>
    </x:xf>
    <x:xf numFmtId="0" fontId="124" fillId="0" borderId="0" xfId="55" applyFont="1" applyAlignment="1">
      <x:alignment horizontal="left" vertical="center"/>
    </x:xf>
    <x:xf numFmtId="0" fontId="63" fillId="45" borderId="0" xfId="0" applyFont="1" applyFill="1" applyAlignment="1">
      <x:alignment horizontal="left"/>
    </x:xf>
    <x:xf numFmtId="0" fontId="72" fillId="0" borderId="9" xfId="0" applyFont="1" applyBorder="1" applyAlignment="1">
      <x:alignment horizontal="center" wrapText="1"/>
    </x:xf>
    <x:xf numFmtId="0" fontId="72" fillId="44" borderId="9" xfId="0" applyFont="1" applyFill="1" applyBorder="1" applyAlignment="1">
      <x:alignment horizontal="center" wrapText="1"/>
    </x:xf>
    <x:xf numFmtId="1" fontId="63" fillId="30" borderId="0" xfId="0" applyNumberFormat="1" applyFont="1" applyFill="1" applyAlignment="1">
      <x:alignment horizontal="center"/>
    </x:xf>
    <x:xf numFmtId="0" fontId="9" fillId="40" borderId="0" xfId="0" applyFont="1" applyFill="1" applyAlignment="1">
      <x:alignment horizontal="center"/>
    </x:xf>
    <x:xf numFmtId="0" fontId="9" fillId="30" borderId="0" xfId="0" applyFont="1" applyFill="1" applyAlignment="1">
      <x:alignment horizontal="center"/>
    </x:xf>
    <x:xf numFmtId="0" fontId="63" fillId="45" borderId="0" xfId="0" applyFont="1" applyFill="1" applyAlignment="1">
      <x:alignment horizontal="center" wrapText="1"/>
    </x:xf>
    <x:xf numFmtId="0" fontId="20" fillId="30" borderId="0" xfId="0" applyFont="1" applyFill="1" applyAlignment="1">
      <x:alignment horizontal="center" vertical="center" wrapText="1"/>
    </x:xf>
    <x:xf numFmtId="0" fontId="8" fillId="0" borderId="0" xfId="0" applyFont="1" applyAlignment="1">
      <x:alignment horizontal="center"/>
    </x:xf>
    <x:xf numFmtId="0" fontId="10" fillId="36" borderId="0" xfId="0" applyFont="1" applyFill="1" applyAlignment="1">
      <x:alignment horizontal="center"/>
    </x:xf>
    <x:xf numFmtId="0" fontId="8" fillId="27" borderId="19" xfId="0" applyFont="1" applyFill="1" applyBorder="1" applyAlignment="1">
      <x:alignment horizontal="center"/>
    </x:xf>
    <x:xf numFmtId="0" fontId="88" fillId="36" borderId="0" xfId="0" applyFont="1" applyFill="1" applyAlignment="1">
      <x:alignment horizontal="center"/>
    </x:xf>
    <x:xf numFmtId="0" fontId="9" fillId="38" borderId="0" xfId="0" applyFont="1" applyFill="1" applyAlignment="1">
      <x:alignment horizontal="center"/>
    </x:xf>
    <x:xf numFmtId="0" fontId="63" fillId="0" borderId="9" xfId="0" applyFont="1" applyBorder="1" applyAlignment="1">
      <x:alignment horizontal="center" wrapText="1"/>
    </x:xf>
    <x:xf numFmtId="0" fontId="63" fillId="30" borderId="9" xfId="0" applyFont="1" applyFill="1" applyBorder="1" applyAlignment="1">
      <x:alignment horizontal="center" wrapText="1"/>
    </x:xf>
    <x:xf numFmtId="0" fontId="8" fillId="0" borderId="0" xfId="0" applyFont="1" applyAlignment="1">
      <x:alignment horizontal="center" wrapText="1"/>
    </x:xf>
    <x:xf numFmtId="0" fontId="10" fillId="38" borderId="0" xfId="0" applyFont="1" applyFill="1" applyAlignment="1">
      <x:alignment horizontal="center" wrapText="1"/>
    </x:xf>
    <x:xf numFmtId="0" fontId="88" fillId="38" borderId="0" xfId="0" applyFont="1" applyFill="1" applyAlignment="1">
      <x:alignment horizontal="center" wrapText="1"/>
    </x:xf>
    <x:xf numFmtId="168" fontId="0" fillId="41" borderId="0" xfId="63" applyNumberFormat="1" applyFont="1" applyFill="1"/>
    <x:xf numFmtId="0" fontId="63" fillId="44" borderId="0" xfId="0" applyFont="1" applyFill="1" applyAlignment="1">
      <x:alignment horizontal="center"/>
    </x:xf>
    <x:xf numFmtId="0" fontId="127" fillId="27" borderId="0" xfId="55" applyFont="1" applyFill="1" applyAlignment="1">
      <x:alignment horizontal="left"/>
    </x:xf>
    <x:xf numFmtId="2" fontId="20" fillId="44" borderId="9" xfId="54" applyNumberFormat="1" applyFont="1" applyFill="1" applyBorder="1" applyAlignment="1">
      <x:alignment horizontal="center"/>
    </x:xf>
    <x:xf numFmtId="0" fontId="128" fillId="27" borderId="0" xfId="55" applyFont="1" applyFill="1" applyAlignment="1">
      <x:alignment horizontal="left"/>
    </x:xf>
    <x:xf numFmtId="0" fontId="129" fillId="27" borderId="0" xfId="55" applyFont="1" applyFill="1" applyAlignment="1">
      <x:alignment horizontal="left"/>
    </x:xf>
    <x:xf numFmtId="1" fontId="130" fillId="27" borderId="0" xfId="55" applyNumberFormat="1" applyFont="1" applyFill="1" applyAlignment="1">
      <x:alignment horizontal="right"/>
    </x:xf>
    <x:xf numFmtId="0" fontId="129" fillId="27" borderId="0" xfId="55" applyFont="1" applyFill="1"/>
    <x:xf numFmtId="1" fontId="129" fillId="27" borderId="0" xfId="55" applyNumberFormat="1" applyFont="1" applyFill="1" applyAlignment="1">
      <x:alignment horizontal="right"/>
    </x:xf>
    <x:xf numFmtId="165" fontId="131" fillId="0" borderId="0" xfId="56" applyNumberFormat="1" applyFont="1" applyFill="1" applyAlignment="1"/>
    <x:xf numFmtId="0" fontId="132" fillId="27" borderId="0" xfId="55" applyFont="1" applyFill="1"/>
    <x:xf numFmtId="9" fontId="131" fillId="27" borderId="0" xfId="54" applyFont="1" applyFill="1" applyAlignment="1"/>
    <x:xf numFmtId="0" fontId="128" fillId="0" borderId="0" xfId="0" applyFont="1"/>
    <x:xf numFmtId="0" fontId="129" fillId="0" borderId="0" xfId="0" applyFont="1"/>
    <x:xf numFmtId="0" fontId="133" fillId="27" borderId="18" xfId="55" applyFont="1" applyFill="1" applyBorder="1"/>
    <x:xf numFmtId="0" fontId="136" fillId="27" borderId="0" xfId="55" applyFont="1" applyFill="1"/>
    <x:xf numFmtId="0" fontId="137" fillId="27" borderId="0" xfId="55" applyFont="1" applyFill="1"/>
    <x:xf numFmtId="0" fontId="137" fillId="27" borderId="43" xfId="55" applyFont="1" applyFill="1" applyBorder="1"/>
    <x:xf numFmtId="0" fontId="136" fillId="27" borderId="18" xfId="55" applyFont="1" applyFill="1" applyBorder="1"/>
    <x:xf numFmtId="0" fontId="137" fillId="27" borderId="18" xfId="55" applyFont="1" applyFill="1" applyBorder="1"/>
    <x:xf numFmtId="0" fontId="137" fillId="27" borderId="44" xfId="55" applyFont="1" applyFill="1" applyBorder="1"/>
    <x:xf numFmtId="0" fontId="141" fillId="27" borderId="0" xfId="55" applyFont="1" applyFill="1"/>
    <x:xf numFmtId="0" fontId="142" fillId="27" borderId="0" xfId="55" applyFont="1" applyFill="1"/>
    <x:xf numFmtId="0" fontId="141" fillId="27" borderId="0" xfId="55" applyFont="1" applyFill="1" applyAlignment="1">
      <x:alignment horizontal="center"/>
    </x:xf>
    <x:xf numFmtId="3" fontId="141" fillId="27" borderId="0" xfId="55" applyNumberFormat="1" applyFont="1" applyFill="1"/>
    <x:xf numFmtId="0" fontId="136" fillId="27" borderId="0" xfId="55" applyFont="1" applyFill="1" applyAlignment="1">
      <x:alignment vertical="center"/>
    </x:xf>
    <x:xf numFmtId="0" fontId="136" fillId="27" borderId="43" xfId="55" applyFont="1" applyFill="1" applyBorder="1" applyAlignment="1">
      <x:alignment vertical="center"/>
    </x:xf>
    <x:xf numFmtId="0" fontId="136" fillId="27" borderId="21" xfId="55" applyFont="1" applyFill="1" applyBorder="1"/>
    <x:xf numFmtId="0" fontId="136" fillId="27" borderId="25" xfId="55" applyFont="1" applyFill="1" applyBorder="1"/>
    <x:xf numFmtId="0" fontId="136" fillId="27" borderId="18" xfId="55" applyFont="1" applyFill="1" applyBorder="1" applyAlignment="1">
      <x:alignment vertical="center"/>
    </x:xf>
    <x:xf numFmtId="0" fontId="136" fillId="27" borderId="44" xfId="55" applyFont="1" applyFill="1" applyBorder="1" applyAlignment="1">
      <x:alignment vertical="center"/>
    </x:xf>
    <x:xf numFmtId="0" fontId="144" fillId="0" borderId="0" xfId="55" applyFont="1"/>
    <x:xf numFmtId="0" fontId="127" fillId="27" borderId="0" xfId="55" applyFont="1" applyFill="1"/>
    <x:xf numFmtId="0" fontId="129" fillId="0" borderId="0" xfId="55" applyFont="1"/>
    <x:xf numFmtId="167" fontId="134" fillId="0" borderId="0" xfId="55" applyNumberFormat="1" applyFont="1" applyAlignment="1">
      <x:alignment horizontal="right"/>
    </x:xf>
    <x:xf numFmtId="3" fontId="134" fillId="27" borderId="0" xfId="55" applyNumberFormat="1" applyFont="1" applyFill="1" applyAlignment="1">
      <x:alignment horizontal="right"/>
    </x:xf>
    <x:xf numFmtId="0" fontId="123" fillId="0" borderId="0" xfId="0" applyFont="1" applyAlignment="1">
      <x:alignment vertical="top" wrapText="1"/>
    </x:xf>
    <x:xf numFmtId="0" fontId="144" fillId="27" borderId="0" xfId="55" applyFont="1" applyFill="1"/>
    <x:xf numFmtId="0" fontId="15" fillId="0" borderId="0" xfId="0" applyFont="1"/>
    <x:xf numFmtId="168" fontId="0" fillId="0" borderId="0" xfId="0" applyNumberFormat="1"/>
    <x:xf numFmtId="1" fontId="57" fillId="27" borderId="42" xfId="0" applyNumberFormat="1" applyFont="1" applyFill="1" applyBorder="1" applyAlignment="1">
      <x:alignment horizontal="center"/>
    </x:xf>
    <x:xf numFmtId="0" fontId="57" fillId="27" borderId="0" xfId="0" applyFont="1" applyFill="1" applyAlignment="1">
      <x:alignment horizontal="center"/>
    </x:xf>
    <x:xf numFmtId="0" fontId="63" fillId="44" borderId="9" xfId="0" applyFont="1" applyFill="1" applyBorder="1" applyAlignment="1">
      <x:alignment horizontal="center" wrapText="1"/>
    </x:xf>
    <x:xf numFmtId="0" fontId="63" fillId="44" borderId="0" xfId="0" applyFont="1" applyFill="1" applyAlignment="1">
      <x:alignment horizontal="center" wrapText="1"/>
    </x:xf>
    <x:xf numFmtId="0" fontId="5" fillId="0" borderId="0" xfId="64"/>
    <x:xf numFmtId="0" fontId="147" fillId="46" borderId="0" xfId="64" applyFont="1" applyFill="1"/>
    <x:xf numFmtId="0" fontId="148" fillId="46" borderId="0" xfId="64" applyFont="1" applyFill="1"/>
    <x:xf numFmtId="0" fontId="148" fillId="46" borderId="45" xfId="64" applyFont="1" applyFill="1" applyBorder="1"/>
    <x:xf numFmtId="0" fontId="5" fillId="46" borderId="0" xfId="64" applyFill="1" applyAlignment="1">
      <x:alignment horizontal="left"/>
    </x:xf>
    <x:xf numFmtId="0" fontId="5" fillId="43" borderId="0" xfId="64" applyFill="1"/>
    <x:xf numFmtId="0" fontId="5" fillId="43" borderId="0" xfId="64" applyFill="1" applyAlignment="1">
      <x:alignment wrapText="1"/>
    </x:xf>
    <x:xf numFmtId="0" fontId="5" fillId="47" borderId="0" xfId="64" applyFill="1"/>
    <x:xf numFmtId="0" fontId="5" fillId="0" borderId="0" xfId="64" applyAlignment="1">
      <x:alignment wrapText="1"/>
    </x:xf>
    <x:xf numFmtId="0" fontId="5" fillId="0" borderId="45" xfId="64" applyBorder="1"/>
    <x:xf numFmtId="0" fontId="5" fillId="0" borderId="0" xfId="64" applyAlignment="1">
      <x:alignment horizontal="left"/>
    </x:xf>
    <x:xf numFmtId="0" fontId="5" fillId="0" borderId="45" xfId="64" applyBorder="1" applyAlignment="1">
      <x:alignment wrapText="1"/>
    </x:xf>
    <x:xf numFmtId="0" fontId="151" fillId="0" borderId="0" xfId="64" applyFont="1" applyAlignment="1">
      <x:alignment horizontal="left"/>
    </x:xf>
    <x:xf numFmtId="0" fontId="149" fillId="0" borderId="0" xfId="64" applyFont="1" applyAlignment="1">
      <x:alignment horizontal="left"/>
    </x:xf>
    <x:xf numFmtId="0" fontId="150" fillId="0" borderId="45" xfId="64" applyFont="1" applyBorder="1" applyAlignment="1">
      <x:alignment wrapText="1"/>
    </x:xf>
    <x:xf numFmtId="0" fontId="5" fillId="0" borderId="0" xfId="64" applyAlignment="1">
      <x:alignment vertical="top" wrapText="1"/>
    </x:xf>
    <x:xf numFmtId="0" fontId="5" fillId="0" borderId="45" xfId="64" applyBorder="1" applyAlignment="1">
      <x:alignment vertical="top" wrapText="1"/>
    </x:xf>
    <x:xf numFmtId="0" fontId="5" fillId="0" borderId="0" xfId="64" applyAlignment="1">
      <x:alignment horizontal="left" vertical="top" wrapText="1"/>
    </x:xf>
    <x:xf numFmtId="0" fontId="5" fillId="47" borderId="0" xfId="64" applyFill="1" applyAlignment="1">
      <x:alignment vertical="top"/>
    </x:xf>
    <x:xf numFmtId="0" fontId="149" fillId="0" borderId="0" xfId="64" applyFont="1" applyAlignment="1">
      <x:alignment horizontal="left" vertical="top" wrapText="1"/>
    </x:xf>
    <x:xf numFmtId="0" fontId="5" fillId="0" borderId="0" xfId="64" applyAlignment="1">
      <x:alignment vertical="top"/>
    </x:xf>
    <x:xf numFmtId="0" fontId="5" fillId="0" borderId="45" xfId="64" applyBorder="1" applyAlignment="1">
      <x:alignment horizontal="left"/>
    </x:xf>
    <x:xf numFmtId="0" fontId="72" fillId="45" borderId="46" xfId="0" applyFont="1" applyFill="1" applyBorder="1"/>
    <x:xf numFmtId="0" fontId="63" fillId="45" borderId="48" xfId="0" applyFont="1" applyFill="1" applyBorder="1" applyAlignment="1">
      <x:alignment horizontal="left"/>
    </x:xf>
    <x:xf numFmtId="0" fontId="5" fillId="0" borderId="49" xfId="64" applyBorder="1"/>
    <x:xf numFmtId="0" fontId="4" fillId="47" borderId="0" xfId="64" applyFont="1" applyFill="1"/>
    <x:xf numFmtId="22" fontId="0" fillId="27" borderId="0" xfId="0" applyNumberFormat="1" applyFill="1"/>
    <x:xf numFmtId="0" fontId="63" fillId="30" borderId="47" xfId="0" applyFont="1" applyFill="1" applyBorder="1"/>
    <x:xf numFmtId="0" fontId="3" fillId="0" borderId="45" xfId="64" applyFont="1" applyBorder="1"/>
    <x:xf numFmtId="0" fontId="150" fillId="0" borderId="45" xfId="64" applyFont="1" applyBorder="1"/>
    <x:xf numFmtId="0" fontId="3" fillId="0" borderId="49" xfId="64" applyFont="1" applyBorder="1"/>
    <x:xf numFmtId="0" fontId="3" fillId="0" borderId="0" xfId="65"/>
    <x:xf numFmtId="0" fontId="2" fillId="0" borderId="0" xfId="65" applyFont="1"/>
    <x:xf numFmtId="0" fontId="153" fillId="0" borderId="50" xfId="0" applyFont="1" applyBorder="1" applyAlignment="1">
      <x:alignment vertical="center" wrapText="1"/>
    </x:xf>
    <x:xf numFmtId="0" fontId="2" fillId="0" borderId="0" xfId="64" applyFont="1"/>
    <x:xf numFmtId="0" fontId="2" fillId="47" borderId="0" xfId="64" applyFont="1" applyFill="1"/>
    <x:xf numFmtId="0" fontId="5" fillId="0" borderId="51" xfId="64" applyBorder="1"/>
    <x:xf numFmtId="0" fontId="5" fillId="0" borderId="9" xfId="64" applyBorder="1"/>
    <x:xf numFmtId="0" fontId="58" fillId="0" borderId="34" xfId="60" applyFont="1" applyBorder="1"/>
    <x:xf numFmtId="0" fontId="153" fillId="0" borderId="52" xfId="0" applyFont="1" applyBorder="1" applyAlignment="1">
      <x:alignment vertical="center" wrapText="1"/>
    </x:xf>
    <x:xf numFmtId="0" fontId="153" fillId="0" borderId="9" xfId="0" applyFont="1" applyBorder="1" applyAlignment="1">
      <x:alignment vertical="center" wrapText="1"/>
    </x:xf>
    <x:xf numFmtId="0" fontId="2" fillId="0" borderId="0" xfId="64" applyFont="1" applyAlignment="1">
      <x:alignment wrapText="1"/>
    </x:xf>
    <x:xf numFmtId="0" fontId="2" fillId="0" borderId="45" xfId="64" applyFont="1" applyBorder="1"/>
    <x:xf numFmtId="0" fontId="2" fillId="0" borderId="0" xfId="64" applyFont="1" applyAlignment="1">
      <x:alignment horizontal="left"/>
    </x:xf>
    <x:xf numFmtId="1" fontId="134" fillId="0" borderId="0" xfId="62" applyNumberFormat="1" applyFont="1" applyFill="1" applyBorder="1" applyAlignment="1">
      <x:alignment horizontal="right"/>
    </x:xf>
    <x:xf numFmtId="2" fontId="20" fillId="44" borderId="53" xfId="0" applyNumberFormat="1" applyFont="1" applyFill="1" applyBorder="1" applyAlignment="1">
      <x:alignment horizontal="center"/>
    </x:xf>
    <x:xf numFmtId="0" fontId="63" fillId="39" borderId="0" xfId="0" applyFont="1" applyFill="1" applyAlignment="1">
      <x:alignment horizontal="left"/>
    </x:xf>
    <x:xf numFmtId="0" fontId="39" fillId="39" borderId="0" xfId="0" applyFont="1" applyFill="1" applyAlignment="1">
      <x:alignment horizontal="left"/>
    </x:xf>
    <x:xf numFmtId="0" fontId="72" fillId="39" borderId="0" xfId="0" applyFont="1" applyFill="1" applyAlignment="1">
      <x:alignment horizontal="right"/>
    </x:xf>
    <x:xf numFmtId="0" fontId="60" fillId="44" borderId="9" xfId="0" applyFont="1" applyFill="1" applyBorder="1" applyAlignment="1">
      <x:alignment horizontal="left"/>
    </x:xf>
    <x:xf numFmtId="0" fontId="53" fillId="39" borderId="0" xfId="0" applyFont="1" applyFill="1" applyAlignment="1">
      <x:alignment horizontal="left" wrapText="1"/>
    </x:xf>
    <x:xf numFmtId="0" fontId="53" fillId="39" borderId="0" xfId="0" applyFont="1" applyFill="1" applyAlignment="1">
      <x:alignment horizontal="left"/>
    </x:xf>
    <x:xf numFmtId="49" fontId="60" fillId="44" borderId="9" xfId="0" applyNumberFormat="1" applyFont="1" applyFill="1" applyBorder="1" applyAlignment="1">
      <x:alignment horizontal="left"/>
    </x:xf>
    <x:xf numFmtId="0" fontId="57" fillId="27" borderId="0" xfId="55" applyFont="1" applyFill="1" applyAlignment="1">
      <x:alignment horizontal="left" vertical="top" wrapText="1"/>
    </x:xf>
    <x:xf numFmtId="0" fontId="57" fillId="27" borderId="0" xfId="31" applyFont="1" applyFill="1" applyAlignment="1">
      <x:alignment horizontal="left" vertical="top" wrapText="1"/>
    </x:xf>
    <x:xf numFmtId="0" fontId="93" fillId="27" borderId="0" xfId="55" applyFont="1" applyFill="1" applyAlignment="1">
      <x:alignment horizontal="left" vertical="top" wrapText="1"/>
    </x:xf>
    <x:xf numFmtId="0" fontId="85" fillId="27" borderId="0" xfId="55" applyFont="1" applyFill="1" applyAlignment="1">
      <x:alignment horizontal="left" vertical="top" wrapText="1"/>
    </x:xf>
    <x:xf numFmtId="0" fontId="57" fillId="0" borderId="0" xfId="55" applyFont="1" applyAlignment="1">
      <x:alignment horizontal="left" vertical="top" wrapText="1"/>
    </x:xf>
    <x:xf numFmtId="0" fontId="57" fillId="0" borderId="0" xfId="55" applyFont="1"/>
    <x:xf numFmtId="0" fontId="53" fillId="27" borderId="0" xfId="55" applyFont="1" applyFill="1" applyAlignment="1">
      <x:alignment horizontal="left" vertical="top" wrapText="1"/>
    </x:xf>
    <x:xf numFmtId="0" fontId="57" fillId="27" borderId="0" xfId="55" applyFont="1" applyFill="1" applyAlignment="1">
      <x:alignment horizontal="left" vertical="center" wrapText="1"/>
    </x:xf>
    <x:xf numFmtId="0" fontId="65" fillId="27" borderId="0" xfId="55" applyFont="1" applyFill="1" applyAlignment="1">
      <x:alignment horizontal="left" vertical="top" wrapText="1"/>
    </x:xf>
    <x:xf numFmtId="0" fontId="57" fillId="26" borderId="0" xfId="55" applyFont="1" applyFill="1"/>
    <x:xf numFmtId="0" fontId="43" fillId="27" borderId="0" xfId="55" applyFont="1" applyFill="1" applyAlignment="1">
      <x:alignment horizontal="left"/>
    </x:xf>
    <x:xf numFmtId="0" fontId="64" fillId="27" borderId="0" xfId="31" applyFont="1" applyFill="1" applyAlignment="1">
      <x:alignment wrapText="1"/>
    </x:xf>
    <x:xf numFmtId="0" fontId="57" fillId="0" borderId="0" xfId="55" applyFont="1" applyAlignment="1">
      <x:alignment wrapText="1"/>
    </x:xf>
    <x:xf numFmtId="0" fontId="70" fillId="27" borderId="0" xfId="55" applyFont="1" applyFill="1" applyAlignment="1">
      <x:alignment horizontal="left" vertical="top" wrapText="1"/>
    </x:xf>
    <x:xf numFmtId="0" fontId="57" fillId="27" borderId="0" xfId="55" applyFont="1" applyFill="1" applyAlignment="1">
      <x:alignment horizontal="left" wrapText="1"/>
    </x:xf>
    <x:xf numFmtId="0" fontId="20" fillId="30" borderId="0" xfId="0" applyFont="1" applyFill="1" applyAlignment="1">
      <x:alignment horizontal="center"/>
    </x:xf>
    <x:xf numFmtId="0" fontId="42" fillId="40" borderId="0" xfId="31" applyFont="1" applyFill="1" applyAlignment="1">
      <x:alignment horizontal="center" vertical="center" wrapText="1"/>
    </x:xf>
    <x:xf numFmtId="3" fontId="51" fillId="30" borderId="29" xfId="0" applyNumberFormat="1" applyFont="1" applyFill="1" applyBorder="1" applyAlignment="1">
      <x:alignment horizontal="left"/>
    </x:xf>
    <x:xf numFmtId="0" fontId="51" fillId="30" borderId="0" xfId="0" applyFont="1" applyFill="1" applyAlignment="1">
      <x:alignment horizontal="left"/>
    </x:xf>
    <x:xf numFmtId="0" fontId="38" fillId="36" borderId="0" xfId="0" applyFont="1" applyFill="1" applyAlignment="1">
      <x:alignment horizontal="left"/>
    </x:xf>
    <x:xf numFmtId="0" fontId="55" fillId="30" borderId="0" xfId="0" applyFont="1" applyFill="1" applyAlignment="1">
      <x:alignment horizontal="left" vertical="center" wrapText="1"/>
    </x:xf>
    <x:xf numFmtId="0" fontId="33" fillId="30" borderId="0" xfId="0" applyFont="1" applyFill="1" applyAlignment="1">
      <x:alignment horizontal="center" vertical="center" wrapText="1"/>
    </x:xf>
    <x:xf numFmtId="0" fontId="38" fillId="36" borderId="20" xfId="0" applyFont="1" applyFill="1" applyBorder="1" applyAlignment="1">
      <x:alignment horizontal="left"/>
    </x:xf>
    <x:xf numFmtId="0" fontId="37" fillId="30" borderId="18" xfId="0" applyFont="1" applyFill="1" applyBorder="1" applyAlignment="1">
      <x:alignment horizontal="left"/>
    </x:xf>
    <x:xf numFmtId="0" fontId="33" fillId="30" borderId="28" xfId="0" applyFont="1" applyFill="1" applyBorder="1" applyAlignment="1">
      <x:alignment horizontal="left"/>
    </x:xf>
    <x:xf numFmtId="0" fontId="33" fillId="30" borderId="18" xfId="0" applyFont="1" applyFill="1" applyBorder="1" applyAlignment="1">
      <x:alignment horizontal="left"/>
    </x:xf>
    <x:xf numFmtId="0" fontId="20" fillId="30" borderId="29" xfId="0" applyFont="1" applyFill="1" applyBorder="1" applyAlignment="1">
      <x:alignment horizontal="left"/>
    </x:xf>
    <x:xf numFmtId="0" fontId="20" fillId="30" borderId="0" xfId="0" applyFont="1" applyFill="1" applyAlignment="1">
      <x:alignment horizontal="left"/>
    </x:xf>
    <x:xf numFmtId="0" fontId="72" fillId="30" borderId="0" xfId="0" applyFont="1" applyFill="1" applyAlignment="1">
      <x:alignment horizontal="left"/>
    </x:xf>
    <x:xf numFmtId="0" fontId="20" fillId="30" borderId="18" xfId="0" applyFont="1" applyFill="1" applyBorder="1" applyAlignment="1">
      <x:alignment horizontal="left"/>
    </x:xf>
    <x:xf numFmtId="0" fontId="42" fillId="36" borderId="22" xfId="0" applyFont="1" applyFill="1" applyBorder="1" applyAlignment="1">
      <x:alignment horizontal="left" vertical="center" wrapText="1"/>
    </x:xf>
    <x:xf numFmtId="0" fontId="20" fillId="30" borderId="18" xfId="0" applyFont="1" applyFill="1" applyBorder="1" applyAlignment="1">
      <x:alignment horizontal="center"/>
    </x:xf>
    <x:xf numFmtId="0" fontId="49" fillId="36" borderId="0" xfId="0" applyFont="1" applyFill="1" applyAlignment="1">
      <x:alignment horizontal="left"/>
    </x:xf>
    <x:xf numFmtId="0" fontId="72" fillId="30" borderId="35" xfId="0" applyFont="1" applyFill="1" applyBorder="1" applyAlignment="1">
      <x:alignment horizontal="left" wrapText="1"/>
    </x:xf>
    <x:xf numFmtId="0" fontId="72" fillId="30" borderId="36" xfId="0" applyFont="1" applyFill="1" applyBorder="1" applyAlignment="1">
      <x:alignment horizontal="left" wrapText="1"/>
    </x:xf>
    <x:xf numFmtId="0" fontId="72" fillId="30" borderId="37" xfId="0" applyFont="1" applyFill="1" applyBorder="1" applyAlignment="1">
      <x:alignment horizontal="left" wrapText="1"/>
    </x:xf>
    <x:xf numFmtId="0" fontId="33" fillId="30" borderId="0" xfId="0" applyFont="1" applyFill="1" applyAlignment="1">
      <x:alignment horizontal="left"/>
    </x:xf>
    <x:xf numFmtId="0" fontId="39" fillId="30" borderId="0" xfId="0" applyFont="1" applyFill="1" applyAlignment="1">
      <x:alignment horizontal="left"/>
    </x:xf>
    <x:xf numFmtId="0" fontId="72" fillId="30" borderId="0" xfId="0" applyFont="1" applyFill="1" applyAlignment="1">
      <x:alignment horizontal="right"/>
    </x:xf>
    <x:xf numFmtId="0" fontId="72" fillId="30" borderId="43" xfId="0" applyFont="1" applyFill="1" applyBorder="1" applyAlignment="1">
      <x:alignment horizontal="right"/>
    </x:xf>
    <x:xf numFmtId="0" fontId="60" fillId="27" borderId="26" xfId="0" applyFont="1" applyFill="1" applyBorder="1" applyAlignment="1">
      <x:alignment horizontal="left"/>
    </x:xf>
    <x:xf numFmtId="0" fontId="60" fillId="27" borderId="21" xfId="0" applyFont="1" applyFill="1" applyBorder="1" applyAlignment="1">
      <x:alignment horizontal="left"/>
    </x:xf>
    <x:xf numFmtId="0" fontId="60" fillId="27" borderId="25" xfId="0" applyFont="1" applyFill="1" applyBorder="1" applyAlignment="1">
      <x:alignment horizontal="left"/>
    </x:xf>
    <x:xf numFmtId="0" fontId="63" fillId="30" borderId="0" xfId="0" applyFont="1" applyFill="1" applyAlignment="1">
      <x:alignment horizontal="left"/>
    </x:xf>
    <x:xf numFmtId="0" fontId="63" fillId="30" borderId="43" xfId="0" applyFont="1" applyFill="1" applyBorder="1" applyAlignment="1">
      <x:alignment horizontal="left"/>
    </x:xf>
    <x:xf numFmtId="0" fontId="53" fillId="30" borderId="0" xfId="0" applyFont="1" applyFill="1" applyAlignment="1">
      <x:alignment horizontal="left"/>
    </x:xf>
    <x:xf numFmtId="0" fontId="42" fillId="38" borderId="22" xfId="0" applyFont="1" applyFill="1" applyBorder="1" applyAlignment="1">
      <x:alignment horizontal="left" vertical="center" wrapText="1"/>
    </x:xf>
    <x:xf numFmtId="0" fontId="49" fillId="38" borderId="0" xfId="0" applyFont="1" applyFill="1" applyAlignment="1">
      <x:alignment horizontal="left"/>
    </x:xf>
    <x:xf numFmtId="0" fontId="38" fillId="38" borderId="0" xfId="0" applyFont="1" applyFill="1" applyAlignment="1">
      <x:alignment horizontal="left"/>
    </x:xf>
    <x:xf numFmtId="0" fontId="33" fillId="30" borderId="0" xfId="0" applyFont="1" applyFill="1" applyAlignment="1">
      <x:alignment horizontal="center"/>
    </x:xf>
    <x:xf numFmtId="0" fontId="60" fillId="27" borderId="9" xfId="0" applyFont="1" applyFill="1" applyBorder="1" applyAlignment="1">
      <x:alignment horizontal="left"/>
    </x:xf>
    <x:xf numFmtId="0" fontId="42" fillId="26" borderId="0" xfId="31" applyFont="1" applyFill="1" applyAlignment="1">
      <x:alignment horizontal="center" vertical="center"/>
    </x:xf>
    <x:xf numFmtId="0" fontId="42" fillId="26" borderId="0" xfId="0" applyFont="1" applyFill="1" applyAlignment="1">
      <x:alignment horizontal="center" vertical="center"/>
    </x:xf>
    <x:xf numFmtId="49" fontId="60" fillId="27" borderId="9" xfId="0" applyNumberFormat="1" applyFont="1" applyFill="1" applyBorder="1" applyAlignment="1">
      <x:alignment horizontal="left"/>
    </x:xf>
    <x:xf numFmtId="0" fontId="42" fillId="33" borderId="22" xfId="0" applyFont="1" applyFill="1" applyBorder="1" applyAlignment="1">
      <x:alignment horizontal="left" vertical="center" wrapText="1"/>
    </x:xf>
    <x:xf numFmtId="0" fontId="49" fillId="33" borderId="0" xfId="0" applyFont="1" applyFill="1" applyAlignment="1">
      <x:alignment horizontal="left"/>
    </x:xf>
    <x:xf numFmtId="0" fontId="38" fillId="33" borderId="0" xfId="0" applyFont="1" applyFill="1" applyAlignment="1">
      <x:alignment horizontal="left"/>
    </x:xf>
    <x:xf numFmtId="0" fontId="51" fillId="30" borderId="29" xfId="0" applyFont="1" applyFill="1" applyBorder="1" applyAlignment="1">
      <x:alignment horizontal="left"/>
    </x:xf>
    <x:xf numFmtId="0" fontId="42" fillId="34" borderId="22" xfId="0" applyFont="1" applyFill="1" applyBorder="1" applyAlignment="1">
      <x:alignment horizontal="left" vertical="center" wrapText="1"/>
    </x:xf>
    <x:xf numFmtId="0" fontId="49" fillId="34" borderId="0" xfId="0" applyFont="1" applyFill="1" applyAlignment="1">
      <x:alignment horizontal="left"/>
    </x:xf>
    <x:xf numFmtId="0" fontId="38" fillId="34" borderId="0" xfId="0" applyFont="1" applyFill="1" applyAlignment="1">
      <x:alignment horizontal="left"/>
    </x:xf>
    <x:xf numFmtId="0" fontId="62" fillId="31" borderId="0" xfId="60" applyFont="1" applyFill="1"/>
    <x:xf numFmtId="0" fontId="58" fillId="31" borderId="0" xfId="60" applyFont="1" applyFill="1"/>
    <x:xf numFmtId="0" fontId="42" fillId="26" borderId="0" xfId="0" applyFont="1" applyFill="1"/>
    <x:xf numFmtId="0" fontId="57" fillId="27" borderId="0" xfId="0" applyFont="1" applyFill="1" applyAlignment="1">
      <x:alignment wrapText="1"/>
    </x:xf>
    <x:xf numFmtId="0" fontId="57" fillId="0" borderId="0" xfId="0" applyFont="1" applyAlignment="1">
      <x:alignment wrapText="1"/>
    </x:xf>
    <x:xf numFmtId="0" fontId="62" fillId="31" borderId="18" xfId="0" applyFont="1" applyFill="1" applyBorder="1" applyAlignment="1">
      <x:alignment horizontal="left"/>
    </x:xf>
    <x:xf numFmtId="0" fontId="57" fillId="27" borderId="21" xfId="0" applyFont="1" applyFill="1" applyBorder="1" applyAlignment="1">
      <x:alignment horizontal="left" vertical="center" wrapText="1"/>
    </x:xf>
    <x:xf numFmtId="0" fontId="57" fillId="27" borderId="21" xfId="0" applyFont="1" applyFill="1" applyBorder="1" applyAlignment="1">
      <x:alignment horizontal="left" wrapText="1"/>
    </x:xf>
    <x:xf numFmtId="0" fontId="57" fillId="27" borderId="21" xfId="0" applyFont="1" applyFill="1" applyBorder="1" applyAlignment="1">
      <x:alignment horizontal="left"/>
    </x:xf>
    <x:xf numFmtId="0" fontId="57" fillId="27" borderId="21" xfId="0" applyFont="1" applyFill="1" applyBorder="1" applyAlignment="1">
      <x:alignment horizontal="left" vertical="top" wrapText="1"/>
    </x:xf>
    <x:xf numFmtId="0" fontId="57" fillId="0" borderId="20" xfId="0" applyFont="1" applyBorder="1" applyAlignment="1">
      <x:alignment horizontal="left" vertical="center" wrapText="1"/>
    </x:xf>
    <x:xf numFmtId="0" fontId="57" fillId="0" borderId="21" xfId="0" applyFont="1" applyBorder="1" applyAlignment="1">
      <x:alignment horizontal="left" vertical="center" wrapText="1"/>
    </x:xf>
    <x:xf numFmtId="0" fontId="66" fillId="31" borderId="0" xfId="60" applyFont="1" applyFill="1"/>
    <x:xf numFmtId="0" fontId="67" fillId="31" borderId="0" xfId="60" applyFont="1" applyFill="1"/>
    <x:xf numFmtId="0" fontId="59" fillId="0" borderId="0" xfId="60" applyFont="1" applyAlignment="1">
      <x:alignment horizontal="left" wrapText="1"/>
    </x:xf>
    <x:xf numFmtId="0" fontId="59" fillId="0" borderId="0" xfId="60" applyFont="1" applyAlignment="1">
      <x:alignment wrapText="1"/>
    </x:xf>
    <x:xf numFmtId="0" fontId="13" fillId="0" borderId="0" xfId="0" applyFont="1" applyAlignment="1">
      <x:alignment wrapText="1"/>
    </x:xf>
    <x:xf numFmtId="0" fontId="69" fillId="27" borderId="0" xfId="0" applyFont="1" applyFill="1" applyAlignment="1">
      <x:alignment horizontal="left" vertical="top" wrapText="1"/>
    </x:xf>
    <x:xf numFmtId="0" fontId="69" fillId="27" borderId="0" xfId="0" applyFont="1" applyFill="1" applyAlignment="1">
      <x:alignment horizontal="left" vertical="top"/>
    </x:xf>
    <x:xf numFmtId="0" fontId="57" fillId="0" borderId="0" xfId="0" applyFont="1"/>
    <x:xf numFmtId="0" fontId="57" fillId="27" borderId="0" xfId="0" applyFont="1" applyFill="1" applyAlignment="1">
      <x:alignment horizontal="left" vertical="top" wrapText="1"/>
    </x:xf>
    <x:xf numFmtId="0" fontId="57" fillId="0" borderId="0" xfId="0" applyFont="1" applyAlignment="1">
      <x:alignment vertical="top" wrapText="1"/>
    </x:xf>
    <x:xf numFmtId="0" fontId="13" fillId="0" borderId="0" xfId="0" applyFont="1"/>
    <x:xf numFmtId="0" fontId="62" fillId="0" borderId="26" xfId="60" applyFont="1" applyBorder="1" applyAlignment="1">
      <x:alignment horizontal="center" vertical="center" wrapText="1"/>
    </x:xf>
    <x:xf numFmtId="0" fontId="62" fillId="0" borderId="21" xfId="60" applyFont="1" applyBorder="1" applyAlignment="1">
      <x:alignment horizontal="center" vertical="center" wrapText="1"/>
    </x:xf>
    <x:xf numFmtId="0" fontId="62" fillId="0" borderId="25" xfId="60" applyFont="1" applyBorder="1" applyAlignment="1">
      <x:alignment horizontal="center" vertical="center" wrapText="1"/>
    </x:xf>
    <x:xf numFmtId="0" fontId="97" fillId="27" borderId="0" xfId="0" applyFont="1" applyFill="1" applyAlignment="1">
      <x:alignment horizontal="left" wrapText="1"/>
    </x:xf>
    <x:xf numFmtId="0" fontId="42" fillId="26" borderId="0" xfId="55" applyFont="1" applyFill="1"/>
    <x:xf numFmtId="0" fontId="62" fillId="0" borderId="26" xfId="58" applyFont="1" applyBorder="1" applyAlignment="1">
      <x:alignment horizontal="center" vertical="center" wrapText="1"/>
    </x:xf>
    <x:xf numFmtId="0" fontId="62" fillId="0" borderId="25" xfId="58" applyFont="1" applyBorder="1" applyAlignment="1">
      <x:alignment horizontal="center" vertical="center" wrapText="1"/>
    </x:xf>
    <x:xf numFmtId="0" fontId="57" fillId="27" borderId="0" xfId="55" applyFont="1" applyFill="1" applyAlignment="1">
      <x:alignment vertical="top" wrapText="1"/>
    </x:xf>
    <x:xf numFmtId="0" fontId="57" fillId="0" borderId="27" xfId="0" applyFont="1" applyBorder="1" applyAlignment="1">
      <x:alignment vertical="top" wrapText="1"/>
    </x:xf>
    <x:xf numFmtId="0" fontId="57" fillId="0" borderId="27" xfId="0" applyFont="1" applyBorder="1" applyAlignment="1">
      <x:alignment wrapText="1"/>
    </x:xf>
    <x:xf numFmtId="0" fontId="57" fillId="27" borderId="27" xfId="31" applyFont="1" applyFill="1" applyBorder="1" applyAlignment="1">
      <x:alignment horizontal="left" vertical="top" wrapText="1"/>
    </x:xf>
    <x:xf numFmtId="0" fontId="95" fillId="27" borderId="0" xfId="55" applyFont="1" applyFill="1" applyAlignment="1">
      <x:alignment horizontal="left" vertical="top" wrapText="1"/>
    </x:xf>
    <x:xf numFmtId="0" fontId="96" fillId="27" borderId="0" xfId="31" applyFont="1" applyFill="1" applyAlignment="1">
      <x:alignment horizontal="left" vertical="top" wrapText="1"/>
    </x:xf>
    <x:xf numFmtId="0" fontId="57" fillId="27" borderId="0" xfId="55" applyFont="1" applyFill="1" applyAlignment="1">
      <x:alignment horizontal="left"/>
    </x:xf>
    <x:xf numFmtId="0" fontId="62" fillId="27" borderId="0" xfId="55" applyFont="1" applyFill="1" applyAlignment="1">
      <x:alignment horizontal="center"/>
    </x:xf>
    <x:xf numFmtId="0" fontId="57" fillId="27" borderId="0" xfId="55" applyFont="1" applyFill="1" applyAlignment="1">
      <x:alignment horizontal="right"/>
    </x:xf>
    <x:xf numFmtId="0" fontId="57" fillId="27" borderId="18" xfId="55" applyFont="1" applyFill="1" applyBorder="1" applyAlignment="1">
      <x:alignment horizontal="left"/>
    </x:xf>
    <x:xf numFmtId="49" fontId="57" fillId="27" borderId="18" xfId="55" applyNumberFormat="1" applyFont="1" applyFill="1" applyBorder="1" applyAlignment="1">
      <x:alignment horizontal="left"/>
    </x:xf>
    <x:xf numFmtId="0" fontId="58" fillId="27" borderId="0" xfId="55" applyFont="1" applyFill="1" applyAlignment="1">
      <x:alignment horizontal="right"/>
    </x:xf>
    <x:xf numFmtId="0" fontId="62" fillId="27" borderId="18" xfId="55" applyFont="1" applyFill="1" applyBorder="1" applyAlignment="1">
      <x:alignment horizontal="center"/>
    </x:xf>
    <x:xf numFmtId="3" fontId="59" fillId="27" borderId="0" xfId="55" applyNumberFormat="1" applyFont="1" applyFill="1" applyAlignment="1">
      <x:alignment horizontal="center"/>
    </x:xf>
    <x:xf numFmtId="9" fontId="59" fillId="27" borderId="0" xfId="54" applyFont="1" applyFill="1" applyAlignment="1">
      <x:alignment horizontal="center"/>
    </x:xf>
    <x:xf numFmtId="3" fontId="59" fillId="27" borderId="18" xfId="55" applyNumberFormat="1" applyFont="1" applyFill="1" applyBorder="1" applyAlignment="1">
      <x:alignment horizontal="center"/>
    </x:xf>
    <x:xf numFmtId="0" fontId="62" fillId="27" borderId="18" xfId="55" applyFont="1" applyFill="1" applyBorder="1" applyAlignment="1">
      <x:alignment horizontal="left"/>
    </x:xf>
    <x:xf numFmtId="0" fontId="62" fillId="27" borderId="20" xfId="55" applyFont="1" applyFill="1" applyBorder="1" applyAlignment="1">
      <x:alignment horizontal="center"/>
    </x:xf>
    <x:xf numFmtId="10" fontId="59" fillId="27" borderId="0" xfId="54" applyNumberFormat="1" applyFont="1" applyFill="1" applyAlignment="1">
      <x:alignment horizontal="center"/>
    </x:xf>
    <x:xf numFmtId="0" fontId="134" fillId="27" borderId="0" xfId="55" applyFont="1" applyFill="1" applyAlignment="1">
      <x:alignment horizontal="left"/>
    </x:xf>
    <x:xf numFmtId="0" fontId="134" fillId="0" borderId="0" xfId="55" applyFont="1" applyAlignment="1">
      <x:alignment horizontal="left"/>
    </x:xf>
    <x:xf numFmtId="0" fontId="145" fillId="0" borderId="0" xfId="0" applyFont="1" applyAlignment="1">
      <x:alignment horizontal="left" vertical="top" wrapText="1"/>
    </x:xf>
    <x:xf numFmtId="0" fontId="133" fillId="27" borderId="18" xfId="55" applyFont="1" applyFill="1" applyBorder="1" applyAlignment="1">
      <x:alignment horizontal="left"/>
    </x:xf>
    <x:xf numFmtId="0" fontId="135" fillId="27" borderId="18" xfId="55" applyFont="1" applyFill="1" applyBorder="1" applyAlignment="1">
      <x:alignment horizontal="center"/>
    </x:xf>
    <x:xf numFmtId="3" fontId="138" fillId="27" borderId="0" xfId="55" applyNumberFormat="1" applyFont="1" applyFill="1"/>
    <x:xf numFmtId="3" fontId="138" fillId="27" borderId="43" xfId="55" applyNumberFormat="1" applyFont="1" applyFill="1" applyBorder="1"/>
    <x:xf numFmtId="3" fontId="138" fillId="27" borderId="29" xfId="55" applyNumberFormat="1" applyFont="1" applyFill="1" applyBorder="1" applyAlignment="1">
      <x:alignment horizontal="right"/>
    </x:xf>
    <x:xf numFmtId="3" fontId="138" fillId="27" borderId="0" xfId="55" applyNumberFormat="1" applyFont="1" applyFill="1" applyAlignment="1">
      <x:alignment horizontal="right"/>
    </x:xf>
    <x:xf numFmtId="3" fontId="138" fillId="27" borderId="43" xfId="55" applyNumberFormat="1" applyFont="1" applyFill="1" applyBorder="1" applyAlignment="1">
      <x:alignment horizontal="right"/>
    </x:xf>
    <x:xf numFmtId="9" fontId="138" fillId="27" borderId="29" xfId="54" applyFont="1" applyFill="1" applyBorder="1" applyAlignment="1">
      <x:alignment horizontal="center"/>
    </x:xf>
    <x:xf numFmtId="9" fontId="138" fillId="27" borderId="0" xfId="54" applyFont="1" applyFill="1" applyBorder="1" applyAlignment="1">
      <x:alignment horizontal="center"/>
    </x:xf>
    <x:xf numFmtId="9" fontId="138" fillId="27" borderId="43" xfId="54" applyFont="1" applyFill="1" applyBorder="1" applyAlignment="1">
      <x:alignment horizontal="center"/>
    </x:xf>
    <x:xf numFmtId="3" fontId="138" fillId="27" borderId="28" xfId="55" applyNumberFormat="1" applyFont="1" applyFill="1" applyBorder="1" applyAlignment="1">
      <x:alignment horizontal="right"/>
    </x:xf>
    <x:xf numFmtId="3" fontId="138" fillId="27" borderId="18" xfId="55" applyNumberFormat="1" applyFont="1" applyFill="1" applyBorder="1" applyAlignment="1">
      <x:alignment horizontal="right"/>
    </x:xf>
    <x:xf numFmtId="3" fontId="138" fillId="27" borderId="44" xfId="55" applyNumberFormat="1" applyFont="1" applyFill="1" applyBorder="1" applyAlignment="1">
      <x:alignment horizontal="right"/>
    </x:xf>
    <x:xf numFmtId="2" fontId="138" fillId="27" borderId="29" xfId="54" applyNumberFormat="1" applyFont="1" applyFill="1" applyBorder="1" applyAlignment="1">
      <x:alignment horizontal="right"/>
    </x:xf>
    <x:xf numFmtId="2" fontId="138" fillId="27" borderId="0" xfId="54" applyNumberFormat="1" applyFont="1" applyFill="1" applyBorder="1" applyAlignment="1">
      <x:alignment horizontal="right"/>
    </x:xf>
    <x:xf numFmtId="2" fontId="138" fillId="27" borderId="43" xfId="54" applyNumberFormat="1" applyFont="1" applyFill="1" applyBorder="1" applyAlignment="1">
      <x:alignment horizontal="right"/>
    </x:xf>
    <x:xf numFmtId="3" fontId="135" fillId="27" borderId="18" xfId="55" applyNumberFormat="1" applyFont="1" applyFill="1" applyBorder="1" applyAlignment="1">
      <x:alignment horizontal="center"/>
    </x:xf>
    <x:xf numFmtId="3" fontId="139" fillId="27" borderId="0" xfId="55" applyNumberFormat="1" applyFont="1" applyFill="1" applyAlignment="1">
      <x:alignment horizontal="right"/>
    </x:xf>
    <x:xf numFmtId="0" fontId="154" fillId="27" borderId="0" xfId="55" applyFont="1" applyFill="1" applyAlignment="1">
      <x:alignment horizontal="left" vertical="top" wrapText="1"/>
    </x:xf>
    <x:xf numFmtId="3" fontId="104" fillId="27" borderId="0" xfId="55" applyNumberFormat="1" applyFont="1" applyFill="1" applyAlignment="1">
      <x:alignment horizontal="center"/>
    </x:xf>
    <x:xf numFmtId="3" fontId="143" fillId="27" borderId="18" xfId="55" applyNumberFormat="1" applyFont="1" applyFill="1" applyBorder="1" applyAlignment="1">
      <x:alignment horizontal="right"/>
    </x:xf>
    <x:xf numFmtId="3" fontId="143" fillId="27" borderId="44" xfId="55" applyNumberFormat="1" applyFont="1" applyFill="1" applyBorder="1" applyAlignment="1">
      <x:alignment horizontal="right"/>
    </x:xf>
    <x:xf numFmtId="3" fontId="143" fillId="27" borderId="28" xfId="55" applyNumberFormat="1" applyFont="1" applyFill="1" applyBorder="1" applyAlignment="1">
      <x:alignment horizontal="right"/>
    </x:xf>
    <x:xf numFmtId="2" fontId="143" fillId="27" borderId="28" xfId="54" applyNumberFormat="1" applyFont="1" applyFill="1" applyBorder="1" applyAlignment="1">
      <x:alignment horizontal="right"/>
    </x:xf>
    <x:xf numFmtId="2" fontId="143" fillId="27" borderId="18" xfId="54" applyNumberFormat="1" applyFont="1" applyFill="1" applyBorder="1" applyAlignment="1">
      <x:alignment horizontal="right"/>
    </x:xf>
    <x:xf numFmtId="2" fontId="143" fillId="27" borderId="44" xfId="54" applyNumberFormat="1" applyFont="1" applyFill="1" applyBorder="1" applyAlignment="1">
      <x:alignment horizontal="right"/>
    </x:xf>
    <x:xf numFmtId="2" fontId="143" fillId="27" borderId="0" xfId="63" applyNumberFormat="1" applyFont="1" applyFill="1" applyBorder="1" applyAlignment="1">
      <x:alignment horizontal="right"/>
    </x:xf>
    <x:xf numFmtId="2" fontId="143" fillId="27" borderId="43" xfId="63" applyNumberFormat="1" applyFont="1" applyFill="1" applyBorder="1" applyAlignment="1">
      <x:alignment horizontal="right"/>
    </x:xf>
    <x:xf numFmtId="3" fontId="143" fillId="27" borderId="29" xfId="55" applyNumberFormat="1" applyFont="1" applyFill="1" applyBorder="1" applyAlignment="1">
      <x:alignment horizontal="right"/>
    </x:xf>
    <x:xf numFmtId="3" fontId="143" fillId="27" borderId="0" xfId="55" applyNumberFormat="1" applyFont="1" applyFill="1" applyAlignment="1">
      <x:alignment horizontal="right"/>
    </x:xf>
    <x:xf numFmtId="3" fontId="143" fillId="27" borderId="43" xfId="55" applyNumberFormat="1" applyFont="1" applyFill="1" applyBorder="1" applyAlignment="1">
      <x:alignment horizontal="right"/>
    </x:xf>
    <x:xf numFmtId="2" fontId="143" fillId="27" borderId="29" xfId="54" applyNumberFormat="1" applyFont="1" applyFill="1" applyBorder="1" applyAlignment="1">
      <x:alignment horizontal="right"/>
    </x:xf>
    <x:xf numFmtId="2" fontId="143" fillId="27" borderId="0" xfId="54" applyNumberFormat="1" applyFont="1" applyFill="1" applyBorder="1" applyAlignment="1">
      <x:alignment horizontal="right"/>
    </x:xf>
    <x:xf numFmtId="2" fontId="143" fillId="27" borderId="43" xfId="54" applyNumberFormat="1" applyFont="1" applyFill="1" applyBorder="1" applyAlignment="1">
      <x:alignment horizontal="right"/>
    </x:xf>
    <x:xf numFmtId="0" fontId="100" fillId="27" borderId="0" xfId="55" applyFont="1" applyFill="1" applyAlignment="1">
      <x:alignment horizontal="center"/>
    </x:xf>
    <x:xf numFmtId="3" fontId="139" fillId="27" borderId="28" xfId="55" applyNumberFormat="1" applyFont="1" applyFill="1" applyBorder="1" applyAlignment="1">
      <x:alignment horizontal="right"/>
    </x:xf>
    <x:xf numFmtId="3" fontId="139" fillId="27" borderId="18" xfId="55" applyNumberFormat="1" applyFont="1" applyFill="1" applyBorder="1" applyAlignment="1">
      <x:alignment horizontal="right"/>
    </x:xf>
    <x:xf numFmtId="3" fontId="140" fillId="27" borderId="21" xfId="55" applyNumberFormat="1" applyFont="1" applyFill="1" applyBorder="1" applyAlignment="1">
      <x:alignment horizontal="right"/>
    </x:xf>
    <x:xf numFmtId="3" fontId="140" fillId="27" borderId="25" xfId="55" applyNumberFormat="1" applyFont="1" applyFill="1" applyBorder="1" applyAlignment="1">
      <x:alignment horizontal="right"/>
    </x:xf>
    <x:xf numFmtId="3" fontId="140" fillId="27" borderId="26" xfId="55" applyNumberFormat="1" applyFont="1" applyFill="1" applyBorder="1" applyAlignment="1">
      <x:alignment horizontal="right"/>
    </x:xf>
    <x:xf numFmtId="2" fontId="139" fillId="27" borderId="26" xfId="54" applyNumberFormat="1" applyFont="1" applyFill="1" applyBorder="1" applyAlignment="1">
      <x:alignment horizontal="right"/>
    </x:xf>
    <x:xf numFmtId="2" fontId="139" fillId="27" borderId="21" xfId="54" applyNumberFormat="1" applyFont="1" applyFill="1" applyBorder="1" applyAlignment="1">
      <x:alignment horizontal="right"/>
    </x:xf>
    <x:xf numFmtId="2" fontId="139" fillId="27" borderId="25" xfId="54" applyNumberFormat="1" applyFont="1" applyFill="1" applyBorder="1" applyAlignment="1">
      <x:alignment horizontal="right"/>
    </x:xf>
    <x:xf numFmtId="0" fontId="128" fillId="27" borderId="0" xfId="55" applyFont="1" applyFill="1" applyAlignment="1">
      <x:alignment horizontal="left"/>
    </x:xf>
    <x:xf numFmtId="0" fontId="129" fillId="27" borderId="0" xfId="55" applyFont="1" applyFill="1" applyAlignment="1">
      <x:alignment horizontal="left"/>
    </x:xf>
    <x:xf numFmtId="0" fontId="133" fillId="27" borderId="18" xfId="55" applyFont="1" applyFill="1" applyBorder="1" applyAlignment="1">
      <x:alignment horizontal="right" vertical="center"/>
    </x:xf>
    <x:xf numFmtId="0" fontId="128" fillId="0" borderId="0" xfId="0" applyFont="1" applyAlignment="1">
      <x:alignment horizontal="left"/>
    </x:xf>
    <x:xf numFmtId="164" fontId="63" fillId="27" borderId="21" xfId="55" applyNumberFormat="1" applyFont="1" applyFill="1" applyBorder="1" applyAlignment="1">
      <x:alignment horizontal="left"/>
    </x:xf>
    <x:xf numFmtId="0" fontId="57" fillId="27" borderId="18" xfId="55" applyFont="1" applyFill="1" applyBorder="1" applyAlignment="1">
      <x:alignment horizontal="left"/>
    </x:xf>
    <x:xf numFmtId="0" fontId="63" fillId="27" borderId="21" xfId="55" applyFont="1" applyFill="1" applyBorder="1" applyAlignment="1">
      <x:alignment horizontal="left"/>
    </x:xf>
    <x:xf numFmtId="164" fontId="63" fillId="27" borderId="18" xfId="55" applyNumberFormat="1" applyFont="1" applyFill="1" applyBorder="1" applyAlignment="1">
      <x:alignment horizontal="left"/>
    </x:xf>
    <x:xf numFmtId="164" fontId="63" fillId="27" borderId="21" xfId="55" applyNumberFormat="1" applyFont="1" applyFill="1" applyBorder="1" applyAlignment="1">
      <x:alignment horizontal="left" vertical="center"/>
    </x:xf>
    <x:xf numFmtId="0" fontId="57" fillId="27" borderId="21" xfId="55" applyFont="1" applyFill="1" applyBorder="1" applyAlignment="1">
      <x:alignment horizontal="left"/>
    </x:xf>
    <x:xf numFmtId="0" fontId="15" fillId="0" borderId="0" xfId="0" applyNumberFormat="1" applyFont="1" applyFill="1" applyBorder="1"/>
    <x:xf numFmtId="0" fontId="0" fillId="0" borderId="54" xfId="0" applyNumberFormat="1" applyFont="1" applyFill="1" applyBorder="1"/>
    <x:xf numFmtId="0" fontId="41" fillId="27" borderId="54" xfId="0" applyNumberFormat="1" applyFont="1" applyFill="1" applyBorder="1"/>
    <x:xf numFmtId="0" fontId="42" fillId="26" borderId="55" xfId="0" applyNumberFormat="1" applyFont="1" applyFill="1" applyBorder="1" applyAlignment="1">
      <x:alignment horizontal="center" vertical="center"/>
    </x:xf>
    <x:xf numFmtId="0" fontId="42" fillId="26" borderId="54" xfId="0" applyNumberFormat="1" applyFont="1" applyFill="1" applyBorder="1"/>
    <x:xf numFmtId="0" fontId="42" fillId="27" borderId="54" xfId="0" applyNumberFormat="1" applyFont="1" applyFill="1" applyBorder="1" applyAlignment="1">
      <x:alignment horizontal="center" vertical="center"/>
    </x:xf>
    <x:xf numFmtId="0" fontId="42" fillId="26" borderId="54" xfId="0" applyNumberFormat="1" applyFont="1" applyFill="1" applyBorder="1" applyAlignment="1">
      <x:alignment vertical="center"/>
    </x:xf>
    <x:xf numFmtId="1" fontId="20" fillId="27" borderId="56" xfId="0" applyNumberFormat="1" applyFont="1" applyFill="1" applyBorder="1" applyAlignment="1">
      <x:alignment horizontal="center"/>
    </x:xf>
    <x:xf numFmtId="9" fontId="20" fillId="27" borderId="56" xfId="0" applyNumberFormat="1" applyFont="1" applyFill="1" applyBorder="1" applyAlignment="1">
      <x:alignment horizontal="center"/>
    </x:xf>
    <x:xf numFmtId="0" fontId="42" fillId="26" borderId="54" xfId="0" applyNumberFormat="1" applyFont="1" applyFill="1" applyBorder="1" applyAlignment="1">
      <x:alignment horizontal="center" vertical="center"/>
    </x:xf>
    <x:xf numFmtId="2" fontId="20" fillId="27" borderId="56" xfId="0" applyNumberFormat="1" applyFont="1" applyFill="1" applyBorder="1" applyAlignment="1">
      <x:alignment horizontal="center"/>
    </x:xf>
    <x:xf numFmtId="3" fontId="20" fillId="27" borderId="56" xfId="0" applyNumberFormat="1" applyFont="1" applyFill="1" applyBorder="1" applyAlignment="1">
      <x:alignment horizontal="center"/>
    </x:xf>
    <x:xf numFmtId="0" fontId="57" fillId="27" borderId="54" xfId="0" applyNumberFormat="1" applyFont="1" applyFill="1" applyBorder="1"/>
    <x:xf numFmtId="0" fontId="56" fillId="27" borderId="54" xfId="0" applyNumberFormat="1" applyFont="1" applyFill="1" applyBorder="1"/>
    <x:xf numFmtId="1" fontId="59" fillId="27" borderId="54" xfId="0" applyNumberFormat="1" applyFont="1" applyFill="1" applyBorder="1" applyAlignment="1">
      <x:alignment horizontal="center"/>
    </x:xf>
    <x:xf numFmtId="0" fontId="58" fillId="27" borderId="54" xfId="0" applyNumberFormat="1" applyFont="1" applyFill="1" applyBorder="1"/>
    <x:xf numFmtId="0" fontId="60" fillId="27" borderId="54" xfId="0" applyNumberFormat="1" applyFont="1" applyFill="1" applyBorder="1"/>
    <x:xf numFmtId="0" fontId="62" fillId="27" borderId="54" xfId="0" applyNumberFormat="1" applyFont="1" applyFill="1" applyBorder="1"/>
    <x:xf numFmtId="0" fontId="58" fillId="27" borderId="57" xfId="0" applyNumberFormat="1" applyFont="1" applyFill="1" applyBorder="1"/>
    <x:xf numFmtId="0" fontId="62" fillId="27" borderId="57" xfId="0" applyNumberFormat="1" applyFont="1" applyFill="1" applyBorder="1"/>
    <x:xf numFmtId="0" fontId="57" fillId="27" borderId="57" xfId="0" applyNumberFormat="1" applyFont="1" applyFill="1" applyBorder="1"/>
    <x:xf numFmtId="0" fontId="63" fillId="27" borderId="54" xfId="0" applyNumberFormat="1" applyFont="1" applyFill="1" applyBorder="1" applyAlignment="1">
      <x:alignment vertical="center"/>
    </x:xf>
    <x:xf numFmtId="0" fontId="57" fillId="27" borderId="58" xfId="0" applyNumberFormat="1" applyFont="1" applyFill="1" applyBorder="1" applyAlignment="1">
      <x:alignment vertical="center" wrapText="1"/>
    </x:xf>
    <x:xf numFmtId="0" fontId="57" fillId="27" borderId="58" xfId="0" applyNumberFormat="1" applyFont="1" applyFill="1" applyBorder="1" applyAlignment="1">
      <x:alignment vertical="center"/>
    </x:xf>
    <x:xf numFmtId="0" fontId="57" fillId="27" borderId="58" xfId="0" applyNumberFormat="1" applyFont="1" applyFill="1" applyBorder="1"/>
    <x:xf numFmtId="0" fontId="57" fillId="27" borderId="57" xfId="0" applyNumberFormat="1" applyFont="1" applyFill="1" applyBorder="1" applyAlignment="1">
      <x:alignment vertical="center" wrapText="1"/>
    </x:xf>
    <x:xf numFmtId="0" fontId="62" fillId="27" borderId="54" xfId="0" applyNumberFormat="1" applyFont="1" applyFill="1" applyBorder="1" applyAlignment="1">
      <x:alignment horizontal="center"/>
    </x:xf>
    <x:xf numFmtId="0" fontId="58" fillId="27" borderId="54" xfId="0" applyNumberFormat="1" applyFont="1" applyFill="1" applyBorder="1" applyAlignment="1">
      <x:alignment horizontal="center"/>
    </x:xf>
    <x:xf numFmtId="0" fontId="57" fillId="27" borderId="59" xfId="0" applyNumberFormat="1" applyFont="1" applyFill="1" applyBorder="1"/>
    <x:xf numFmtId="0" fontId="64" fillId="27" borderId="54" xfId="0" applyNumberFormat="1" applyFont="1" applyFill="1" applyBorder="1"/>
    <x:xf numFmtId="0" fontId="65" fillId="27" borderId="54" xfId="0" applyNumberFormat="1" applyFont="1" applyFill="1" applyBorder="1"/>
    <x:xf numFmtId="0" fontId="43" fillId="27" borderId="54" xfId="0" applyNumberFormat="1" applyFont="1" applyFill="1" applyBorder="1"/>
    <x:xf numFmtId="0" fontId="66" fillId="27" borderId="54" xfId="0" applyNumberFormat="1" applyFont="1" applyFill="1" applyBorder="1"/>
    <x:xf numFmtId="0" fontId="57" fillId="27" borderId="54" xfId="0" applyNumberFormat="1" applyFont="1" applyFill="1" applyBorder="1" applyAlignment="1">
      <x:alignment horizontal="center" vertical="center"/>
    </x:xf>
    <x:xf numFmtId="0" fontId="57" fillId="27" borderId="54" xfId="0" applyNumberFormat="1" applyFont="1" applyFill="1" applyBorder="1" applyAlignment="1">
      <x:alignment vertical="center"/>
    </x:xf>
    <x:xf numFmtId="0" fontId="57" fillId="27" borderId="54" xfId="0" applyNumberFormat="1" applyFont="1" applyFill="1" applyBorder="1" applyAlignment="1">
      <x:alignment horizontal="left" vertical="center" wrapText="1"/>
    </x:xf>
    <x:xf numFmtId="0" fontId="57" fillId="27" borderId="54" xfId="0" applyNumberFormat="1" applyFont="1" applyFill="1" applyBorder="1" applyAlignment="1">
      <x:alignment vertical="center" wrapText="1"/>
    </x:xf>
    <x:xf numFmtId="0" fontId="57" fillId="27" borderId="54" xfId="0" applyNumberFormat="1" applyFont="1" applyFill="1" applyBorder="1" applyAlignment="1">
      <x:alignment horizontal="center" vertical="center" wrapText="1"/>
    </x:xf>
    <x:xf numFmtId="0" fontId="61" fillId="27" borderId="54" xfId="0" applyNumberFormat="1" applyFont="1" applyFill="1" applyBorder="1" applyAlignment="1">
      <x:alignment horizontal="left" vertical="center"/>
    </x:xf>
    <x:xf numFmtId="0" fontId="57" fillId="27" borderId="54" xfId="0" applyNumberFormat="1" applyFont="1" applyFill="1" applyBorder="1" applyAlignment="1">
      <x:alignment horizontal="left" vertical="center"/>
    </x:xf>
    <x:xf numFmtId="0" fontId="66" fillId="27" borderId="54" xfId="0" applyNumberFormat="1" applyFont="1" applyFill="1" applyBorder="1" applyAlignment="1">
      <x:alignment vertical="top"/>
    </x:xf>
    <x:xf numFmtId="0" fontId="66" fillId="27" borderId="54" xfId="0" applyNumberFormat="1" applyFont="1" applyFill="1" applyBorder="1" applyAlignment="1">
      <x:alignment vertical="top" wrapText="1"/>
    </x:xf>
    <x:xf numFmtId="0" fontId="66" fillId="27" borderId="54" xfId="0" applyNumberFormat="1" applyFont="1" applyFill="1" applyBorder="1" applyAlignment="1">
      <x:alignment wrapText="1"/>
    </x:xf>
    <x:xf numFmtId="0" fontId="57" fillId="27" borderId="54" xfId="0" applyNumberFormat="1" applyFont="1" applyFill="1" applyBorder="1" applyAlignment="1">
      <x:alignment vertical="top" wrapText="1"/>
    </x:xf>
    <x:xf numFmtId="0" fontId="73" fillId="27" borderId="54" xfId="0" applyNumberFormat="1" applyFont="1" applyFill="1" applyBorder="1" applyAlignment="1">
      <x:alignment horizontal="center" vertical="center"/>
    </x:xf>
    <x:xf numFmtId="164" fontId="63" fillId="27" borderId="54" xfId="0" applyNumberFormat="1" applyFont="1" applyFill="1" applyBorder="1" applyAlignment="1">
      <x:alignment horizontal="left"/>
    </x:xf>
    <x:xf numFmtId="0" fontId="57" fillId="27" borderId="54" xfId="0" applyNumberFormat="1" applyFont="1" applyFill="1" applyBorder="1" applyAlignment="1">
      <x:alignment horizontal="left"/>
    </x:xf>
    <x:xf numFmtId="164" fontId="58" fillId="27" borderId="54" xfId="0" applyNumberFormat="1" applyFont="1" applyFill="1" applyBorder="1" applyAlignment="1">
      <x:alignment horizontal="center"/>
    </x:xf>
    <x:xf numFmtId="3" fontId="58" fillId="27" borderId="54" xfId="0" applyNumberFormat="1" applyFont="1" applyFill="1" applyBorder="1"/>
    <x:xf numFmtId="3" fontId="58" fillId="27" borderId="54" xfId="0" applyNumberFormat="1" applyFont="1" applyFill="1" applyBorder="1" applyAlignment="1">
      <x:alignment horizontal="left"/>
    </x:xf>
    <x:xf numFmtId="0" fontId="58" fillId="27" borderId="54" xfId="0" applyNumberFormat="1" applyFont="1" applyFill="1" applyBorder="1" applyAlignment="1">
      <x:alignment horizontal="left"/>
    </x:xf>
    <x:xf numFmtId="0" fontId="58" fillId="27" borderId="54" xfId="0" applyNumberFormat="1" applyFont="1" applyFill="1" applyBorder="1" applyAlignment="1">
      <x:alignment horizontal="left" vertical="center"/>
    </x:xf>
    <x:xf numFmtId="164" fontId="58" fillId="27" borderId="54" xfId="0" applyNumberFormat="1" applyFont="1" applyFill="1" applyBorder="1" applyAlignment="1">
      <x:alignment horizontal="center" vertical="center"/>
    </x:xf>
    <x:xf numFmtId="10" fontId="20" fillId="27" borderId="56" xfId="0" applyNumberFormat="1" applyFont="1" applyFill="1" applyBorder="1" applyAlignment="1">
      <x:alignment horizontal="center"/>
    </x:xf>
    <x:xf numFmtId="0" fontId="43" fillId="27" borderId="54" xfId="0" applyNumberFormat="1" applyFont="1" applyFill="1" applyBorder="1" applyAlignment="1">
      <x:alignment horizontal="left"/>
    </x:xf>
    <x:xf numFmtId="0" fontId="57" fillId="27" borderId="58" xfId="0" applyNumberFormat="1" applyFont="1" applyFill="1" applyBorder="1" applyAlignment="1">
      <x:alignment horizontal="left" vertical="center" wrapText="1"/>
    </x:xf>
    <x:xf numFmtId="0" fontId="57" fillId="27" borderId="57" xfId="0" applyNumberFormat="1" applyFont="1" applyFill="1" applyBorder="1" applyAlignment="1">
      <x:alignment horizontal="left" vertical="center" wrapText="1"/>
    </x:xf>
    <x:xf numFmtId="3" fontId="59" fillId="27" borderId="54" xfId="0" applyNumberFormat="1" applyFont="1" applyFill="1" applyBorder="1" applyAlignment="1">
      <x:alignment horizontal="center"/>
    </x:xf>
    <x:xf numFmtId="0" fontId="61" fillId="27" borderId="54" xfId="0" applyNumberFormat="1" applyFont="1" applyFill="1" applyBorder="1"/>
    <x:xf numFmtId="0" fontId="57" fillId="27" borderId="54" xfId="0" applyNumberFormat="1" applyFont="1" applyFill="1" applyBorder="1" applyAlignment="1">
      <x:alignment horizontal="left" vertical="top" wrapText="1"/>
    </x:xf>
    <x:xf numFmtId="0" fontId="57" fillId="27" borderId="57" xfId="0" applyNumberFormat="1" applyFont="1" applyFill="1" applyBorder="1" applyAlignment="1">
      <x:alignment horizontal="left"/>
    </x:xf>
    <x:xf numFmtId="164" fontId="63" fillId="27" borderId="57" xfId="0" applyNumberFormat="1" applyFont="1" applyFill="1" applyBorder="1" applyAlignment="1">
      <x:alignment horizontal="left"/>
    </x:xf>
    <x:xf numFmtId="164" fontId="63" fillId="27" borderId="58" xfId="0" applyNumberFormat="1" applyFont="1" applyFill="1" applyBorder="1" applyAlignment="1">
      <x:alignment horizontal="left"/>
    </x:xf>
    <x:xf numFmtId="0" fontId="62" fillId="0" borderId="60" xfId="0" applyNumberFormat="1" applyFont="1" applyFill="1" applyBorder="1" applyAlignment="1">
      <x:alignment horizontal="center"/>
    </x:xf>
    <x:xf numFmtId="0" fontId="63" fillId="0" borderId="56" xfId="0" applyNumberFormat="1" applyFont="1" applyFill="1" applyBorder="1" applyAlignment="1">
      <x:alignment horizontal="center" wrapText="1"/>
    </x:xf>
    <x:xf numFmtId="0" fontId="65" fillId="27" borderId="54" xfId="0" applyNumberFormat="1" applyFont="1" applyFill="1" applyBorder="1" applyAlignment="1">
      <x:alignment horizontal="center"/>
    </x:xf>
    <x:xf numFmtId="0" fontId="57" fillId="27" borderId="58" xfId="0" applyNumberFormat="1" applyFont="1" applyFill="1" applyBorder="1" applyAlignment="1">
      <x:alignment horizontal="center" vertical="center"/>
    </x:xf>
    <x:xf numFmtId="0" fontId="57" fillId="27" borderId="58" xfId="0" applyNumberFormat="1" applyFont="1" applyFill="1" applyBorder="1" applyAlignment="1">
      <x:alignment horizontal="center"/>
    </x:xf>
    <x:xf numFmtId="0" fontId="57" fillId="32" borderId="58" xfId="0" applyNumberFormat="1" applyFont="1" applyFill="1" applyBorder="1"/>
    <x:xf numFmtId="0" fontId="57" fillId="27" borderId="61" xfId="0" applyNumberFormat="1" applyFont="1" applyFill="1" applyBorder="1" applyAlignment="1">
      <x:alignment horizontal="center" vertical="center"/>
    </x:xf>
    <x:xf numFmtId="0" fontId="57" fillId="27" borderId="61" xfId="0" applyNumberFormat="1" applyFont="1" applyFill="1" applyBorder="1" applyAlignment="1">
      <x:alignment vertical="center"/>
    </x:xf>
    <x:xf numFmtId="0" fontId="57" fillId="27" borderId="58" xfId="0" applyNumberFormat="1" applyFont="1" applyFill="1" applyBorder="1" applyAlignment="1">
      <x:alignment horizontal="center" vertical="center" wrapText="1"/>
    </x:xf>
    <x:xf numFmtId="0" fontId="61" fillId="27" borderId="57" xfId="0" applyNumberFormat="1" applyFont="1" applyFill="1" applyBorder="1" applyAlignment="1">
      <x:alignment horizontal="left" vertical="center"/>
    </x:xf>
    <x:xf numFmtId="0" fontId="57" fillId="27" borderId="58" xfId="0" applyNumberFormat="1" applyFont="1" applyFill="1" applyBorder="1" applyAlignment="1">
      <x:alignment horizontal="left" vertical="center"/>
    </x:xf>
    <x:xf numFmtId="0" fontId="66" fillId="31" borderId="57" xfId="0" applyNumberFormat="1" applyFont="1" applyFill="1" applyBorder="1" applyAlignment="1">
      <x:alignment vertical="top"/>
    </x:xf>
    <x:xf numFmtId="0" fontId="66" fillId="31" borderId="57" xfId="0" applyNumberFormat="1" applyFont="1" applyFill="1" applyBorder="1" applyAlignment="1">
      <x:alignment vertical="top" wrapText="1"/>
    </x:xf>
    <x:xf numFmtId="0" fontId="66" fillId="31" borderId="57" xfId="0" applyNumberFormat="1" applyFont="1" applyFill="1" applyBorder="1" applyAlignment="1">
      <x:alignment wrapText="1"/>
    </x:xf>
    <x:xf numFmtId="0" fontId="57" fillId="27" borderId="58" xfId="0" applyNumberFormat="1" applyFont="1" applyFill="1" applyBorder="1" applyAlignment="1">
      <x:alignment vertical="top" wrapText="1"/>
    </x:xf>
    <x:xf numFmtId="0" fontId="73" fillId="27" borderId="58" xfId="0" applyNumberFormat="1" applyFont="1" applyFill="1" applyBorder="1" applyAlignment="1">
      <x:alignment horizontal="center" vertical="center"/>
    </x:xf>
    <x:xf numFmtId="0" fontId="57" fillId="27" borderId="62" xfId="0" applyNumberFormat="1" applyFont="1" applyFill="1" applyBorder="1" applyAlignment="1">
      <x:alignment horizontal="center"/>
    </x:xf>
    <x:xf numFmtId="0" fontId="58" fillId="0" borderId="54" xfId="0" applyNumberFormat="1" applyFont="1" applyFill="1" applyBorder="1"/>
    <x:xf numFmtId="0" fontId="42" fillId="33" borderId="54" xfId="0" applyNumberFormat="1" applyFont="1" applyFill="1" applyBorder="1" applyAlignment="1">
      <x:alignment horizontal="left" vertical="center"/>
    </x:xf>
    <x:xf numFmtId="0" fontId="42" fillId="33" borderId="54" xfId="0" applyNumberFormat="1" applyFont="1" applyFill="1" applyBorder="1" applyAlignment="1">
      <x:alignment horizontal="center" vertical="center"/>
    </x:xf>
    <x:xf numFmtId="0" fontId="42" fillId="34" borderId="54" xfId="0" applyNumberFormat="1" applyFont="1" applyFill="1" applyBorder="1" applyAlignment="1">
      <x:alignment horizontal="left" vertical="center"/>
    </x:xf>
    <x:xf numFmtId="0" fontId="42" fillId="34" borderId="54" xfId="0" applyNumberFormat="1" applyFont="1" applyFill="1" applyBorder="1" applyAlignment="1">
      <x:alignment horizontal="center" vertical="center"/>
    </x:xf>
    <x:xf numFmtId="165" fontId="61" fillId="27" borderId="54" xfId="0" applyNumberFormat="1" applyFont="1" applyFill="1" applyBorder="1" applyAlignment="1">
      <x:alignment horizontal="left"/>
    </x:xf>
    <x:xf numFmtId="0" fontId="59" fillId="27" borderId="54" xfId="0" applyNumberFormat="1" applyFont="1" applyFill="1" applyBorder="1" applyAlignment="1">
      <x:alignment horizontal="center"/>
    </x:xf>
    <x:xf numFmtId="3" fontId="57" fillId="27" borderId="54" xfId="0" applyNumberFormat="1" applyFont="1" applyFill="1" applyBorder="1" applyAlignment="1">
      <x:alignment horizontal="center"/>
    </x:xf>
    <x:xf numFmtId="0" fontId="62" fillId="27" borderId="54" xfId="0" applyNumberFormat="1" applyFont="1" applyFill="1" applyBorder="1" applyAlignment="1">
      <x:alignment horizontal="left"/>
    </x:xf>
    <x:xf numFmtId="0" fontId="57" fillId="27" borderId="54" xfId="0" applyNumberFormat="1" applyFont="1" applyFill="1" applyBorder="1" applyAlignment="1">
      <x:alignment horizontal="center"/>
    </x:xf>
    <x:xf numFmtId="0" fontId="57" fillId="0" borderId="54" xfId="0" applyNumberFormat="1" applyFont="1" applyFill="1" applyBorder="1"/>
    <x:xf numFmtId="0" fontId="57" fillId="27" borderId="63" xfId="0" applyNumberFormat="1" applyFont="1" applyFill="1" applyBorder="1"/>
    <x:xf numFmtId="0" fontId="43" fillId="27" borderId="64" xfId="0" applyNumberFormat="1" applyFont="1" applyFill="1" applyBorder="1"/>
    <x:xf numFmtId="2" fontId="58" fillId="27" borderId="54" xfId="0" applyNumberFormat="1" applyFont="1" applyFill="1" applyBorder="1" applyAlignment="1">
      <x:alignment horizontal="right"/>
    </x:xf>
    <x:xf numFmtId="0" fontId="85" fillId="27" borderId="54" xfId="0" applyNumberFormat="1" applyFont="1" applyFill="1" applyBorder="1"/>
    <x:xf numFmtId="0" fontId="63" fillId="27" borderId="58" xfId="0" applyNumberFormat="1" applyFont="1" applyFill="1" applyBorder="1" applyAlignment="1">
      <x:alignment horizontal="left"/>
    </x:xf>
    <x:xf numFmtId="0" fontId="63" fillId="27" borderId="54" xfId="0" applyNumberFormat="1" applyFont="1" applyFill="1" applyBorder="1" applyAlignment="1">
      <x:alignment horizontal="left"/>
    </x:xf>
    <x:xf numFmtId="2" fontId="58" fillId="27" borderId="54" xfId="0" applyNumberFormat="1" applyFont="1" applyFill="1" applyBorder="1" applyAlignment="1">
      <x:alignment horizontal="right" vertical="center"/>
    </x:xf>
    <x:xf numFmtId="0" fontId="58" fillId="27" borderId="54" xfId="0" applyNumberFormat="1" applyFont="1" applyFill="1" applyBorder="1" applyAlignment="1">
      <x:alignment vertical="center"/>
    </x:xf>
    <x:xf numFmtId="0" fontId="9" fillId="30" borderId="54" xfId="0" applyNumberFormat="1" applyFont="1" applyFill="1" applyBorder="1"/>
    <x:xf numFmtId="0" fontId="44" fillId="30" borderId="54" xfId="0" applyNumberFormat="1" applyFont="1" applyFill="1" applyBorder="1" applyAlignment="1">
      <x:alignment horizontal="left" vertical="center"/>
    </x:xf>
    <x:xf numFmtId="0" fontId="72" fillId="30" borderId="54" xfId="0" applyNumberFormat="1" applyFont="1" applyFill="1" applyBorder="1" applyAlignment="1">
      <x:alignment horizontal="left"/>
    </x:xf>
    <x:xf numFmtId="2" fontId="63" fillId="30" borderId="54" xfId="0" applyNumberFormat="1" applyFont="1" applyFill="1" applyBorder="1" applyAlignment="1">
      <x:alignment horizontal="right"/>
    </x:xf>
    <x:xf numFmtId="0" fontId="72" fillId="30" borderId="65" xfId="0" applyNumberFormat="1" applyFont="1" applyFill="1" applyBorder="1"/>
    <x:xf numFmtId="0" fontId="72" fillId="30" borderId="66" xfId="0" applyNumberFormat="1" applyFont="1" applyFill="1" applyBorder="1"/>
    <x:xf numFmtId="0" fontId="72" fillId="30" borderId="67" xfId="0" applyNumberFormat="1" applyFont="1" applyFill="1" applyBorder="1"/>
    <x:xf numFmtId="0" fontId="63" fillId="30" borderId="65" xfId="0" applyNumberFormat="1" applyFont="1" applyFill="1" applyBorder="1" applyAlignment="1">
      <x:alignment horizontal="left"/>
    </x:xf>
    <x:xf numFmtId="0" fontId="63" fillId="30" borderId="66" xfId="0" applyNumberFormat="1" applyFont="1" applyFill="1" applyBorder="1" applyAlignment="1">
      <x:alignment horizontal="left"/>
    </x:xf>
    <x:xf numFmtId="0" fontId="63" fillId="30" borderId="67" xfId="0" applyNumberFormat="1" applyFont="1" applyFill="1" applyBorder="1" applyAlignment="1">
      <x:alignment horizontal="left"/>
    </x:xf>
    <x:xf numFmtId="0" fontId="63" fillId="30" borderId="54" xfId="0" applyNumberFormat="1" applyFont="1" applyFill="1" applyBorder="1" applyAlignment="1">
      <x:alignment horizontal="left"/>
    </x:xf>
    <x:xf numFmtId="0" fontId="80" fillId="30" borderId="65" xfId="0" applyNumberFormat="1" applyFont="1" applyFill="1" applyBorder="1" applyAlignment="1">
      <x:alignment horizontal="left"/>
    </x:xf>
    <x:xf numFmtId="2" fontId="63" fillId="30" borderId="54" xfId="0" applyNumberFormat="1" applyFont="1" applyFill="1" applyBorder="1" applyAlignment="1">
      <x:alignment horizontal="right" wrapText="1"/>
    </x:xf>
    <x:xf numFmtId="0" fontId="63" fillId="30" borderId="66" xfId="0" applyNumberFormat="1" applyFont="1" applyFill="1" applyBorder="1" applyAlignment="1">
      <x:alignment horizontal="left" wrapText="1"/>
    </x:xf>
    <x:xf numFmtId="0" fontId="63" fillId="30" borderId="67" xfId="0" applyNumberFormat="1" applyFont="1" applyFill="1" applyBorder="1" applyAlignment="1">
      <x:alignment horizontal="left" wrapText="1"/>
    </x:xf>
    <x:xf numFmtId="2" fontId="20" fillId="30" borderId="54" xfId="0" applyNumberFormat="1" applyFont="1" applyFill="1" applyBorder="1" applyAlignment="1">
      <x:alignment horizontal="right" vertical="center"/>
    </x:xf>
    <x:xf numFmtId="0" fontId="33" fillId="30" borderId="54" xfId="0" applyNumberFormat="1" applyFont="1" applyFill="1" applyBorder="1" applyAlignment="1">
      <x:alignment horizontal="left" vertical="center" wrapText="1"/>
    </x:xf>
    <x:xf numFmtId="0" fontId="10" fillId="29" borderId="54" xfId="0" applyNumberFormat="1" applyFont="1" applyFill="1" applyBorder="1"/>
    <x:xf numFmtId="0" fontId="40" fillId="29" borderId="54" xfId="0" applyNumberFormat="1" applyFont="1" applyFill="1" applyBorder="1"/>
    <x:xf numFmtId="0" fontId="8" fillId="29" borderId="54" xfId="0" applyNumberFormat="1" applyFont="1" applyFill="1" applyBorder="1"/>
    <x:xf numFmtId="0" fontId="8" fillId="29" borderId="54" xfId="0" applyNumberFormat="1" applyFont="1" applyFill="1" applyBorder="1" applyAlignment="1">
      <x:alignment horizontal="center"/>
    </x:xf>
    <x:xf numFmtId="2" fontId="20" fillId="30" borderId="54" xfId="0" applyNumberFormat="1" applyFont="1" applyFill="1" applyBorder="1" applyAlignment="1">
      <x:alignment horizontal="center"/>
    </x:xf>
    <x:xf numFmtId="0" fontId="20" fillId="30" borderId="54" xfId="0" applyNumberFormat="1" applyFont="1" applyFill="1" applyBorder="1" applyAlignment="1">
      <x:alignment vertical="center"/>
    </x:xf>
    <x:xf numFmtId="2" fontId="63" fillId="30" borderId="54" xfId="0" applyNumberFormat="1" applyFont="1" applyFill="1" applyBorder="1" applyAlignment="1">
      <x:alignment horizontal="right" vertical="center"/>
    </x:xf>
    <x:xf numFmtId="0" fontId="63" fillId="30" borderId="54" xfId="0" applyNumberFormat="1" applyFont="1" applyFill="1" applyBorder="1" applyAlignment="1">
      <x:alignment horizontal="left" vertical="center"/>
    </x:xf>
    <x:xf numFmtId="0" fontId="63" fillId="30" borderId="54" xfId="0" applyNumberFormat="1" applyFont="1" applyFill="1" applyBorder="1" applyAlignment="1">
      <x:alignment vertical="center"/>
    </x:xf>
    <x:xf numFmtId="0" fontId="85" fillId="30" borderId="54" xfId="0" applyNumberFormat="1" applyFont="1" applyFill="1" applyBorder="1" applyAlignment="1">
      <x:alignment horizontal="left" vertical="center"/>
    </x:xf>
    <x:xf numFmtId="0" fontId="55" fillId="30" borderId="54" xfId="0" applyNumberFormat="1" applyFont="1" applyFill="1" applyBorder="1" applyAlignment="1">
      <x:alignment horizontal="left" vertical="center" wrapText="1"/>
    </x:xf>
    <x:xf numFmtId="0" fontId="55" fillId="30" borderId="54" xfId="0" applyNumberFormat="1" applyFont="1" applyFill="1" applyBorder="1" applyAlignment="1">
      <x:alignment horizontal="left" vertical="center"/>
    </x:xf>
    <x:xf numFmtId="0" fontId="20" fillId="30" borderId="54" xfId="0" applyNumberFormat="1" applyFont="1" applyFill="1" applyBorder="1"/>
    <x:xf numFmtId="0" fontId="33" fillId="30" borderId="57" xfId="0" applyNumberFormat="1" applyFont="1" applyFill="1" applyBorder="1"/>
    <x:xf numFmtId="0" fontId="33" fillId="30" borderId="54" xfId="0" applyNumberFormat="1" applyFont="1" applyFill="1" applyBorder="1"/>
    <x:xf numFmtId="0" fontId="37" fillId="30" borderId="57" xfId="0" applyNumberFormat="1" applyFont="1" applyFill="1" applyBorder="1" applyAlignment="1">
      <x:alignment horizontal="left"/>
    </x:xf>
    <x:xf numFmtId="0" fontId="37" fillId="30" borderId="54" xfId="0" applyNumberFormat="1" applyFont="1" applyFill="1" applyBorder="1" applyAlignment="1">
      <x:alignment horizontal="left"/>
    </x:xf>
    <x:xf numFmtId="0" fontId="36" fillId="30" borderId="54" xfId="0" applyNumberFormat="1" applyFont="1" applyFill="1" applyBorder="1" applyAlignment="1">
      <x:alignment horizontal="left"/>
    </x:xf>
    <x:xf numFmtId="0" fontId="36" fillId="30" borderId="54" xfId="0" applyNumberFormat="1" applyFont="1" applyFill="1" applyBorder="1"/>
    <x:xf numFmtId="0" fontId="51" fillId="30" borderId="54" xfId="0" applyNumberFormat="1" applyFont="1" applyFill="1" applyBorder="1"/>
    <x:xf numFmtId="0" fontId="33" fillId="30" borderId="68" xfId="0" applyNumberFormat="1" applyFont="1" applyFill="1" applyBorder="1" applyAlignment="1">
      <x:alignment horizontal="left"/>
    </x:xf>
    <x:xf numFmtId="0" fontId="33" fillId="30" borderId="69" xfId="0" applyNumberFormat="1" applyFont="1" applyFill="1" applyBorder="1" applyAlignment="1">
      <x:alignment horizontal="left"/>
    </x:xf>
    <x:xf numFmtId="0" fontId="51" fillId="30" borderId="54" xfId="0" applyNumberFormat="1" applyFont="1" applyFill="1" applyBorder="1" applyAlignment="1">
      <x:alignment horizontal="left"/>
    </x:xf>
    <x:xf numFmtId="0" fontId="51" fillId="30" borderId="68" xfId="0" applyNumberFormat="1" applyFont="1" applyFill="1" applyBorder="1" applyAlignment="1">
      <x:alignment horizontal="left"/>
    </x:xf>
    <x:xf numFmtId="1" fontId="51" fillId="30" borderId="54" xfId="0" applyNumberFormat="1" applyFont="1" applyFill="1" applyBorder="1"/>
    <x:xf numFmtId="0" fontId="79" fillId="30" borderId="54" xfId="0" applyNumberFormat="1" applyFont="1" applyFill="1" applyBorder="1"/>
    <x:xf numFmtId="0" fontId="33" fillId="30" borderId="70" xfId="0" applyNumberFormat="1" applyFont="1" applyFill="1" applyBorder="1" applyAlignment="1">
      <x:alignment horizontal="left"/>
    </x:xf>
    <x:xf numFmtId="0" fontId="37" fillId="30" borderId="58" xfId="0" applyNumberFormat="1" applyFont="1" applyFill="1" applyBorder="1" applyAlignment="1">
      <x:alignment horizontal="left"/>
    </x:xf>
    <x:xf numFmtId="0" fontId="33" fillId="30" borderId="58" xfId="0" applyNumberFormat="1" applyFont="1" applyFill="1" applyBorder="1"/>
    <x:xf numFmtId="0" fontId="50" fillId="30" borderId="54" xfId="0" applyNumberFormat="1" applyFont="1" applyFill="1" applyBorder="1"/>
    <x:xf numFmtId="0" fontId="50" fillId="30" borderId="68" xfId="0" applyNumberFormat="1" applyFont="1" applyFill="1" applyBorder="1" applyAlignment="1">
      <x:alignment horizontal="left"/>
    </x:xf>
    <x:xf numFmtId="0" fontId="50" fillId="30" borderId="54" xfId="0" applyNumberFormat="1" applyFont="1" applyFill="1" applyBorder="1" applyAlignment="1">
      <x:alignment horizontal="left"/>
    </x:xf>
    <x:xf numFmtId="0" fontId="50" fillId="30" borderId="69" xfId="0" applyNumberFormat="1" applyFont="1" applyFill="1" applyBorder="1" applyAlignment="1">
      <x:alignment horizontal="left"/>
    </x:xf>
    <x:xf numFmtId="0" fontId="50" fillId="30" borderId="57" xfId="0" applyNumberFormat="1" applyFont="1" applyFill="1" applyBorder="1" applyAlignment="1">
      <x:alignment horizontal="left"/>
    </x:xf>
    <x:xf numFmtId="0" fontId="50" fillId="30" borderId="57" xfId="0" applyNumberFormat="1" applyFont="1" applyFill="1" applyBorder="1"/>
    <x:xf numFmtId="0" fontId="37" fillId="30" borderId="70" xfId="0" applyNumberFormat="1" applyFont="1" applyFill="1" applyBorder="1" applyAlignment="1">
      <x:alignment horizontal="left"/>
    </x:xf>
    <x:xf numFmtId="0" fontId="50" fillId="30" borderId="70" xfId="0" applyNumberFormat="1" applyFont="1" applyFill="1" applyBorder="1" applyAlignment="1">
      <x:alignment horizontal="left"/>
    </x:xf>
    <x:xf numFmtId="0" fontId="50" fillId="30" borderId="58" xfId="0" applyNumberFormat="1" applyFont="1" applyFill="1" applyBorder="1" applyAlignment="1">
      <x:alignment horizontal="left"/>
    </x:xf>
    <x:xf numFmtId="0" fontId="51" fillId="30" borderId="58" xfId="0" applyNumberFormat="1" applyFont="1" applyFill="1" applyBorder="1"/>
    <x:xf numFmtId="0" fontId="8" fillId="28" borderId="54" xfId="0" applyNumberFormat="1" applyFont="1" applyFill="1" applyBorder="1"/>
    <x:xf numFmtId="0" fontId="52" fillId="28" borderId="54" xfId="0" applyNumberFormat="1" applyFont="1" applyFill="1" applyBorder="1" applyAlignment="1">
      <x:alignment vertical="center"/>
    </x:xf>
    <x:xf numFmtId="0" fontId="63" fillId="30" borderId="54" xfId="0" applyNumberFormat="1" applyFont="1" applyFill="1" applyBorder="1" applyAlignment="1">
      <x:alignment horizontal="center"/>
    </x:xf>
    <x:xf numFmtId="0" fontId="63" fillId="0" borderId="60" xfId="0" applyNumberFormat="1" applyFont="1" applyFill="1" applyBorder="1" applyAlignment="1">
      <x:alignment horizontal="center" wrapText="1"/>
    </x:xf>
    <x:xf numFmtId="0" fontId="63" fillId="30" borderId="54" xfId="0" applyNumberFormat="1" applyFont="1" applyFill="1" applyBorder="1" applyAlignment="1">
      <x:alignment horizontal="center" wrapText="1"/>
    </x:xf>
    <x:xf numFmtId="0" fontId="0" fillId="27" borderId="54" xfId="0" applyNumberFormat="1" applyFont="1" applyFill="1" applyBorder="1"/>
    <x:xf numFmtId="0" fontId="42" fillId="27" borderId="54" xfId="0" applyNumberFormat="1" applyFont="1" applyFill="1" applyBorder="1"/>
    <x:xf numFmtId="0" fontId="20" fillId="30" borderId="54" xfId="0" applyNumberFormat="1" applyFont="1" applyFill="1" applyBorder="1" applyAlignment="1">
      <x:alignment horizontal="center"/>
    </x:xf>
    <x:xf numFmtId="0" fontId="8" fillId="27" borderId="54" xfId="0" applyNumberFormat="1" applyFont="1" applyFill="1" applyBorder="1"/>
    <x:xf numFmtId="0" fontId="9" fillId="27" borderId="54" xfId="0" applyNumberFormat="1" applyFont="1" applyFill="1" applyBorder="1"/>
    <x:xf numFmtId="1" fontId="63" fillId="30" borderId="54" xfId="0" applyNumberFormat="1" applyFont="1" applyFill="1" applyBorder="1" applyAlignment="1">
      <x:alignment horizontal="left"/>
    </x:xf>
    <x:xf numFmtId="2" fontId="63" fillId="30" borderId="54" xfId="0" applyNumberFormat="1" applyFont="1" applyFill="1" applyBorder="1" applyAlignment="1">
      <x:alignment horizontal="center"/>
    </x:xf>
    <x:xf numFmtId="2" fontId="63" fillId="30" borderId="54" xfId="0" applyNumberFormat="1" applyFont="1" applyFill="1" applyBorder="1"/>
    <x:xf numFmtId="1" fontId="20" fillId="30" borderId="54" xfId="0" applyNumberFormat="1" applyFont="1" applyFill="1" applyBorder="1" applyAlignment="1">
      <x:alignment horizontal="center"/>
    </x:xf>
    <x:xf numFmtId="0" fontId="63" fillId="30" borderId="54" xfId="0" applyNumberFormat="1" applyFont="1" applyFill="1" applyBorder="1" applyAlignment="1">
      <x:alignment horizontal="left" wrapText="1"/>
    </x:xf>
    <x:xf numFmtId="0" fontId="9" fillId="27" borderId="54" xfId="0" applyNumberFormat="1" applyFont="1" applyFill="1" applyBorder="1" applyAlignment="1">
      <x:alignment wrapText="1"/>
    </x:xf>
    <x:xf numFmtId="0" fontId="20" fillId="30" borderId="54" xfId="0" applyNumberFormat="1" applyFont="1" applyFill="1" applyBorder="1" applyAlignment="1">
      <x:alignment horizontal="left" vertical="center" wrapText="1"/>
    </x:xf>
    <x:xf numFmtId="0" fontId="10" fillId="27" borderId="54" xfId="0" applyNumberFormat="1" applyFont="1" applyFill="1" applyBorder="1"/>
    <x:xf numFmtId="0" fontId="11" fillId="27" borderId="54" xfId="0" applyNumberFormat="1" applyFont="1" applyFill="1" applyBorder="1"/>
    <x:xf numFmtId="5" fontId="33" fillId="30" borderId="54" xfId="0" applyNumberFormat="1" applyFont="1" applyFill="1" applyBorder="1" applyAlignment="1">
      <x:alignment horizontal="center"/>
    </x:xf>
    <x:xf numFmtId="0" fontId="78" fillId="27" borderId="54" xfId="0" applyNumberFormat="1" applyFont="1" applyFill="1" applyBorder="1"/>
    <x:xf numFmtId="0" fontId="81" fillId="27" borderId="54" xfId="0" applyNumberFormat="1" applyFont="1" applyFill="1" applyBorder="1"/>
    <x:xf numFmtId="3" fontId="52" fillId="28" borderId="54" xfId="0" applyNumberFormat="1" applyFont="1" applyFill="1" applyBorder="1" applyAlignment="1">
      <x:alignment horizontal="center" vertical="center"/>
    </x:xf>
    <x:xf numFmtId="0" fontId="8" fillId="27" borderId="71" xfId="0" applyNumberFormat="1" applyFont="1" applyFill="1" applyBorder="1"/>
    <x:xf numFmtId="0" fontId="8" fillId="27" borderId="71" xfId="0" applyNumberFormat="1" applyFont="1" applyFill="1" applyBorder="1" applyAlignment="1">
      <x:alignment horizontal="center"/>
    </x:xf>
    <x:xf numFmtId="0" fontId="8" fillId="27" borderId="72" xfId="0" applyNumberFormat="1" applyFont="1" applyFill="1" applyBorder="1"/>
    <x:xf numFmtId="0" fontId="9" fillId="27" borderId="72" xfId="0" applyNumberFormat="1" applyFont="1" applyFill="1" applyBorder="1" applyAlignment="1">
      <x:alignment horizontal="center"/>
    </x:xf>
    <x:xf numFmtId="0" fontId="8" fillId="27" borderId="54" xfId="0" applyNumberFormat="1" applyFont="1" applyFill="1" applyBorder="1" applyAlignment="1">
      <x:alignment horizontal="center"/>
    </x:xf>
    <x:xf numFmtId="0" fontId="8" fillId="27" borderId="72" xfId="0" applyNumberFormat="1" applyFont="1" applyFill="1" applyBorder="1" applyAlignment="1">
      <x:alignment horizontal="center"/>
    </x:xf>
    <x:xf numFmtId="0" fontId="8" fillId="27" borderId="73" xfId="0" applyNumberFormat="1" applyFont="1" applyFill="1" applyBorder="1"/>
    <x:xf numFmtId="0" fontId="9" fillId="27" borderId="54" xfId="0" applyNumberFormat="1" applyFont="1" applyFill="1" applyBorder="1" applyAlignment="1">
      <x:alignment horizontal="center"/>
    </x:xf>
    <x:xf numFmtId="0" fontId="62" fillId="0" borderId="60" xfId="0" applyNumberFormat="1" applyFont="1" applyFill="1" applyBorder="1" applyAlignment="1">
      <x:alignment horizontal="center" wrapText="1"/>
    </x:xf>
    <x:xf numFmtId="0" fontId="8" fillId="0" borderId="54" xfId="0" applyNumberFormat="1" applyFont="1" applyFill="1" applyBorder="1" applyAlignment="1">
      <x:alignment wrapText="1"/>
    </x:xf>
    <x:xf numFmtId="2" fontId="48" fillId="30" borderId="54" xfId="0" applyNumberFormat="1" applyFont="1" applyFill="1" applyBorder="1" applyAlignment="1">
      <x:alignment horizontal="center" wrapText="1"/>
    </x:xf>
    <x:xf numFmtId="3" fontId="48" fillId="30" borderId="54" xfId="0" applyNumberFormat="1" applyFont="1" applyFill="1" applyBorder="1" applyAlignment="1">
      <x:alignment horizontal="center" vertical="center" wrapText="1"/>
    </x:xf>
    <x:xf numFmtId="3" fontId="47" fillId="30" borderId="54" xfId="0" applyNumberFormat="1" applyFont="1" applyFill="1" applyBorder="1" applyAlignment="1">
      <x:alignment horizontal="center" vertical="center" wrapText="1"/>
    </x:xf>
    <x:xf numFmtId="2" fontId="20" fillId="30" borderId="54" xfId="0" applyNumberFormat="1" applyFont="1" applyFill="1" applyBorder="1" applyAlignment="1">
      <x:alignment horizontal="center" wrapText="1"/>
    </x:xf>
    <x:xf numFmtId="0" fontId="48" fillId="30" borderId="54" xfId="0" applyNumberFormat="1" applyFont="1" applyFill="1" applyBorder="1" applyAlignment="1">
      <x:alignment horizontal="center" wrapText="1"/>
    </x:xf>
    <x:xf numFmtId="0" fontId="48" fillId="30" borderId="57" xfId="0" applyNumberFormat="1" applyFont="1" applyFill="1" applyBorder="1" applyAlignment="1">
      <x:alignment horizontal="center" wrapText="1"/>
    </x:xf>
    <x:xf numFmtId="0" fontId="20" fillId="30" borderId="57" xfId="0" applyNumberFormat="1" applyFont="1" applyFill="1" applyBorder="1" applyAlignment="1">
      <x:alignment horizontal="center" wrapText="1"/>
    </x:xf>
    <x:xf numFmtId="3" fontId="20" fillId="30" borderId="54" xfId="0" applyNumberFormat="1" applyFont="1" applyFill="1" applyBorder="1" applyAlignment="1">
      <x:alignment horizontal="center" wrapText="1"/>
    </x:xf>
    <x:xf numFmtId="3" fontId="36" fillId="30" borderId="54" xfId="0" applyNumberFormat="1" applyFont="1" applyFill="1" applyBorder="1" applyAlignment="1">
      <x:alignment horizontal="center" wrapText="1"/>
    </x:xf>
    <x:xf numFmtId="3" fontId="20" fillId="30" borderId="54" xfId="0" applyNumberFormat="1" applyFont="1" applyFill="1" applyBorder="1" applyAlignment="1">
      <x:alignment wrapText="1"/>
    </x:xf>
    <x:xf numFmtId="5" fontId="20" fillId="30" borderId="54" xfId="0" applyNumberFormat="1" applyFont="1" applyFill="1" applyBorder="1" applyAlignment="1">
      <x:alignment wrapText="1"/>
    </x:xf>
    <x:xf numFmtId="5" fontId="20" fillId="30" borderId="54" xfId="0" applyNumberFormat="1" applyFont="1" applyFill="1" applyBorder="1" applyAlignment="1">
      <x:alignment horizontal="center" wrapText="1"/>
    </x:xf>
    <x:xf numFmtId="0" fontId="20" fillId="30" borderId="54" xfId="0" applyNumberFormat="1" applyFont="1" applyFill="1" applyBorder="1" applyAlignment="1">
      <x:alignment horizontal="center" wrapText="1"/>
    </x:xf>
    <x:xf numFmtId="3" fontId="20" fillId="30" borderId="57" xfId="0" applyNumberFormat="1" applyFont="1" applyFill="1" applyBorder="1" applyAlignment="1">
      <x:alignment horizontal="center" wrapText="1"/>
    </x:xf>
    <x:xf numFmtId="3" fontId="51" fillId="30" borderId="54" xfId="0" applyNumberFormat="1" applyFont="1" applyFill="1" applyBorder="1" applyAlignment="1">
      <x:alignment horizontal="center" wrapText="1"/>
    </x:xf>
    <x:xf numFmtId="3" fontId="20" fillId="30" borderId="58" xfId="0" applyNumberFormat="1" applyFont="1" applyFill="1" applyBorder="1" applyAlignment="1">
      <x:alignment horizontal="center" wrapText="1"/>
    </x:xf>
    <x:xf numFmtId="3" fontId="89" fillId="30" borderId="54" xfId="0" applyNumberFormat="1" applyFont="1" applyFill="1" applyBorder="1" applyAlignment="1">
      <x:alignment horizontal="center" wrapText="1"/>
    </x:xf>
    <x:xf numFmtId="3" fontId="89" fillId="30" borderId="57" xfId="0" applyNumberFormat="1" applyFont="1" applyFill="1" applyBorder="1" applyAlignment="1">
      <x:alignment horizontal="center" wrapText="1"/>
    </x:xf>
    <x:xf numFmtId="4" fontId="89" fillId="30" borderId="57" xfId="0" applyNumberFormat="1" applyFont="1" applyFill="1" applyBorder="1" applyAlignment="1">
      <x:alignment horizontal="center" wrapText="1"/>
    </x:xf>
    <x:xf numFmtId="3" fontId="89" fillId="30" borderId="58" xfId="0" applyNumberFormat="1" applyFont="1" applyFill="1" applyBorder="1" applyAlignment="1">
      <x:alignment horizontal="center" wrapText="1"/>
    </x:xf>
    <x:xf numFmtId="0" fontId="42" fillId="33" borderId="54" xfId="0" applyNumberFormat="1" applyFont="1" applyFill="1" applyBorder="1"/>
    <x:xf numFmtId="0" fontId="9" fillId="33" borderId="54" xfId="0" applyNumberFormat="1" applyFont="1" applyFill="1" applyBorder="1"/>
    <x:xf numFmtId="0" fontId="44" fillId="33" borderId="54" xfId="0" applyNumberFormat="1" applyFont="1" applyFill="1" applyBorder="1" applyAlignment="1">
      <x:alignment horizontal="left" vertical="center"/>
    </x:xf>
    <x:xf numFmtId="0" fontId="76" fillId="33" borderId="54" xfId="0" applyNumberFormat="1" applyFont="1" applyFill="1" applyBorder="1"/>
    <x:xf numFmtId="2" fontId="20" fillId="33" borderId="54" xfId="0" applyNumberFormat="1" applyFont="1" applyFill="1" applyBorder="1" applyAlignment="1">
      <x:alignment horizontal="center"/>
    </x:xf>
    <x:xf numFmtId="0" fontId="33" fillId="33" borderId="54" xfId="0" applyNumberFormat="1" applyFont="1" applyFill="1" applyBorder="1" applyAlignment="1">
      <x:alignment horizontal="left" vertical="center" wrapText="1"/>
    </x:xf>
    <x:xf numFmtId="0" fontId="20" fillId="33" borderId="54" xfId="0" applyNumberFormat="1" applyFont="1" applyFill="1" applyBorder="1" applyAlignment="1">
      <x:alignment vertical="center"/>
    </x:xf>
    <x:xf numFmtId="164" fontId="20" fillId="33" borderId="54" xfId="0" applyNumberFormat="1" applyFont="1" applyFill="1" applyBorder="1" applyAlignment="1">
      <x:alignment horizontal="center" vertical="center" wrapText="1"/>
    </x:xf>
    <x:xf numFmtId="164" fontId="20" fillId="33" borderId="54" xfId="0" applyNumberFormat="1" applyFont="1" applyFill="1" applyBorder="1" applyAlignment="1">
      <x:alignment horizontal="center" wrapText="1"/>
    </x:xf>
    <x:xf numFmtId="164" fontId="20" fillId="33" borderId="54" xfId="0" applyNumberFormat="1" applyFont="1" applyFill="1" applyBorder="1" applyAlignment="1">
      <x:alignment horizontal="center"/>
    </x:xf>
    <x:xf numFmtId="0" fontId="10" fillId="33" borderId="54" xfId="0" applyNumberFormat="1" applyFont="1" applyFill="1" applyBorder="1"/>
    <x:xf numFmtId="0" fontId="45" fillId="33" borderId="54" xfId="0" applyNumberFormat="1" applyFont="1" applyFill="1" applyBorder="1" applyAlignment="1">
      <x:alignment horizontal="left" vertical="center"/>
    </x:xf>
    <x:xf numFmtId="0" fontId="45" fillId="33" borderId="54" xfId="0" applyNumberFormat="1" applyFont="1" applyFill="1" applyBorder="1" applyAlignment="1">
      <x:alignment vertical="center"/>
    </x:xf>
    <x:xf numFmtId="0" fontId="10" fillId="33" borderId="54" xfId="0" applyNumberFormat="1" applyFont="1" applyFill="1" applyBorder="1" applyAlignment="1">
      <x:alignment wrapText="1"/>
    </x:xf>
    <x:xf numFmtId="0" fontId="49" fillId="33" borderId="54" xfId="0" applyNumberFormat="1" applyFont="1" applyFill="1" applyBorder="1"/>
    <x:xf numFmtId="0" fontId="87" fillId="33" borderId="54" xfId="0" applyNumberFormat="1" applyFont="1" applyFill="1" applyBorder="1" applyAlignment="1">
      <x:alignment horizontal="center" wrapText="1"/>
    </x:xf>
    <x:xf numFmtId="0" fontId="87" fillId="33" borderId="61" xfId="0" applyNumberFormat="1" applyFont="1" applyFill="1" applyBorder="1" applyAlignment="1">
      <x:alignment horizontal="center" wrapText="1"/>
    </x:xf>
    <x:xf numFmtId="0" fontId="49" fillId="33" borderId="61" xfId="0" applyNumberFormat="1" applyFont="1" applyFill="1" applyBorder="1" applyAlignment="1">
      <x:alignment horizontal="center"/>
    </x:xf>
    <x:xf numFmtId="0" fontId="38" fillId="33" borderId="54" xfId="0" applyNumberFormat="1" applyFont="1" applyFill="1" applyBorder="1"/>
    <x:xf numFmtId="3" fontId="88" fillId="33" borderId="54" xfId="0" applyNumberFormat="1" applyFont="1" applyFill="1" applyBorder="1" applyAlignment="1">
      <x:alignment horizontal="center" wrapText="1"/>
    </x:xf>
    <x:xf numFmtId="3" fontId="38" fillId="33" borderId="54" xfId="0" applyNumberFormat="1" applyFont="1" applyFill="1" applyBorder="1" applyAlignment="1">
      <x:alignment horizontal="center"/>
    </x:xf>
    <x:xf numFmtId="3" fontId="88" fillId="33" borderId="54" xfId="0" applyNumberFormat="1" applyFont="1" applyFill="1" applyBorder="1" applyAlignment="1">
      <x:alignment wrapText="1"/>
    </x:xf>
    <x:xf numFmtId="0" fontId="88" fillId="33" borderId="54" xfId="0" applyNumberFormat="1" applyFont="1" applyFill="1" applyBorder="1" applyAlignment="1">
      <x:alignment wrapText="1"/>
    </x:xf>
    <x:xf numFmtId="3" fontId="38" fillId="33" borderId="54" xfId="0" applyNumberFormat="1" applyFont="1" applyFill="1" applyBorder="1" applyAlignment="1">
      <x:alignment horizontal="center" wrapText="1"/>
    </x:xf>
    <x:xf numFmtId="0" fontId="42" fillId="34" borderId="54" xfId="0" applyNumberFormat="1" applyFont="1" applyFill="1" applyBorder="1"/>
    <x:xf numFmtId="0" fontId="9" fillId="34" borderId="54" xfId="0" applyNumberFormat="1" applyFont="1" applyFill="1" applyBorder="1"/>
    <x:xf numFmtId="0" fontId="44" fillId="34" borderId="54" xfId="0" applyNumberFormat="1" applyFont="1" applyFill="1" applyBorder="1" applyAlignment="1">
      <x:alignment horizontal="left" vertical="center"/>
    </x:xf>
    <x:xf numFmtId="0" fontId="76" fillId="34" borderId="54" xfId="0" applyNumberFormat="1" applyFont="1" applyFill="1" applyBorder="1"/>
    <x:xf numFmtId="2" fontId="20" fillId="34" borderId="54" xfId="0" applyNumberFormat="1" applyFont="1" applyFill="1" applyBorder="1" applyAlignment="1">
      <x:alignment horizontal="center"/>
    </x:xf>
    <x:xf numFmtId="0" fontId="33" fillId="34" borderId="54" xfId="0" applyNumberFormat="1" applyFont="1" applyFill="1" applyBorder="1" applyAlignment="1">
      <x:alignment horizontal="left" vertical="center" wrapText="1"/>
    </x:xf>
    <x:xf numFmtId="0" fontId="20" fillId="34" borderId="54" xfId="0" applyNumberFormat="1" applyFont="1" applyFill="1" applyBorder="1" applyAlignment="1">
      <x:alignment vertical="center"/>
    </x:xf>
    <x:xf numFmtId="164" fontId="20" fillId="34" borderId="54" xfId="0" applyNumberFormat="1" applyFont="1" applyFill="1" applyBorder="1" applyAlignment="1">
      <x:alignment horizontal="center" vertical="center" wrapText="1"/>
    </x:xf>
    <x:xf numFmtId="164" fontId="20" fillId="34" borderId="54" xfId="0" applyNumberFormat="1" applyFont="1" applyFill="1" applyBorder="1" applyAlignment="1">
      <x:alignment horizontal="center" wrapText="1"/>
    </x:xf>
    <x:xf numFmtId="164" fontId="20" fillId="34" borderId="54" xfId="0" applyNumberFormat="1" applyFont="1" applyFill="1" applyBorder="1" applyAlignment="1">
      <x:alignment horizontal="center"/>
    </x:xf>
    <x:xf numFmtId="0" fontId="10" fillId="34" borderId="54" xfId="0" applyNumberFormat="1" applyFont="1" applyFill="1" applyBorder="1"/>
    <x:xf numFmtId="0" fontId="45" fillId="34" borderId="54" xfId="0" applyNumberFormat="1" applyFont="1" applyFill="1" applyBorder="1" applyAlignment="1">
      <x:alignment horizontal="left" vertical="center"/>
    </x:xf>
    <x:xf numFmtId="0" fontId="45" fillId="34" borderId="54" xfId="0" applyNumberFormat="1" applyFont="1" applyFill="1" applyBorder="1" applyAlignment="1">
      <x:alignment vertical="center"/>
    </x:xf>
    <x:xf numFmtId="0" fontId="10" fillId="34" borderId="54" xfId="0" applyNumberFormat="1" applyFont="1" applyFill="1" applyBorder="1" applyAlignment="1">
      <x:alignment wrapText="1"/>
    </x:xf>
    <x:xf numFmtId="0" fontId="49" fillId="34" borderId="54" xfId="0" applyNumberFormat="1" applyFont="1" applyFill="1" applyBorder="1"/>
    <x:xf numFmtId="0" fontId="87" fillId="34" borderId="54" xfId="0" applyNumberFormat="1" applyFont="1" applyFill="1" applyBorder="1" applyAlignment="1">
      <x:alignment horizontal="center" wrapText="1"/>
    </x:xf>
    <x:xf numFmtId="0" fontId="87" fillId="34" borderId="61" xfId="0" applyNumberFormat="1" applyFont="1" applyFill="1" applyBorder="1" applyAlignment="1">
      <x:alignment horizontal="center" wrapText="1"/>
    </x:xf>
    <x:xf numFmtId="0" fontId="49" fillId="34" borderId="61" xfId="0" applyNumberFormat="1" applyFont="1" applyFill="1" applyBorder="1" applyAlignment="1">
      <x:alignment horizontal="center"/>
    </x:xf>
    <x:xf numFmtId="0" fontId="38" fillId="34" borderId="54" xfId="0" applyNumberFormat="1" applyFont="1" applyFill="1" applyBorder="1"/>
    <x:xf numFmtId="3" fontId="88" fillId="34" borderId="54" xfId="0" applyNumberFormat="1" applyFont="1" applyFill="1" applyBorder="1" applyAlignment="1">
      <x:alignment horizontal="center" wrapText="1"/>
    </x:xf>
    <x:xf numFmtId="3" fontId="38" fillId="34" borderId="54" xfId="0" applyNumberFormat="1" applyFont="1" applyFill="1" applyBorder="1" applyAlignment="1">
      <x:alignment horizontal="center"/>
    </x:xf>
    <x:xf numFmtId="3" fontId="88" fillId="34" borderId="54" xfId="0" applyNumberFormat="1" applyFont="1" applyFill="1" applyBorder="1" applyAlignment="1">
      <x:alignment wrapText="1"/>
    </x:xf>
    <x:xf numFmtId="0" fontId="88" fillId="34" borderId="54" xfId="0" applyNumberFormat="1" applyFont="1" applyFill="1" applyBorder="1" applyAlignment="1">
      <x:alignment wrapText="1"/>
    </x:xf>
    <x:xf numFmtId="3" fontId="38" fillId="34" borderId="54" xfId="0" applyNumberFormat="1" applyFont="1" applyFill="1" applyBorder="1" applyAlignment="1">
      <x:alignment horizontal="center" wrapText="1"/>
    </x:xf>
    <x:xf numFmtId="0" fontId="91" fillId="27" borderId="54" xfId="0" applyNumberFormat="1" applyFont="1" applyFill="1" applyBorder="1"/>
    <x:xf numFmtId="0" fontId="92" fillId="27" borderId="54" xfId="0" applyNumberFormat="1" applyFont="1" applyFill="1" applyBorder="1"/>
    <x:xf numFmtId="0" fontId="93" fillId="27" borderId="54" xfId="0" applyNumberFormat="1" applyFont="1" applyFill="1" applyBorder="1" applyAlignment="1">
      <x:alignment horizontal="left" wrapText="1"/>
    </x:xf>
    <x:xf numFmtId="0" fontId="93" fillId="27" borderId="54" xfId="0" applyNumberFormat="1" applyFont="1" applyFill="1" applyBorder="1"/>
    <x:xf numFmtId="0" fontId="65" fillId="27" borderId="56" xfId="0" applyNumberFormat="1" applyFont="1" applyFill="1" applyBorder="1" applyAlignment="1">
      <x:alignment horizontal="right"/>
    </x:xf>
    <x:xf numFmtId="0" fontId="57" fillId="27" borderId="54" xfId="0" applyNumberFormat="1" applyFont="1" applyFill="1" applyBorder="1" applyAlignment="1">
      <x:alignment wrapText="1"/>
    </x:xf>
    <x:xf numFmtId="0" fontId="93" fillId="27" borderId="54" xfId="0" applyNumberFormat="1" applyFont="1" applyFill="1" applyBorder="1" applyAlignment="1">
      <x:alignment vertical="top" wrapText="1"/>
    </x:xf>
    <x:xf numFmtId="0" fontId="64" fillId="27" borderId="54" xfId="0" applyNumberFormat="1" applyFont="1" applyFill="1" applyBorder="1" applyAlignment="1">
      <x:alignment horizontal="left" vertical="center"/>
    </x:xf>
    <x:xf numFmtId="0" fontId="57" fillId="27" borderId="59" xfId="0" applyNumberFormat="1" applyFont="1" applyFill="1" applyBorder="1" applyAlignment="1">
      <x:alignment vertical="center"/>
    </x:xf>
    <x:xf numFmtId="0" fontId="59" fillId="0" borderId="74" xfId="0" applyNumberFormat="1" applyFont="1" applyFill="1" applyBorder="1" applyAlignment="1">
      <x:alignment horizontal="center"/>
    </x:xf>
    <x:xf numFmtId="0" fontId="59" fillId="0" borderId="54" xfId="0" applyNumberFormat="1" applyFont="1" applyFill="1" applyBorder="1" applyAlignment="1">
      <x:alignment horizontal="center"/>
    </x:xf>
    <x:xf numFmtId="0" fontId="59" fillId="0" borderId="75" xfId="0" applyNumberFormat="1" applyFont="1" applyFill="1" applyBorder="1" applyAlignment="1">
      <x:alignment horizontal="center"/>
    </x:xf>
    <x:xf numFmtId="0" fontId="57" fillId="0" borderId="68" xfId="0" applyNumberFormat="1" applyFont="1" applyFill="1" applyBorder="1" applyAlignment="1">
      <x:alignment horizontal="center"/>
    </x:xf>
    <x:xf numFmtId="0" fontId="57" fillId="0" borderId="54" xfId="0" applyNumberFormat="1" applyFont="1" applyFill="1" applyBorder="1" applyAlignment="1">
      <x:alignment horizontal="center"/>
    </x:xf>
    <x:xf numFmtId="0" fontId="57" fillId="27" borderId="76" xfId="0" applyNumberFormat="1" applyFont="1" applyFill="1" applyBorder="1" applyAlignment="1">
      <x:alignment horizontal="center"/>
    </x:xf>
    <x:xf numFmtId="0" fontId="57" fillId="0" borderId="69" xfId="0" applyNumberFormat="1" applyFont="1" applyFill="1" applyBorder="1" applyAlignment="1">
      <x:alignment horizontal="center"/>
    </x:xf>
    <x:xf numFmtId="0" fontId="57" fillId="0" borderId="57" xfId="0" applyNumberFormat="1" applyFont="1" applyFill="1" applyBorder="1" applyAlignment="1">
      <x:alignment horizontal="center"/>
    </x:xf>
    <x:xf numFmtId="0" fontId="57" fillId="27" borderId="77" xfId="0" applyNumberFormat="1" applyFont="1" applyFill="1" applyBorder="1" applyAlignment="1">
      <x:alignment horizontal="center"/>
    </x:xf>
    <x:xf numFmtId="0" fontId="57" fillId="27" borderId="78" xfId="0" applyNumberFormat="1" applyFont="1" applyFill="1" applyBorder="1" applyAlignment="1">
      <x:alignment horizontal="center"/>
    </x:xf>
    <x:xf numFmtId="1" fontId="57" fillId="0" borderId="68" xfId="0" applyNumberFormat="1" applyFont="1" applyFill="1" applyBorder="1" applyAlignment="1">
      <x:alignment horizontal="center"/>
    </x:xf>
    <x:xf numFmtId="1" fontId="57" fillId="0" borderId="54" xfId="0" applyNumberFormat="1" applyFont="1" applyFill="1" applyBorder="1" applyAlignment="1">
      <x:alignment horizontal="center"/>
    </x:xf>
    <x:xf numFmtId="1" fontId="57" fillId="0" borderId="62" xfId="0" applyNumberFormat="1" applyFont="1" applyFill="1" applyBorder="1" applyAlignment="1">
      <x:alignment horizontal="center"/>
    </x:xf>
    <x:xf numFmtId="1" fontId="57" fillId="27" borderId="62" xfId="0" applyNumberFormat="1" applyFont="1" applyFill="1" applyBorder="1" applyAlignment="1">
      <x:alignment horizontal="center"/>
    </x:xf>
    <x:xf numFmtId="1" fontId="57" fillId="0" borderId="69" xfId="0" applyNumberFormat="1" applyFont="1" applyFill="1" applyBorder="1" applyAlignment="1">
      <x:alignment horizontal="center"/>
    </x:xf>
    <x:xf numFmtId="1" fontId="57" fillId="0" borderId="57" xfId="0" applyNumberFormat="1" applyFont="1" applyFill="1" applyBorder="1" applyAlignment="1">
      <x:alignment horizontal="center"/>
    </x:xf>
    <x:xf numFmtId="1" fontId="57" fillId="27" borderId="77" xfId="0" applyNumberFormat="1" applyFont="1" applyFill="1" applyBorder="1" applyAlignment="1">
      <x:alignment horizontal="center"/>
    </x:xf>
    <x:xf numFmtId="0" fontId="58" fillId="0" borderId="68" xfId="0" applyNumberFormat="1" applyFont="1" applyFill="1" applyBorder="1" applyAlignment="1">
      <x:alignment horizontal="center"/>
    </x:xf>
    <x:xf numFmtId="0" fontId="58" fillId="0" borderId="54" xfId="0" applyNumberFormat="1" applyFont="1" applyFill="1" applyBorder="1" applyAlignment="1">
      <x:alignment horizontal="center"/>
    </x:xf>
    <x:xf numFmtId="0" fontId="58" fillId="0" borderId="69" xfId="0" applyNumberFormat="1" applyFont="1" applyFill="1" applyBorder="1" applyAlignment="1">
      <x:alignment horizontal="center"/>
    </x:xf>
    <x:xf numFmtId="0" fontId="58" fillId="0" borderId="57" xfId="0" applyNumberFormat="1" applyFont="1" applyFill="1" applyBorder="1" applyAlignment="1">
      <x:alignment horizontal="center"/>
    </x:xf>
    <x:xf numFmtId="0" fontId="62" fillId="0" borderId="56" xfId="0" applyNumberFormat="1" applyFont="1" applyFill="1" applyBorder="1"/>
    <x:xf numFmtId="0" fontId="62" fillId="0" borderId="56" xfId="0" applyNumberFormat="1" applyFont="1" applyFill="1" applyBorder="1" applyAlignment="1">
      <x:alignment horizontal="center" vertical="center"/>
    </x:xf>
    <x:xf numFmtId="0" fontId="62" fillId="0" borderId="56" xfId="0" applyNumberFormat="1" applyFont="1" applyFill="1" applyBorder="1" applyAlignment="1">
      <x:alignment horizontal="center" vertical="center" wrapText="1"/>
    </x:xf>
    <x:xf numFmtId="0" fontId="62" fillId="0" borderId="54" xfId="0" applyNumberFormat="1" applyFont="1" applyFill="1" applyBorder="1"/>
    <x:xf numFmtId="0" fontId="62" fillId="0" borderId="54" xfId="0" applyNumberFormat="1" applyFont="1" applyFill="1" applyBorder="1" applyAlignment="1">
      <x:alignment vertical="center"/>
    </x:xf>
    <x:xf numFmtId="0" fontId="62" fillId="0" borderId="79" xfId="0" applyNumberFormat="1" applyFont="1" applyFill="1" applyBorder="1" applyAlignment="1">
      <x:alignment vertical="center" wrapText="1"/>
    </x:xf>
    <x:xf numFmtId="0" fontId="62" fillId="0" borderId="54" xfId="0" applyNumberFormat="1" applyFont="1" applyFill="1" applyBorder="1" applyAlignment="1">
      <x:alignment horizontal="center" vertical="center" wrapText="1"/>
    </x:xf>
    <x:xf numFmtId="1" fontId="58" fillId="0" borderId="80" xfId="0" applyNumberFormat="1" applyFont="1" applyFill="1" applyBorder="1" applyAlignment="1">
      <x:alignment horizontal="center"/>
    </x:xf>
    <x:xf numFmtId="0" fontId="59" fillId="0" borderId="54" xfId="0" applyNumberFormat="1" applyFont="1" applyFill="1" applyBorder="1" applyAlignment="1">
      <x:alignment vertical="top" wrapText="1"/>
    </x:xf>
    <x:xf numFmtId="0" fontId="58" fillId="0" borderId="57" xfId="0" applyNumberFormat="1" applyFont="1" applyFill="1" applyBorder="1"/>
    <x:xf numFmtId="1" fontId="58" fillId="0" borderId="81" xfId="0" applyNumberFormat="1" applyFont="1" applyFill="1" applyBorder="1" applyAlignment="1">
      <x:alignment horizontal="center"/>
    </x:xf>
    <x:xf numFmtId="1" fontId="58" fillId="0" borderId="79" xfId="0" applyNumberFormat="1" applyFont="1" applyFill="1" applyBorder="1" applyAlignment="1">
      <x:alignment horizontal="center"/>
    </x:xf>
    <x:xf numFmtId="1" fontId="58" fillId="0" borderId="80" xfId="0" applyNumberFormat="1" applyFont="1" applyFill="1" applyBorder="1" applyAlignment="1">
      <x:alignment horizontal="center" wrapText="1"/>
    </x:xf>
    <x:xf numFmtId="0" fontId="85" fillId="27" borderId="54" xfId="0" applyNumberFormat="1" applyFont="1" applyFill="1" applyBorder="1" applyAlignment="1">
      <x:alignment vertical="top"/>
    </x:xf>
    <x:xf numFmtId="0" fontId="58" fillId="0" borderId="54" xfId="0" applyNumberFormat="1" applyFont="1" applyFill="1" applyBorder="1" applyAlignment="1">
      <x:alignment horizontal="right"/>
    </x:xf>
    <x:xf numFmtId="2" fontId="58" fillId="0" borderId="54" xfId="0" applyNumberFormat="1" applyFont="1" applyFill="1" applyBorder="1" applyAlignment="1">
      <x:alignment horizontal="center"/>
    </x:xf>
    <x:xf numFmtId="0" fontId="62" fillId="0" borderId="61" xfId="0" applyNumberFormat="1" applyFont="1" applyFill="1" applyBorder="1"/>
    <x:xf numFmtId="10" fontId="57" fillId="27" borderId="54" xfId="0" applyNumberFormat="1" applyFont="1" applyFill="1" applyBorder="1"/>
    <x:xf numFmtId="0" fontId="42" fillId="38" borderId="54" xfId="0" applyNumberFormat="1" applyFont="1" applyFill="1" applyBorder="1" applyAlignment="1">
      <x:alignment horizontal="left" vertical="center"/>
    </x:xf>
    <x:xf numFmtId="0" fontId="42" fillId="38" borderId="54" xfId="0" applyNumberFormat="1" applyFont="1" applyFill="1" applyBorder="1" applyAlignment="1">
      <x:alignment horizontal="center" vertical="center"/>
    </x:xf>
    <x:xf numFmtId="0" fontId="101" fillId="27" borderId="54" xfId="0" applyNumberFormat="1" applyFont="1" applyFill="1" applyBorder="1"/>
    <x:xf numFmtId="0" fontId="103" fillId="27" borderId="54" xfId="0" applyNumberFormat="1" applyFont="1" applyFill="1" applyBorder="1"/>
    <x:xf numFmtId="0" fontId="100" fillId="27" borderId="54" xfId="0" applyNumberFormat="1" applyFont="1" applyFill="1" applyBorder="1" applyAlignment="1">
      <x:alignment horizontal="center"/>
    </x:xf>
    <x:xf numFmtId="0" fontId="104" fillId="27" borderId="54" xfId="0" applyNumberFormat="1" applyFont="1" applyFill="1" applyBorder="1" applyAlignment="1">
      <x:alignment horizontal="center"/>
    </x:xf>
    <x:xf numFmtId="10" fontId="101" fillId="27" borderId="54" xfId="0" applyNumberFormat="1" applyFont="1" applyFill="1" applyBorder="1"/>
    <x:xf numFmtId="3" fontId="104" fillId="27" borderId="54" xfId="0" applyNumberFormat="1" applyFont="1" applyFill="1" applyBorder="1" applyAlignment="1">
      <x:alignment horizontal="center"/>
    </x:xf>
    <x:xf numFmtId="3" fontId="101" fillId="27" borderId="54" xfId="0" applyNumberFormat="1" applyFont="1" applyFill="1" applyBorder="1" applyAlignment="1">
      <x:alignment horizontal="center"/>
    </x:xf>
    <x:xf numFmtId="0" fontId="101" fillId="27" borderId="54" xfId="0" applyNumberFormat="1" applyFont="1" applyFill="1" applyBorder="1" applyAlignment="1">
      <x:alignment horizontal="center"/>
    </x:xf>
    <x:xf numFmtId="0" fontId="101" fillId="27" borderId="54" xfId="0" applyNumberFormat="1" applyFont="1" applyFill="1" applyBorder="1" applyAlignment="1">
      <x:alignment horizontal="left"/>
    </x:xf>
    <x:xf numFmtId="0" fontId="106" fillId="27" borderId="54" xfId="0" applyNumberFormat="1" applyFont="1" applyFill="1" applyBorder="1"/>
    <x:xf numFmtId="0" fontId="107" fillId="27" borderId="54" xfId="0" applyNumberFormat="1" applyFont="1" applyFill="1" applyBorder="1"/>
    <x:xf numFmtId="0" fontId="106" fillId="27" borderId="54" xfId="0" applyNumberFormat="1" applyFont="1" applyFill="1" applyBorder="1" applyAlignment="1">
      <x:alignment horizontal="left" vertical="center"/>
    </x:xf>
    <x:xf numFmtId="0" fontId="42" fillId="40" borderId="54" xfId="0" applyNumberFormat="1" applyFont="1" applyFill="1" applyBorder="1" applyAlignment="1">
      <x:alignment horizontal="left" vertical="center"/>
    </x:xf>
    <x:xf numFmtId="0" fontId="42" fillId="40" borderId="54" xfId="0" applyNumberFormat="1" applyFont="1" applyFill="1" applyBorder="1" applyAlignment="1">
      <x:alignment horizontal="center" vertical="center"/>
    </x:xf>
    <x:xf numFmtId="0" fontId="0" fillId="41" borderId="54" xfId="0" applyNumberFormat="1" applyFont="1" applyFill="1" applyBorder="1"/>
    <x:xf numFmtId="0" fontId="15" fillId="41" borderId="54" xfId="0" applyNumberFormat="1" applyFont="1" applyFill="1" applyBorder="1"/>
    <x:xf numFmtId="0" fontId="0" fillId="42" borderId="54" xfId="0" applyNumberFormat="1" applyFont="1" applyFill="1" applyBorder="1"/>
    <x:xf numFmtId="3" fontId="0" fillId="42" borderId="54" xfId="0" applyNumberFormat="1" applyFont="1" applyFill="1" applyBorder="1"/>
    <x:xf numFmtId="0" fontId="110" fillId="0" borderId="54" xfId="0" applyNumberFormat="1" applyFont="1" applyFill="1" applyBorder="1"/>
    <x:xf numFmtId="3" fontId="0" fillId="0" borderId="54" xfId="0" applyNumberFormat="1" applyFont="1" applyFill="1" applyBorder="1"/>
    <x:xf numFmtId="166" fontId="0" fillId="0" borderId="54" xfId="0" applyNumberFormat="1" applyFont="1" applyFill="1" applyBorder="1"/>
    <x:xf numFmtId="44" fontId="0" fillId="0" borderId="54" xfId="0" applyNumberFormat="1" applyFont="1" applyFill="1" applyBorder="1"/>
    <x:xf numFmtId="9" fontId="0" fillId="0" borderId="54" xfId="0" applyNumberFormat="1" applyFont="1" applyFill="1" applyBorder="1"/>
    <x:xf numFmtId="0" fontId="20" fillId="30" borderId="54" xfId="0" applyNumberFormat="1" applyFont="1" applyFill="1" applyBorder="1" applyAlignment="1">
      <x:alignment horizontal="left"/>
    </x:xf>
    <x:xf numFmtId="0" fontId="20" fillId="30" borderId="57" xfId="0" applyNumberFormat="1" applyFont="1" applyFill="1" applyBorder="1" applyAlignment="1">
      <x:alignment horizontal="center"/>
    </x:xf>
    <x:xf numFmtId="0" fontId="42" fillId="38" borderId="54" xfId="0" applyNumberFormat="1" applyFont="1" applyFill="1" applyBorder="1"/>
    <x:xf numFmtId="0" fontId="9" fillId="38" borderId="54" xfId="0" applyNumberFormat="1" applyFont="1" applyFill="1" applyBorder="1"/>
    <x:xf numFmtId="0" fontId="44" fillId="38" borderId="54" xfId="0" applyNumberFormat="1" applyFont="1" applyFill="1" applyBorder="1" applyAlignment="1">
      <x:alignment horizontal="left" vertical="center"/>
    </x:xf>
    <x:xf numFmtId="0" fontId="76" fillId="38" borderId="54" xfId="0" applyNumberFormat="1" applyFont="1" applyFill="1" applyBorder="1"/>
    <x:xf numFmtId="0" fontId="9" fillId="0" borderId="54" xfId="0" applyNumberFormat="1" applyFont="1" applyFill="1" applyBorder="1"/>
    <x:xf numFmtId="0" fontId="111" fillId="43" borderId="54" xfId="0" applyNumberFormat="1" applyFont="1" applyFill="1" applyBorder="1" applyAlignment="1">
      <x:alignment vertical="center"/>
    </x:xf>
    <x:xf numFmtId="0" fontId="9" fillId="43" borderId="54" xfId="0" applyNumberFormat="1" applyFont="1" applyFill="1" applyBorder="1"/>
    <x:xf numFmtId="2" fontId="20" fillId="38" borderId="54" xfId="0" applyNumberFormat="1" applyFont="1" applyFill="1" applyBorder="1" applyAlignment="1">
      <x:alignment horizontal="center"/>
    </x:xf>
    <x:xf numFmtId="0" fontId="33" fillId="38" borderId="54" xfId="0" applyNumberFormat="1" applyFont="1" applyFill="1" applyBorder="1" applyAlignment="1">
      <x:alignment horizontal="left" vertical="center" wrapText="1"/>
    </x:xf>
    <x:xf numFmtId="0" fontId="20" fillId="38" borderId="54" xfId="0" applyNumberFormat="1" applyFont="1" applyFill="1" applyBorder="1" applyAlignment="1">
      <x:alignment vertical="center"/>
    </x:xf>
    <x:xf numFmtId="164" fontId="20" fillId="38" borderId="54" xfId="0" applyNumberFormat="1" applyFont="1" applyFill="1" applyBorder="1" applyAlignment="1">
      <x:alignment horizontal="center" vertical="center" wrapText="1"/>
    </x:xf>
    <x:xf numFmtId="164" fontId="20" fillId="38" borderId="54" xfId="0" applyNumberFormat="1" applyFont="1" applyFill="1" applyBorder="1" applyAlignment="1">
      <x:alignment horizontal="center" wrapText="1"/>
    </x:xf>
    <x:xf numFmtId="164" fontId="20" fillId="38" borderId="54" xfId="0" applyNumberFormat="1" applyFont="1" applyFill="1" applyBorder="1" applyAlignment="1">
      <x:alignment horizontal="center"/>
    </x:xf>
    <x:xf numFmtId="0" fontId="10" fillId="38" borderId="54" xfId="0" applyNumberFormat="1" applyFont="1" applyFill="1" applyBorder="1"/>
    <x:xf numFmtId="0" fontId="45" fillId="38" borderId="54" xfId="0" applyNumberFormat="1" applyFont="1" applyFill="1" applyBorder="1" applyAlignment="1">
      <x:alignment horizontal="left" vertical="center"/>
    </x:xf>
    <x:xf numFmtId="0" fontId="45" fillId="38" borderId="54" xfId="0" applyNumberFormat="1" applyFont="1" applyFill="1" applyBorder="1" applyAlignment="1">
      <x:alignment vertical="center"/>
    </x:xf>
    <x:xf numFmtId="0" fontId="49" fillId="38" borderId="54" xfId="0" applyNumberFormat="1" applyFont="1" applyFill="1" applyBorder="1"/>
    <x:xf numFmtId="0" fontId="87" fillId="38" borderId="54" xfId="0" applyNumberFormat="1" applyFont="1" applyFill="1" applyBorder="1" applyAlignment="1">
      <x:alignment horizontal="center" wrapText="1"/>
    </x:xf>
    <x:xf numFmtId="0" fontId="87" fillId="38" borderId="61" xfId="0" applyNumberFormat="1" applyFont="1" applyFill="1" applyBorder="1" applyAlignment="1">
      <x:alignment horizontal="center" wrapText="1"/>
    </x:xf>
    <x:xf numFmtId="0" fontId="49" fillId="38" borderId="61" xfId="0" applyNumberFormat="1" applyFont="1" applyFill="1" applyBorder="1" applyAlignment="1">
      <x:alignment horizontal="center"/>
    </x:xf>
    <x:xf numFmtId="0" fontId="38" fillId="38" borderId="54" xfId="0" applyNumberFormat="1" applyFont="1" applyFill="1" applyBorder="1"/>
    <x:xf numFmtId="3" fontId="88" fillId="38" borderId="54" xfId="0" applyNumberFormat="1" applyFont="1" applyFill="1" applyBorder="1" applyAlignment="1">
      <x:alignment horizontal="center" wrapText="1"/>
    </x:xf>
    <x:xf numFmtId="3" fontId="38" fillId="38" borderId="54" xfId="0" applyNumberFormat="1" applyFont="1" applyFill="1" applyBorder="1" applyAlignment="1">
      <x:alignment horizontal="center"/>
    </x:xf>
    <x:xf numFmtId="0" fontId="51" fillId="30" borderId="74" xfId="0" applyNumberFormat="1" applyFont="1" applyFill="1" applyBorder="1" applyAlignment="1">
      <x:alignment horizontal="left"/>
    </x:xf>
    <x:xf numFmtId="0" fontId="51" fillId="30" borderId="61" xfId="0" applyNumberFormat="1" applyFont="1" applyFill="1" applyBorder="1" applyAlignment="1">
      <x:alignment horizontal="left"/>
    </x:xf>
    <x:xf numFmtId="0" fontId="8" fillId="35" borderId="54" xfId="0" applyNumberFormat="1" applyFont="1" applyFill="1" applyBorder="1"/>
    <x:xf numFmtId="0" fontId="52" fillId="35" borderId="54" xfId="0" applyNumberFormat="1" applyFont="1" applyFill="1" applyBorder="1" applyAlignment="1">
      <x:alignment vertical="center"/>
    </x:xf>
    <x:xf numFmtId="3" fontId="52" fillId="35" borderId="54" xfId="0" applyNumberFormat="1" applyFont="1" applyFill="1" applyBorder="1" applyAlignment="1">
      <x:alignment horizontal="center" vertical="center"/>
    </x:xf>
    <x:xf numFmtId="0" fontId="62" fillId="39" borderId="60" xfId="0" applyNumberFormat="1" applyFont="1" applyFill="1" applyBorder="1" applyAlignment="1">
      <x:alignment horizontal="center" wrapText="1"/>
    </x:xf>
    <x:xf numFmtId="0" fontId="62" fillId="39" borderId="60" xfId="0" applyNumberFormat="1" applyFont="1" applyFill="1" applyBorder="1" applyAlignment="1">
      <x:alignment horizontal="center"/>
    </x:xf>
    <x:xf numFmtId="0" fontId="63" fillId="39" borderId="60" xfId="0" applyNumberFormat="1" applyFont="1" applyFill="1" applyBorder="1" applyAlignment="1">
      <x:alignment horizontal="center" wrapText="1"/>
    </x:xf>
    <x:xf numFmtId="0" fontId="72" fillId="30" borderId="54" xfId="0" applyNumberFormat="1" applyFont="1" applyFill="1" applyBorder="1"/>
    <x:xf numFmtId="0" fontId="42" fillId="40" borderId="54" xfId="0" applyNumberFormat="1" applyFont="1" applyFill="1" applyBorder="1"/>
    <x:xf numFmtId="0" fontId="9" fillId="40" borderId="54" xfId="0" applyNumberFormat="1" applyFont="1" applyFill="1" applyBorder="1"/>
    <x:xf numFmtId="0" fontId="44" fillId="40" borderId="54" xfId="0" applyNumberFormat="1" applyFont="1" applyFill="1" applyBorder="1" applyAlignment="1">
      <x:alignment horizontal="left" vertical="center"/>
    </x:xf>
    <x:xf numFmtId="0" fontId="76" fillId="40" borderId="54" xfId="0" applyNumberFormat="1" applyFont="1" applyFill="1" applyBorder="1"/>
    <x:xf numFmtId="2" fontId="20" fillId="36" borderId="54" xfId="0" applyNumberFormat="1" applyFont="1" applyFill="1" applyBorder="1" applyAlignment="1">
      <x:alignment horizontal="center"/>
    </x:xf>
    <x:xf numFmtId="0" fontId="9" fillId="36" borderId="54" xfId="0" applyNumberFormat="1" applyFont="1" applyFill="1" applyBorder="1"/>
    <x:xf numFmtId="0" fontId="33" fillId="36" borderId="54" xfId="0" applyNumberFormat="1" applyFont="1" applyFill="1" applyBorder="1" applyAlignment="1">
      <x:alignment horizontal="left" vertical="center" wrapText="1"/>
    </x:xf>
    <x:xf numFmtId="0" fontId="20" fillId="36" borderId="54" xfId="0" applyNumberFormat="1" applyFont="1" applyFill="1" applyBorder="1" applyAlignment="1">
      <x:alignment vertical="center"/>
    </x:xf>
    <x:xf numFmtId="164" fontId="20" fillId="36" borderId="54" xfId="0" applyNumberFormat="1" applyFont="1" applyFill="1" applyBorder="1" applyAlignment="1">
      <x:alignment horizontal="center" vertical="center"/>
    </x:xf>
    <x:xf numFmtId="164" fontId="20" fillId="36" borderId="54" xfId="0" applyNumberFormat="1" applyFont="1" applyFill="1" applyBorder="1" applyAlignment="1">
      <x:alignment horizontal="center"/>
    </x:xf>
    <x:xf numFmtId="2" fontId="48" fillId="30" borderId="54" xfId="0" applyNumberFormat="1" applyFont="1" applyFill="1" applyBorder="1" applyAlignment="1">
      <x:alignment horizontal="center"/>
    </x:xf>
    <x:xf numFmtId="3" fontId="48" fillId="30" borderId="54" xfId="0" applyNumberFormat="1" applyFont="1" applyFill="1" applyBorder="1" applyAlignment="1">
      <x:alignment horizontal="center" vertical="center"/>
    </x:xf>
    <x:xf numFmtId="3" fontId="47" fillId="30" borderId="54" xfId="0" applyNumberFormat="1" applyFont="1" applyFill="1" applyBorder="1" applyAlignment="1">
      <x:alignment horizontal="center" vertical="center"/>
    </x:xf>
    <x:xf numFmtId="0" fontId="10" fillId="36" borderId="54" xfId="0" applyNumberFormat="1" applyFont="1" applyFill="1" applyBorder="1"/>
    <x:xf numFmtId="0" fontId="45" fillId="36" borderId="54" xfId="0" applyNumberFormat="1" applyFont="1" applyFill="1" applyBorder="1" applyAlignment="1">
      <x:alignment horizontal="left" vertical="center"/>
    </x:xf>
    <x:xf numFmtId="0" fontId="45" fillId="36" borderId="54" xfId="0" applyNumberFormat="1" applyFont="1" applyFill="1" applyBorder="1" applyAlignment="1">
      <x:alignment vertical="center"/>
    </x:xf>
    <x:xf numFmtId="0" fontId="48" fillId="30" borderId="54" xfId="0" applyNumberFormat="1" applyFont="1" applyFill="1" applyBorder="1" applyAlignment="1">
      <x:alignment horizontal="center"/>
    </x:xf>
    <x:xf numFmtId="0" fontId="48" fillId="30" borderId="57" xfId="0" applyNumberFormat="1" applyFont="1" applyFill="1" applyBorder="1" applyAlignment="1">
      <x:alignment horizontal="center"/>
    </x:xf>
    <x:xf numFmtId="0" fontId="49" fillId="36" borderId="54" xfId="0" applyNumberFormat="1" applyFont="1" applyFill="1" applyBorder="1"/>
    <x:xf numFmtId="0" fontId="87" fillId="36" borderId="54" xfId="0" applyNumberFormat="1" applyFont="1" applyFill="1" applyBorder="1" applyAlignment="1">
      <x:alignment horizontal="center"/>
    </x:xf>
    <x:xf numFmtId="0" fontId="87" fillId="36" borderId="61" xfId="0" applyNumberFormat="1" applyFont="1" applyFill="1" applyBorder="1" applyAlignment="1">
      <x:alignment horizontal="center"/>
    </x:xf>
    <x:xf numFmtId="0" fontId="49" fillId="36" borderId="61" xfId="0" applyNumberFormat="1" applyFont="1" applyFill="1" applyBorder="1" applyAlignment="1">
      <x:alignment horizontal="center"/>
    </x:xf>
    <x:xf numFmtId="3" fontId="20" fillId="30" borderId="54" xfId="0" applyNumberFormat="1" applyFont="1" applyFill="1" applyBorder="1" applyAlignment="1">
      <x:alignment horizontal="center"/>
    </x:xf>
    <x:xf numFmtId="3" fontId="36" fillId="30" borderId="54" xfId="0" applyNumberFormat="1" applyFont="1" applyFill="1" applyBorder="1" applyAlignment="1">
      <x:alignment horizontal="center"/>
    </x:xf>
    <x:xf numFmtId="0" fontId="38" fillId="36" borderId="54" xfId="0" applyNumberFormat="1" applyFont="1" applyFill="1" applyBorder="1"/>
    <x:xf numFmtId="3" fontId="88" fillId="36" borderId="54" xfId="0" applyNumberFormat="1" applyFont="1" applyFill="1" applyBorder="1" applyAlignment="1">
      <x:alignment horizontal="center"/>
    </x:xf>
    <x:xf numFmtId="3" fontId="38" fillId="36" borderId="54" xfId="0" applyNumberFormat="1" applyFont="1" applyFill="1" applyBorder="1" applyAlignment="1">
      <x:alignment horizontal="center"/>
    </x:xf>
    <x:xf numFmtId="5" fontId="20" fillId="30" borderId="54" xfId="0" applyNumberFormat="1" applyFont="1" applyFill="1" applyBorder="1" applyAlignment="1">
      <x:alignment horizontal="center"/>
    </x:xf>
    <x:xf numFmtId="3" fontId="20" fillId="30" borderId="57" xfId="0" applyNumberFormat="1" applyFont="1" applyFill="1" applyBorder="1" applyAlignment="1">
      <x:alignment horizontal="center"/>
    </x:xf>
    <x:xf numFmtId="3" fontId="51" fillId="30" borderId="54" xfId="0" applyNumberFormat="1" applyFont="1" applyFill="1" applyBorder="1" applyAlignment="1">
      <x:alignment horizontal="center"/>
    </x:xf>
    <x:xf numFmtId="3" fontId="20" fillId="30" borderId="58" xfId="0" applyNumberFormat="1" applyFont="1" applyFill="1" applyBorder="1" applyAlignment="1">
      <x:alignment horizontal="center"/>
    </x:xf>
    <x:xf numFmtId="3" fontId="89" fillId="30" borderId="54" xfId="0" applyNumberFormat="1" applyFont="1" applyFill="1" applyBorder="1" applyAlignment="1">
      <x:alignment horizontal="center"/>
    </x:xf>
    <x:xf numFmtId="3" fontId="89" fillId="30" borderId="57" xfId="0" applyNumberFormat="1" applyFont="1" applyFill="1" applyBorder="1" applyAlignment="1">
      <x:alignment horizontal="center"/>
    </x:xf>
    <x:xf numFmtId="4" fontId="89" fillId="30" borderId="57" xfId="0" applyNumberFormat="1" applyFont="1" applyFill="1" applyBorder="1" applyAlignment="1">
      <x:alignment horizontal="center"/>
    </x:xf>
    <x:xf numFmtId="3" fontId="89" fillId="30" borderId="58" xfId="0" applyNumberFormat="1" applyFont="1" applyFill="1" applyBorder="1" applyAlignment="1">
      <x:alignment horizontal="center"/>
    </x:xf>
    <x:xf numFmtId="0" fontId="8" fillId="37" borderId="54" xfId="0" applyNumberFormat="1" applyFont="1" applyFill="1" applyBorder="1"/>
    <x:xf numFmtId="0" fontId="52" fillId="37" borderId="54" xfId="0" applyNumberFormat="1" applyFont="1" applyFill="1" applyBorder="1" applyAlignment="1">
      <x:alignment vertical="center"/>
    </x:xf>
    <x:xf numFmtId="3" fontId="52" fillId="37" borderId="54" xfId="0" applyNumberFormat="1" applyFont="1" applyFill="1" applyBorder="1" applyAlignment="1">
      <x:alignment horizontal="center" vertical="center"/>
    </x:xf>
    <x:xf numFmtId="2" fontId="20" fillId="39" borderId="54" xfId="0" applyNumberFormat="1" applyFont="1" applyFill="1" applyBorder="1" applyAlignment="1">
      <x:alignment horizontal="center"/>
    </x:xf>
    <x:xf numFmtId="0" fontId="63" fillId="39" borderId="54" xfId="0" applyNumberFormat="1" applyFont="1" applyFill="1" applyBorder="1" applyAlignment="1">
      <x:alignment horizontal="center"/>
    </x:xf>
    <x:xf numFmtId="0" fontId="20" fillId="39" borderId="54" xfId="0" applyNumberFormat="1" applyFont="1" applyFill="1" applyBorder="1" applyAlignment="1">
      <x:alignment horizontal="center"/>
    </x:xf>
    <x:xf numFmtId="2" fontId="63" fillId="39" borderId="54" xfId="0" applyNumberFormat="1" applyFont="1" applyFill="1" applyBorder="1" applyAlignment="1">
      <x:alignment horizontal="right"/>
    </x:xf>
    <x:xf numFmtId="1" fontId="63" fillId="39" borderId="54" xfId="0" applyNumberFormat="1" applyFont="1" applyFill="1" applyBorder="1" applyAlignment="1">
      <x:alignment horizontal="left"/>
    </x:xf>
    <x:xf numFmtId="1" fontId="20" fillId="44" borderId="56" xfId="0" applyNumberFormat="1" applyFont="1" applyFill="1" applyBorder="1" applyAlignment="1">
      <x:alignment horizontal="center"/>
    </x:xf>
    <x:xf numFmtId="2" fontId="20" fillId="44" borderId="56" xfId="0" applyNumberFormat="1" applyFont="1" applyFill="1" applyBorder="1" applyAlignment="1">
      <x:alignment horizontal="center"/>
    </x:xf>
    <x:xf numFmtId="3" fontId="20" fillId="44" borderId="56" xfId="0" applyNumberFormat="1" applyFont="1" applyFill="1" applyBorder="1" applyAlignment="1">
      <x:alignment horizontal="center"/>
    </x:xf>
    <x:xf numFmtId="0" fontId="63" fillId="44" borderId="56" xfId="0" applyNumberFormat="1" applyFont="1" applyFill="1" applyBorder="1" applyAlignment="1">
      <x:alignment horizontal="center" wrapText="1"/>
    </x:xf>
    <x:xf numFmtId="0" fontId="62" fillId="44" borderId="60" xfId="0" applyNumberFormat="1" applyFont="1" applyFill="1" applyBorder="1" applyAlignment="1">
      <x:alignment horizontal="center" wrapText="1"/>
    </x:xf>
    <x:xf numFmtId="0" fontId="62" fillId="44" borderId="60" xfId="0" applyNumberFormat="1" applyFont="1" applyFill="1" applyBorder="1" applyAlignment="1">
      <x:alignment horizontal="center"/>
    </x:xf>
    <x:xf numFmtId="0" fontId="63" fillId="44" borderId="60" xfId="0" applyNumberFormat="1" applyFont="1" applyFill="1" applyBorder="1" applyAlignment="1">
      <x:alignment horizontal="center" wrapText="1"/>
    </x:xf>
    <x:xf numFmtId="0" fontId="112" fillId="27" borderId="54" xfId="0" applyNumberFormat="1" applyFont="1" applyFill="1" applyBorder="1"/>
    <x:xf numFmtId="0" fontId="101" fillId="0" borderId="54" xfId="0" applyNumberFormat="1" applyFont="1" applyFill="1" applyBorder="1"/>
    <x:xf numFmtId="0" fontId="105" fillId="0" borderId="54" xfId="0" applyNumberFormat="1" applyFont="1" applyFill="1" applyBorder="1"/>
    <x:xf numFmtId="0" fontId="101" fillId="0" borderId="54" xfId="0" applyNumberFormat="1" applyFont="1" applyFill="1" applyBorder="1" applyAlignment="1">
      <x:alignment horizontal="right"/>
    </x:xf>
    <x:xf numFmtId="0" fontId="102" fillId="27" borderId="54" xfId="0" applyNumberFormat="1" applyFont="1" applyFill="1" applyBorder="1"/>
    <x:xf numFmtId="0" fontId="116" fillId="27" borderId="54" xfId="0" applyNumberFormat="1" applyFont="1" applyFill="1" applyBorder="1"/>
    <x:xf numFmtId="0" fontId="114" fillId="27" borderId="54" xfId="0" applyNumberFormat="1" applyFont="1" applyFill="1" applyBorder="1"/>
    <x:xf numFmtId="0" fontId="117" fillId="27" borderId="54" xfId="0" applyNumberFormat="1" applyFont="1" applyFill="1" applyBorder="1"/>
    <x:xf numFmtId="0" fontId="115" fillId="27" borderId="54" xfId="0" applyNumberFormat="1" applyFont="1" applyFill="1" applyBorder="1"/>
    <x:xf numFmtId="0" fontId="114" fillId="0" borderId="54" xfId="0" applyNumberFormat="1" applyFont="1" applyFill="1" applyBorder="1"/>
    <x:xf numFmtId="0" fontId="114" fillId="27" borderId="54" xfId="0" applyNumberFormat="1" applyFont="1" applyFill="1" applyBorder="1" applyAlignment="1">
      <x:alignment horizontal="center"/>
    </x:xf>
    <x:xf numFmtId="0" fontId="114" fillId="0" borderId="54" xfId="0" applyNumberFormat="1" applyFont="1" applyFill="1" applyBorder="1" applyAlignment="1">
      <x:alignment horizontal="center"/>
    </x:xf>
    <x:xf numFmtId="0" fontId="114" fillId="0" borderId="54" xfId="0" applyNumberFormat="1" applyFont="1" applyFill="1" applyBorder="1" applyAlignment="1">
      <x:alignment horizontal="right"/>
    </x:xf>
    <x:xf numFmtId="0" fontId="118" fillId="27" borderId="54" xfId="0" applyNumberFormat="1" applyFont="1" applyFill="1" applyBorder="1"/>
    <x:xf numFmtId="0" fontId="118" fillId="0" borderId="54" xfId="0" applyNumberFormat="1" applyFont="1" applyFill="1" applyBorder="1"/>
    <x:xf numFmtId="0" fontId="119" fillId="27" borderId="54" xfId="0" applyNumberFormat="1" applyFont="1" applyFill="1" applyBorder="1"/>
    <x:xf numFmtId="0" fontId="117" fillId="0" borderId="54" xfId="0" applyNumberFormat="1" applyFont="1" applyFill="1" applyBorder="1"/>
    <x:xf numFmtId="0" fontId="117" fillId="0" borderId="54" xfId="0" applyNumberFormat="1" applyFont="1" applyFill="1" applyBorder="1" applyAlignment="1">
      <x:alignment horizontal="right"/>
    </x:xf>
    <x:xf numFmtId="0" fontId="120" fillId="27" borderId="54" xfId="0" applyNumberFormat="1" applyFont="1" applyFill="1" applyBorder="1"/>
    <x:xf numFmtId="1" fontId="121" fillId="0" borderId="54" xfId="0" applyNumberFormat="1" applyFont="1" applyFill="1" applyBorder="1" applyAlignment="1">
      <x:alignment horizontal="right"/>
    </x:xf>
    <x:xf numFmtId="2" fontId="121" fillId="0" borderId="54" xfId="0" applyNumberFormat="1" applyFont="1" applyFill="1" applyBorder="1" applyAlignment="1">
      <x:alignment horizontal="right"/>
    </x:xf>
    <x:xf numFmtId="1" fontId="122" fillId="0" borderId="54" xfId="0" applyNumberFormat="1" applyFont="1" applyFill="1" applyBorder="1" applyAlignment="1">
      <x:alignment horizontal="right"/>
    </x:xf>
    <x:xf numFmtId="0" fontId="124" fillId="0" borderId="54" xfId="0" applyNumberFormat="1" applyFont="1" applyFill="1" applyBorder="1" applyAlignment="1">
      <x:alignment horizontal="left" vertical="center"/>
    </x:xf>
    <x:xf numFmtId="0" fontId="63" fillId="45" borderId="54" xfId="0" applyNumberFormat="1" applyFont="1" applyFill="1" applyBorder="1" applyAlignment="1">
      <x:alignment horizontal="left"/>
    </x:xf>
    <x:xf numFmtId="0" fontId="72" fillId="0" borderId="56" xfId="0" applyNumberFormat="1" applyFont="1" applyFill="1" applyBorder="1" applyAlignment="1">
      <x:alignment horizontal="center" wrapText="1"/>
    </x:xf>
    <x:xf numFmtId="0" fontId="72" fillId="44" borderId="56" xfId="0" applyNumberFormat="1" applyFont="1" applyFill="1" applyBorder="1" applyAlignment="1">
      <x:alignment horizontal="center" wrapText="1"/>
    </x:xf>
    <x:xf numFmtId="1" fontId="63" fillId="30" borderId="54" xfId="0" applyNumberFormat="1" applyFont="1" applyFill="1" applyBorder="1" applyAlignment="1">
      <x:alignment horizontal="center"/>
    </x:xf>
    <x:xf numFmtId="0" fontId="9" fillId="40" borderId="54" xfId="0" applyNumberFormat="1" applyFont="1" applyFill="1" applyBorder="1" applyAlignment="1">
      <x:alignment horizontal="center"/>
    </x:xf>
    <x:xf numFmtId="0" fontId="9" fillId="30" borderId="54" xfId="0" applyNumberFormat="1" applyFont="1" applyFill="1" applyBorder="1" applyAlignment="1">
      <x:alignment horizontal="center"/>
    </x:xf>
    <x:xf numFmtId="0" fontId="63" fillId="45" borderId="54" xfId="0" applyNumberFormat="1" applyFont="1" applyFill="1" applyBorder="1" applyAlignment="1">
      <x:alignment horizontal="center" wrapText="1"/>
    </x:xf>
    <x:xf numFmtId="0" fontId="20" fillId="30" borderId="54" xfId="0" applyNumberFormat="1" applyFont="1" applyFill="1" applyBorder="1" applyAlignment="1">
      <x:alignment horizontal="center" vertical="center" wrapText="1"/>
    </x:xf>
    <x:xf numFmtId="0" fontId="8" fillId="0" borderId="54" xfId="0" applyNumberFormat="1" applyFont="1" applyFill="1" applyBorder="1" applyAlignment="1">
      <x:alignment horizontal="center"/>
    </x:xf>
    <x:xf numFmtId="0" fontId="10" fillId="36" borderId="54" xfId="0" applyNumberFormat="1" applyFont="1" applyFill="1" applyBorder="1" applyAlignment="1">
      <x:alignment horizontal="center"/>
    </x:xf>
    <x:xf numFmtId="0" fontId="8" fillId="27" borderId="73" xfId="0" applyNumberFormat="1" applyFont="1" applyFill="1" applyBorder="1" applyAlignment="1">
      <x:alignment horizontal="center"/>
    </x:xf>
    <x:xf numFmtId="0" fontId="88" fillId="36" borderId="54" xfId="0" applyNumberFormat="1" applyFont="1" applyFill="1" applyBorder="1" applyAlignment="1">
      <x:alignment horizontal="center"/>
    </x:xf>
    <x:xf numFmtId="0" fontId="9" fillId="38" borderId="54" xfId="0" applyNumberFormat="1" applyFont="1" applyFill="1" applyBorder="1" applyAlignment="1">
      <x:alignment horizontal="center"/>
    </x:xf>
    <x:xf numFmtId="0" fontId="63" fillId="30" borderId="56" xfId="0" applyNumberFormat="1" applyFont="1" applyFill="1" applyBorder="1" applyAlignment="1">
      <x:alignment horizontal="center" wrapText="1"/>
    </x:xf>
    <x:xf numFmtId="0" fontId="8" fillId="0" borderId="54" xfId="0" applyNumberFormat="1" applyFont="1" applyFill="1" applyBorder="1" applyAlignment="1">
      <x:alignment horizontal="center" wrapText="1"/>
    </x:xf>
    <x:xf numFmtId="0" fontId="10" fillId="38" borderId="54" xfId="0" applyNumberFormat="1" applyFont="1" applyFill="1" applyBorder="1" applyAlignment="1">
      <x:alignment horizontal="center" wrapText="1"/>
    </x:xf>
    <x:xf numFmtId="0" fontId="88" fillId="38" borderId="54" xfId="0" applyNumberFormat="1" applyFont="1" applyFill="1" applyBorder="1" applyAlignment="1">
      <x:alignment horizontal="center" wrapText="1"/>
    </x:xf>
    <x:xf numFmtId="168" fontId="0" fillId="41" borderId="54" xfId="0" applyNumberFormat="1" applyFont="1" applyFill="1" applyBorder="1"/>
    <x:xf numFmtId="0" fontId="63" fillId="44" borderId="54" xfId="0" applyNumberFormat="1" applyFont="1" applyFill="1" applyBorder="1" applyAlignment="1">
      <x:alignment horizontal="center"/>
    </x:xf>
    <x:xf numFmtId="0" fontId="127" fillId="27" borderId="54" xfId="0" applyNumberFormat="1" applyFont="1" applyFill="1" applyBorder="1" applyAlignment="1">
      <x:alignment horizontal="left"/>
    </x:xf>
    <x:xf numFmtId="0" fontId="128" fillId="27" borderId="54" xfId="0" applyNumberFormat="1" applyFont="1" applyFill="1" applyBorder="1" applyAlignment="1">
      <x:alignment horizontal="left"/>
    </x:xf>
    <x:xf numFmtId="0" fontId="129" fillId="27" borderId="54" xfId="0" applyNumberFormat="1" applyFont="1" applyFill="1" applyBorder="1" applyAlignment="1">
      <x:alignment horizontal="left"/>
    </x:xf>
    <x:xf numFmtId="1" fontId="130" fillId="27" borderId="54" xfId="0" applyNumberFormat="1" applyFont="1" applyFill="1" applyBorder="1" applyAlignment="1">
      <x:alignment horizontal="right"/>
    </x:xf>
    <x:xf numFmtId="0" fontId="129" fillId="27" borderId="54" xfId="0" applyNumberFormat="1" applyFont="1" applyFill="1" applyBorder="1"/>
    <x:xf numFmtId="1" fontId="129" fillId="27" borderId="54" xfId="0" applyNumberFormat="1" applyFont="1" applyFill="1" applyBorder="1" applyAlignment="1">
      <x:alignment horizontal="right"/>
    </x:xf>
    <x:xf numFmtId="165" fontId="131" fillId="0" borderId="54" xfId="0" applyNumberFormat="1" applyFont="1" applyFill="1" applyBorder="1"/>
    <x:xf numFmtId="0" fontId="132" fillId="27" borderId="54" xfId="0" applyNumberFormat="1" applyFont="1" applyFill="1" applyBorder="1"/>
    <x:xf numFmtId="9" fontId="131" fillId="27" borderId="54" xfId="0" applyNumberFormat="1" applyFont="1" applyFill="1" applyBorder="1"/>
    <x:xf numFmtId="0" fontId="128" fillId="0" borderId="54" xfId="0" applyNumberFormat="1" applyFont="1" applyFill="1" applyBorder="1"/>
    <x:xf numFmtId="0" fontId="129" fillId="0" borderId="54" xfId="0" applyNumberFormat="1" applyFont="1" applyFill="1" applyBorder="1"/>
    <x:xf numFmtId="0" fontId="133" fillId="27" borderId="57" xfId="0" applyNumberFormat="1" applyFont="1" applyFill="1" applyBorder="1"/>
    <x:xf numFmtId="0" fontId="136" fillId="27" borderId="54" xfId="0" applyNumberFormat="1" applyFont="1" applyFill="1" applyBorder="1"/>
    <x:xf numFmtId="0" fontId="137" fillId="27" borderId="54" xfId="0" applyNumberFormat="1" applyFont="1" applyFill="1" applyBorder="1"/>
    <x:xf numFmtId="0" fontId="137" fillId="27" borderId="82" xfId="0" applyNumberFormat="1" applyFont="1" applyFill="1" applyBorder="1"/>
    <x:xf numFmtId="0" fontId="136" fillId="27" borderId="57" xfId="0" applyNumberFormat="1" applyFont="1" applyFill="1" applyBorder="1"/>
    <x:xf numFmtId="0" fontId="137" fillId="27" borderId="57" xfId="0" applyNumberFormat="1" applyFont="1" applyFill="1" applyBorder="1"/>
    <x:xf numFmtId="0" fontId="137" fillId="27" borderId="83" xfId="0" applyNumberFormat="1" applyFont="1" applyFill="1" applyBorder="1"/>
    <x:xf numFmtId="0" fontId="142" fillId="27" borderId="54" xfId="0" applyNumberFormat="1" applyFont="1" applyFill="1" applyBorder="1"/>
    <x:xf numFmtId="3" fontId="114" fillId="27" borderId="54" xfId="0" applyNumberFormat="1" applyFont="1" applyFill="1" applyBorder="1"/>
    <x:xf numFmtId="0" fontId="136" fillId="27" borderId="54" xfId="0" applyNumberFormat="1" applyFont="1" applyFill="1" applyBorder="1" applyAlignment="1">
      <x:alignment vertical="center"/>
    </x:xf>
    <x:xf numFmtId="0" fontId="136" fillId="27" borderId="82" xfId="0" applyNumberFormat="1" applyFont="1" applyFill="1" applyBorder="1" applyAlignment="1">
      <x:alignment vertical="center"/>
    </x:xf>
    <x:xf numFmtId="0" fontId="136" fillId="27" borderId="58" xfId="0" applyNumberFormat="1" applyFont="1" applyFill="1" applyBorder="1"/>
    <x:xf numFmtId="0" fontId="136" fillId="27" borderId="60" xfId="0" applyNumberFormat="1" applyFont="1" applyFill="1" applyBorder="1"/>
    <x:xf numFmtId="0" fontId="136" fillId="27" borderId="57" xfId="0" applyNumberFormat="1" applyFont="1" applyFill="1" applyBorder="1" applyAlignment="1">
      <x:alignment vertical="center"/>
    </x:xf>
    <x:xf numFmtId="0" fontId="136" fillId="27" borderId="83" xfId="0" applyNumberFormat="1" applyFont="1" applyFill="1" applyBorder="1" applyAlignment="1">
      <x:alignment vertical="center"/>
    </x:xf>
    <x:xf numFmtId="0" fontId="127" fillId="27" borderId="54" xfId="0" applyNumberFormat="1" applyFont="1" applyFill="1" applyBorder="1"/>
    <x:xf numFmtId="167" fontId="123" fillId="0" borderId="54" xfId="0" applyNumberFormat="1" applyFont="1" applyFill="1" applyBorder="1" applyAlignment="1">
      <x:alignment horizontal="right"/>
    </x:xf>
    <x:xf numFmtId="3" fontId="123" fillId="27" borderId="54" xfId="0" applyNumberFormat="1" applyFont="1" applyFill="1" applyBorder="1" applyAlignment="1">
      <x:alignment horizontal="right"/>
    </x:xf>
    <x:xf numFmtId="0" fontId="123" fillId="0" borderId="54" xfId="0" applyNumberFormat="1" applyFont="1" applyFill="1" applyBorder="1" applyAlignment="1">
      <x:alignment vertical="top" wrapText="1"/>
    </x:xf>
    <x:xf numFmtId="0" fontId="15" fillId="0" borderId="54" xfId="0" applyNumberFormat="1" applyFont="1" applyFill="1" applyBorder="1"/>
    <x:xf numFmtId="168" fontId="0" fillId="0" borderId="54" xfId="0" applyNumberFormat="1" applyFont="1" applyFill="1" applyBorder="1"/>
    <x:xf numFmtId="1" fontId="57" fillId="27" borderId="76" xfId="0" applyNumberFormat="1" applyFont="1" applyFill="1" applyBorder="1" applyAlignment="1">
      <x:alignment horizontal="center"/>
    </x:xf>
    <x:xf numFmtId="0" fontId="63" fillId="44" borderId="54" xfId="0" applyNumberFormat="1" applyFont="1" applyFill="1" applyBorder="1" applyAlignment="1">
      <x:alignment horizontal="center" wrapText="1"/>
    </x:xf>
    <x:xf numFmtId="0" fontId="1" fillId="0" borderId="54" xfId="0" applyNumberFormat="1" applyFont="1" applyFill="1" applyBorder="1"/>
    <x:xf numFmtId="0" fontId="147" fillId="46" borderId="54" xfId="0" applyNumberFormat="1" applyFont="1" applyFill="1" applyBorder="1"/>
    <x:xf numFmtId="0" fontId="148" fillId="46" borderId="54" xfId="0" applyNumberFormat="1" applyFont="1" applyFill="1" applyBorder="1"/>
    <x:xf numFmtId="0" fontId="148" fillId="46" borderId="84" xfId="0" applyNumberFormat="1" applyFont="1" applyFill="1" applyBorder="1"/>
    <x:xf numFmtId="0" fontId="1" fillId="46" borderId="54" xfId="0" applyNumberFormat="1" applyFont="1" applyFill="1" applyBorder="1" applyAlignment="1">
      <x:alignment horizontal="left"/>
    </x:xf>
    <x:xf numFmtId="0" fontId="1" fillId="43" borderId="54" xfId="0" applyNumberFormat="1" applyFont="1" applyFill="1" applyBorder="1"/>
    <x:xf numFmtId="0" fontId="1" fillId="43" borderId="54" xfId="0" applyNumberFormat="1" applyFont="1" applyFill="1" applyBorder="1" applyAlignment="1">
      <x:alignment wrapText="1"/>
    </x:xf>
    <x:xf numFmtId="0" fontId="1" fillId="47" borderId="54" xfId="0" applyNumberFormat="1" applyFont="1" applyFill="1" applyBorder="1"/>
    <x:xf numFmtId="0" fontId="1" fillId="0" borderId="54" xfId="0" applyNumberFormat="1" applyFont="1" applyFill="1" applyBorder="1" applyAlignment="1">
      <x:alignment wrapText="1"/>
    </x:xf>
    <x:xf numFmtId="0" fontId="1" fillId="0" borderId="84" xfId="0" applyNumberFormat="1" applyFont="1" applyFill="1" applyBorder="1"/>
    <x:xf numFmtId="0" fontId="1" fillId="0" borderId="54" xfId="0" applyNumberFormat="1" applyFont="1" applyFill="1" applyBorder="1" applyAlignment="1">
      <x:alignment horizontal="left"/>
    </x:xf>
    <x:xf numFmtId="0" fontId="1" fillId="0" borderId="84" xfId="0" applyNumberFormat="1" applyFont="1" applyFill="1" applyBorder="1" applyAlignment="1">
      <x:alignment wrapText="1"/>
    </x:xf>
    <x:xf numFmtId="0" fontId="149" fillId="0" borderId="54" xfId="0" applyNumberFormat="1" applyFont="1" applyFill="1" applyBorder="1" applyAlignment="1">
      <x:alignment horizontal="left"/>
    </x:xf>
    <x:xf numFmtId="0" fontId="150" fillId="0" borderId="84" xfId="0" applyNumberFormat="1" applyFont="1" applyFill="1" applyBorder="1" applyAlignment="1">
      <x:alignment wrapText="1"/>
    </x:xf>
    <x:xf numFmtId="0" fontId="1" fillId="0" borderId="54" xfId="0" applyNumberFormat="1" applyFont="1" applyFill="1" applyBorder="1" applyAlignment="1">
      <x:alignment vertical="top" wrapText="1"/>
    </x:xf>
    <x:xf numFmtId="0" fontId="1" fillId="0" borderId="84" xfId="0" applyNumberFormat="1" applyFont="1" applyFill="1" applyBorder="1" applyAlignment="1">
      <x:alignment vertical="top" wrapText="1"/>
    </x:xf>
    <x:xf numFmtId="0" fontId="1" fillId="0" borderId="54" xfId="0" applyNumberFormat="1" applyFont="1" applyFill="1" applyBorder="1" applyAlignment="1">
      <x:alignment horizontal="left" vertical="top" wrapText="1"/>
    </x:xf>
    <x:xf numFmtId="0" fontId="1" fillId="47" borderId="54" xfId="0" applyNumberFormat="1" applyFont="1" applyFill="1" applyBorder="1" applyAlignment="1">
      <x:alignment vertical="top"/>
    </x:xf>
    <x:xf numFmtId="0" fontId="149" fillId="0" borderId="54" xfId="0" applyNumberFormat="1" applyFont="1" applyFill="1" applyBorder="1" applyAlignment="1">
      <x:alignment horizontal="left" vertical="top" wrapText="1"/>
    </x:xf>
    <x:xf numFmtId="0" fontId="1" fillId="0" borderId="54" xfId="0" applyNumberFormat="1" applyFont="1" applyFill="1" applyBorder="1" applyAlignment="1">
      <x:alignment vertical="top"/>
    </x:xf>
    <x:xf numFmtId="0" fontId="1" fillId="0" borderId="84" xfId="0" applyNumberFormat="1" applyFont="1" applyFill="1" applyBorder="1" applyAlignment="1">
      <x:alignment horizontal="left"/>
    </x:xf>
    <x:xf numFmtId="0" fontId="72" fillId="45" borderId="85" xfId="0" applyNumberFormat="1" applyFont="1" applyFill="1" applyBorder="1"/>
    <x:xf numFmtId="0" fontId="63" fillId="45" borderId="86" xfId="0" applyNumberFormat="1" applyFont="1" applyFill="1" applyBorder="1" applyAlignment="1">
      <x:alignment horizontal="left"/>
    </x:xf>
    <x:xf numFmtId="0" fontId="1" fillId="0" borderId="87" xfId="0" applyNumberFormat="1" applyFont="1" applyFill="1" applyBorder="1"/>
    <x:xf numFmtId="22" fontId="0" fillId="27" borderId="54" xfId="0" applyNumberFormat="1" applyFont="1" applyFill="1" applyBorder="1"/>
    <x:xf numFmtId="0" fontId="63" fillId="30" borderId="88" xfId="0" applyNumberFormat="1" applyFont="1" applyFill="1" applyBorder="1"/>
    <x:xf numFmtId="0" fontId="150" fillId="0" borderId="84" xfId="0" applyNumberFormat="1" applyFont="1" applyFill="1" applyBorder="1"/>
    <x:xf numFmtId="0" fontId="153" fillId="0" borderId="89" xfId="0" applyNumberFormat="1" applyFont="1" applyFill="1" applyBorder="1" applyAlignment="1">
      <x:alignment vertical="center" wrapText="1"/>
    </x:xf>
    <x:xf numFmtId="0" fontId="1" fillId="0" borderId="90" xfId="0" applyNumberFormat="1" applyFont="1" applyFill="1" applyBorder="1"/>
    <x:xf numFmtId="0" fontId="1" fillId="0" borderId="56" xfId="0" applyNumberFormat="1" applyFont="1" applyFill="1" applyBorder="1"/>
    <x:xf numFmtId="0" fontId="58" fillId="0" borderId="75" xfId="0" applyNumberFormat="1" applyFont="1" applyFill="1" applyBorder="1"/>
    <x:xf numFmtId="0" fontId="153" fillId="0" borderId="91" xfId="0" applyNumberFormat="1" applyFont="1" applyFill="1" applyBorder="1" applyAlignment="1">
      <x:alignment vertical="center" wrapText="1"/>
    </x:xf>
    <x:xf numFmtId="0" fontId="153" fillId="0" borderId="56" xfId="0" applyNumberFormat="1" applyFont="1" applyFill="1" applyBorder="1" applyAlignment="1">
      <x:alignment vertical="center" wrapText="1"/>
    </x:xf>
    <x:xf numFmtId="1" fontId="123" fillId="0" borderId="54" xfId="0" applyNumberFormat="1" applyFont="1" applyFill="1" applyBorder="1" applyAlignment="1">
      <x:alignment horizontal="right"/>
    </x:xf>
    <x:xf numFmtId="2" fontId="20" fillId="44" borderId="92" xfId="0" applyNumberFormat="1" applyFont="1" applyFill="1" applyBorder="1" applyAlignment="1">
      <x:alignment horizontal="center"/>
    </x:xf>
    <x:xf numFmtId="0" fontId="63" fillId="39" borderId="54" xfId="0" applyNumberFormat="1" applyFont="1" applyFill="1" applyBorder="1" applyAlignment="1">
      <x:alignment horizontal="left"/>
    </x:xf>
    <x:xf numFmtId="0" fontId="39" fillId="39" borderId="54" xfId="0" applyNumberFormat="1" applyFont="1" applyFill="1" applyBorder="1" applyAlignment="1">
      <x:alignment horizontal="left"/>
    </x:xf>
    <x:xf numFmtId="0" fontId="72" fillId="39" borderId="54" xfId="0" applyNumberFormat="1" applyFont="1" applyFill="1" applyBorder="1" applyAlignment="1">
      <x:alignment horizontal="right"/>
    </x:xf>
    <x:xf numFmtId="0" fontId="60" fillId="44" borderId="56" xfId="0" applyNumberFormat="1" applyFont="1" applyFill="1" applyBorder="1" applyAlignment="1">
      <x:alignment horizontal="left"/>
    </x:xf>
    <x:xf numFmtId="0" fontId="53" fillId="39" borderId="54" xfId="0" applyNumberFormat="1" applyFont="1" applyFill="1" applyBorder="1" applyAlignment="1">
      <x:alignment horizontal="left" wrapText="1"/>
    </x:xf>
    <x:xf numFmtId="0" fontId="53" fillId="39" borderId="54" xfId="0" applyNumberFormat="1" applyFont="1" applyFill="1" applyBorder="1" applyAlignment="1">
      <x:alignment horizontal="left"/>
    </x:xf>
    <x:xf numFmtId="49" fontId="60" fillId="44" borderId="56" xfId="0" applyNumberFormat="1" applyFont="1" applyFill="1" applyBorder="1" applyAlignment="1">
      <x:alignment horizontal="left"/>
    </x:xf>
    <x:xf numFmtId="0" fontId="93" fillId="27" borderId="54" xfId="0" applyNumberFormat="1" applyFont="1" applyFill="1" applyBorder="1" applyAlignment="1">
      <x:alignment horizontal="left" vertical="top" wrapText="1"/>
    </x:xf>
    <x:xf numFmtId="0" fontId="85" fillId="27" borderId="54" xfId="0" applyNumberFormat="1" applyFont="1" applyFill="1" applyBorder="1" applyAlignment="1">
      <x:alignment horizontal="left" vertical="top" wrapText="1"/>
    </x:xf>
    <x:xf numFmtId="0" fontId="57" fillId="0" borderId="54" xfId="0" applyNumberFormat="1" applyFont="1" applyFill="1" applyBorder="1" applyAlignment="1">
      <x:alignment horizontal="left" vertical="top" wrapText="1"/>
    </x:xf>
    <x:xf numFmtId="0" fontId="53" fillId="27" borderId="54" xfId="0" applyNumberFormat="1" applyFont="1" applyFill="1" applyBorder="1" applyAlignment="1">
      <x:alignment horizontal="left" vertical="top" wrapText="1"/>
    </x:xf>
    <x:xf numFmtId="0" fontId="65" fillId="27" borderId="54" xfId="0" applyNumberFormat="1" applyFont="1" applyFill="1" applyBorder="1" applyAlignment="1">
      <x:alignment horizontal="left" vertical="top" wrapText="1"/>
    </x:xf>
    <x:xf numFmtId="0" fontId="57" fillId="26" borderId="54" xfId="0" applyNumberFormat="1" applyFont="1" applyFill="1" applyBorder="1"/>
    <x:xf numFmtId="0" fontId="64" fillId="27" borderId="54" xfId="0" applyNumberFormat="1" applyFont="1" applyFill="1" applyBorder="1" applyAlignment="1">
      <x:alignment wrapText="1"/>
    </x:xf>
    <x:xf numFmtId="0" fontId="57" fillId="0" borderId="54" xfId="0" applyNumberFormat="1" applyFont="1" applyFill="1" applyBorder="1" applyAlignment="1">
      <x:alignment wrapText="1"/>
    </x:xf>
    <x:xf numFmtId="0" fontId="70" fillId="27" borderId="54" xfId="0" applyNumberFormat="1" applyFont="1" applyFill="1" applyBorder="1" applyAlignment="1">
      <x:alignment horizontal="left" vertical="top" wrapText="1"/>
    </x:xf>
    <x:xf numFmtId="0" fontId="57" fillId="27" borderId="54" xfId="0" applyNumberFormat="1" applyFont="1" applyFill="1" applyBorder="1" applyAlignment="1">
      <x:alignment horizontal="left" wrapText="1"/>
    </x:xf>
    <x:xf numFmtId="0" fontId="42" fillId="40" borderId="54" xfId="0" applyNumberFormat="1" applyFont="1" applyFill="1" applyBorder="1" applyAlignment="1">
      <x:alignment horizontal="center" vertical="center" wrapText="1"/>
    </x:xf>
    <x:xf numFmtId="3" fontId="51" fillId="30" borderId="68" xfId="0" applyNumberFormat="1" applyFont="1" applyFill="1" applyBorder="1" applyAlignment="1">
      <x:alignment horizontal="left"/>
    </x:xf>
    <x:xf numFmtId="0" fontId="38" fillId="36" borderId="54" xfId="0" applyNumberFormat="1" applyFont="1" applyFill="1" applyBorder="1" applyAlignment="1">
      <x:alignment horizontal="left"/>
    </x:xf>
    <x:xf numFmtId="0" fontId="33" fillId="30" borderId="54" xfId="0" applyNumberFormat="1" applyFont="1" applyFill="1" applyBorder="1" applyAlignment="1">
      <x:alignment horizontal="center" vertical="center" wrapText="1"/>
    </x:xf>
    <x:xf numFmtId="0" fontId="38" fillId="36" borderId="61" xfId="0" applyNumberFormat="1" applyFont="1" applyFill="1" applyBorder="1" applyAlignment="1">
      <x:alignment horizontal="left"/>
    </x:xf>
    <x:xf numFmtId="0" fontId="33" fillId="30" borderId="57" xfId="0" applyNumberFormat="1" applyFont="1" applyFill="1" applyBorder="1" applyAlignment="1">
      <x:alignment horizontal="left"/>
    </x:xf>
    <x:xf numFmtId="0" fontId="20" fillId="30" borderId="68" xfId="0" applyNumberFormat="1" applyFont="1" applyFill="1" applyBorder="1" applyAlignment="1">
      <x:alignment horizontal="left"/>
    </x:xf>
    <x:xf numFmtId="0" fontId="20" fillId="30" borderId="57" xfId="0" applyNumberFormat="1" applyFont="1" applyFill="1" applyBorder="1" applyAlignment="1">
      <x:alignment horizontal="left"/>
    </x:xf>
    <x:xf numFmtId="0" fontId="42" fillId="36" borderId="93" xfId="0" applyNumberFormat="1" applyFont="1" applyFill="1" applyBorder="1" applyAlignment="1">
      <x:alignment horizontal="left" vertical="center" wrapText="1"/>
    </x:xf>
    <x:xf numFmtId="0" fontId="49" fillId="36" borderId="54" xfId="0" applyNumberFormat="1" applyFont="1" applyFill="1" applyBorder="1" applyAlignment="1">
      <x:alignment horizontal="left"/>
    </x:xf>
    <x:xf numFmtId="0" fontId="72" fillId="30" borderId="65" xfId="0" applyNumberFormat="1" applyFont="1" applyFill="1" applyBorder="1" applyAlignment="1">
      <x:alignment horizontal="left" wrapText="1"/>
    </x:xf>
    <x:xf numFmtId="0" fontId="72" fillId="30" borderId="66" xfId="0" applyNumberFormat="1" applyFont="1" applyFill="1" applyBorder="1" applyAlignment="1">
      <x:alignment horizontal="left" wrapText="1"/>
    </x:xf>
    <x:xf numFmtId="0" fontId="72" fillId="30" borderId="67" xfId="0" applyNumberFormat="1" applyFont="1" applyFill="1" applyBorder="1" applyAlignment="1">
      <x:alignment horizontal="left" wrapText="1"/>
    </x:xf>
    <x:xf numFmtId="0" fontId="33" fillId="30" borderId="54" xfId="0" applyNumberFormat="1" applyFont="1" applyFill="1" applyBorder="1" applyAlignment="1">
      <x:alignment horizontal="left"/>
    </x:xf>
    <x:xf numFmtId="0" fontId="39" fillId="30" borderId="54" xfId="0" applyNumberFormat="1" applyFont="1" applyFill="1" applyBorder="1" applyAlignment="1">
      <x:alignment horizontal="left"/>
    </x:xf>
    <x:xf numFmtId="0" fontId="72" fillId="30" borderId="54" xfId="0" applyNumberFormat="1" applyFont="1" applyFill="1" applyBorder="1" applyAlignment="1">
      <x:alignment horizontal="right"/>
    </x:xf>
    <x:xf numFmtId="0" fontId="72" fillId="30" borderId="82" xfId="0" applyNumberFormat="1" applyFont="1" applyFill="1" applyBorder="1" applyAlignment="1">
      <x:alignment horizontal="right"/>
    </x:xf>
    <x:xf numFmtId="0" fontId="60" fillId="27" borderId="70" xfId="0" applyNumberFormat="1" applyFont="1" applyFill="1" applyBorder="1" applyAlignment="1">
      <x:alignment horizontal="left"/>
    </x:xf>
    <x:xf numFmtId="0" fontId="60" fillId="27" borderId="58" xfId="0" applyNumberFormat="1" applyFont="1" applyFill="1" applyBorder="1" applyAlignment="1">
      <x:alignment horizontal="left"/>
    </x:xf>
    <x:xf numFmtId="0" fontId="60" fillId="27" borderId="60" xfId="0" applyNumberFormat="1" applyFont="1" applyFill="1" applyBorder="1" applyAlignment="1">
      <x:alignment horizontal="left"/>
    </x:xf>
    <x:xf numFmtId="0" fontId="63" fillId="30" borderId="82" xfId="0" applyNumberFormat="1" applyFont="1" applyFill="1" applyBorder="1" applyAlignment="1">
      <x:alignment horizontal="left"/>
    </x:xf>
    <x:xf numFmtId="0" fontId="53" fillId="30" borderId="54" xfId="0" applyNumberFormat="1" applyFont="1" applyFill="1" applyBorder="1" applyAlignment="1">
      <x:alignment horizontal="left"/>
    </x:xf>
    <x:xf numFmtId="0" fontId="42" fillId="38" borderId="93" xfId="0" applyNumberFormat="1" applyFont="1" applyFill="1" applyBorder="1" applyAlignment="1">
      <x:alignment horizontal="left" vertical="center" wrapText="1"/>
    </x:xf>
    <x:xf numFmtId="0" fontId="49" fillId="38" borderId="54" xfId="0" applyNumberFormat="1" applyFont="1" applyFill="1" applyBorder="1" applyAlignment="1">
      <x:alignment horizontal="left"/>
    </x:xf>
    <x:xf numFmtId="0" fontId="38" fillId="38" borderId="54" xfId="0" applyNumberFormat="1" applyFont="1" applyFill="1" applyBorder="1" applyAlignment="1">
      <x:alignment horizontal="left"/>
    </x:xf>
    <x:xf numFmtId="0" fontId="33" fillId="30" borderId="54" xfId="0" applyNumberFormat="1" applyFont="1" applyFill="1" applyBorder="1" applyAlignment="1">
      <x:alignment horizontal="center"/>
    </x:xf>
    <x:xf numFmtId="0" fontId="60" fillId="27" borderId="56" xfId="0" applyNumberFormat="1" applyFont="1" applyFill="1" applyBorder="1" applyAlignment="1">
      <x:alignment horizontal="left"/>
    </x:xf>
    <x:xf numFmtId="49" fontId="60" fillId="27" borderId="56" xfId="0" applyNumberFormat="1" applyFont="1" applyFill="1" applyBorder="1" applyAlignment="1">
      <x:alignment horizontal="left"/>
    </x:xf>
    <x:xf numFmtId="0" fontId="42" fillId="33" borderId="93" xfId="0" applyNumberFormat="1" applyFont="1" applyFill="1" applyBorder="1" applyAlignment="1">
      <x:alignment horizontal="left" vertical="center" wrapText="1"/>
    </x:xf>
    <x:xf numFmtId="0" fontId="49" fillId="33" borderId="54" xfId="0" applyNumberFormat="1" applyFont="1" applyFill="1" applyBorder="1" applyAlignment="1">
      <x:alignment horizontal="left"/>
    </x:xf>
    <x:xf numFmtId="0" fontId="38" fillId="33" borderId="54" xfId="0" applyNumberFormat="1" applyFont="1" applyFill="1" applyBorder="1" applyAlignment="1">
      <x:alignment horizontal="left"/>
    </x:xf>
    <x:xf numFmtId="0" fontId="42" fillId="34" borderId="93" xfId="0" applyNumberFormat="1" applyFont="1" applyFill="1" applyBorder="1" applyAlignment="1">
      <x:alignment horizontal="left" vertical="center" wrapText="1"/>
    </x:xf>
    <x:xf numFmtId="0" fontId="49" fillId="34" borderId="54" xfId="0" applyNumberFormat="1" applyFont="1" applyFill="1" applyBorder="1" applyAlignment="1">
      <x:alignment horizontal="left"/>
    </x:xf>
    <x:xf numFmtId="0" fontId="38" fillId="34" borderId="54" xfId="0" applyNumberFormat="1" applyFont="1" applyFill="1" applyBorder="1" applyAlignment="1">
      <x:alignment horizontal="left"/>
    </x:xf>
    <x:xf numFmtId="0" fontId="62" fillId="31" borderId="54" xfId="0" applyNumberFormat="1" applyFont="1" applyFill="1" applyBorder="1"/>
    <x:xf numFmtId="0" fontId="58" fillId="31" borderId="54" xfId="0" applyNumberFormat="1" applyFont="1" applyFill="1" applyBorder="1"/>
    <x:xf numFmtId="0" fontId="62" fillId="31" borderId="57" xfId="0" applyNumberFormat="1" applyFont="1" applyFill="1" applyBorder="1" applyAlignment="1">
      <x:alignment horizontal="left"/>
    </x:xf>
    <x:xf numFmtId="0" fontId="57" fillId="27" borderId="58" xfId="0" applyNumberFormat="1" applyFont="1" applyFill="1" applyBorder="1" applyAlignment="1">
      <x:alignment horizontal="left" wrapText="1"/>
    </x:xf>
    <x:xf numFmtId="0" fontId="57" fillId="27" borderId="58" xfId="0" applyNumberFormat="1" applyFont="1" applyFill="1" applyBorder="1" applyAlignment="1">
      <x:alignment horizontal="left"/>
    </x:xf>
    <x:xf numFmtId="0" fontId="57" fillId="27" borderId="58" xfId="0" applyNumberFormat="1" applyFont="1" applyFill="1" applyBorder="1" applyAlignment="1">
      <x:alignment horizontal="left" vertical="top" wrapText="1"/>
    </x:xf>
    <x:xf numFmtId="0" fontId="57" fillId="0" borderId="61" xfId="0" applyNumberFormat="1" applyFont="1" applyFill="1" applyBorder="1" applyAlignment="1">
      <x:alignment horizontal="left" vertical="center" wrapText="1"/>
    </x:xf>
    <x:xf numFmtId="0" fontId="57" fillId="0" borderId="58" xfId="0" applyNumberFormat="1" applyFont="1" applyFill="1" applyBorder="1" applyAlignment="1">
      <x:alignment horizontal="left" vertical="center" wrapText="1"/>
    </x:xf>
    <x:xf numFmtId="0" fontId="66" fillId="31" borderId="54" xfId="0" applyNumberFormat="1" applyFont="1" applyFill="1" applyBorder="1"/>
    <x:xf numFmtId="0" fontId="67" fillId="31" borderId="54" xfId="0" applyNumberFormat="1" applyFont="1" applyFill="1" applyBorder="1"/>
    <x:xf numFmtId="0" fontId="59" fillId="0" borderId="54" xfId="0" applyNumberFormat="1" applyFont="1" applyFill="1" applyBorder="1" applyAlignment="1">
      <x:alignment horizontal="left" wrapText="1"/>
    </x:xf>
    <x:xf numFmtId="0" fontId="59" fillId="0" borderId="54" xfId="0" applyNumberFormat="1" applyFont="1" applyFill="1" applyBorder="1" applyAlignment="1">
      <x:alignment wrapText="1"/>
    </x:xf>
    <x:xf numFmtId="0" fontId="0" fillId="0" borderId="54" xfId="0" applyNumberFormat="1" applyFont="1" applyFill="1" applyBorder="1" applyAlignment="1">
      <x:alignment wrapText="1"/>
    </x:xf>
    <x:xf numFmtId="0" fontId="69" fillId="27" borderId="54" xfId="0" applyNumberFormat="1" applyFont="1" applyFill="1" applyBorder="1" applyAlignment="1">
      <x:alignment horizontal="left" vertical="top" wrapText="1"/>
    </x:xf>
    <x:xf numFmtId="0" fontId="69" fillId="27" borderId="54" xfId="0" applyNumberFormat="1" applyFont="1" applyFill="1" applyBorder="1" applyAlignment="1">
      <x:alignment horizontal="left" vertical="top"/>
    </x:xf>
    <x:xf numFmtId="0" fontId="57" fillId="0" borderId="54" xfId="0" applyNumberFormat="1" applyFont="1" applyFill="1" applyBorder="1" applyAlignment="1">
      <x:alignment vertical="top" wrapText="1"/>
    </x:xf>
    <x:xf numFmtId="0" fontId="62" fillId="0" borderId="70" xfId="0" applyNumberFormat="1" applyFont="1" applyFill="1" applyBorder="1" applyAlignment="1">
      <x:alignment horizontal="center" vertical="center" wrapText="1"/>
    </x:xf>
    <x:xf numFmtId="0" fontId="62" fillId="0" borderId="58" xfId="0" applyNumberFormat="1" applyFont="1" applyFill="1" applyBorder="1" applyAlignment="1">
      <x:alignment horizontal="center" vertical="center" wrapText="1"/>
    </x:xf>
    <x:xf numFmtId="0" fontId="62" fillId="0" borderId="60" xfId="0" applyNumberFormat="1" applyFont="1" applyFill="1" applyBorder="1" applyAlignment="1">
      <x:alignment horizontal="center" vertical="center" wrapText="1"/>
    </x:xf>
    <x:xf numFmtId="0" fontId="97" fillId="27" borderId="54" xfId="0" applyNumberFormat="1" applyFont="1" applyFill="1" applyBorder="1" applyAlignment="1">
      <x:alignment horizontal="left" wrapText="1"/>
    </x:xf>
    <x:xf numFmtId="0" fontId="57" fillId="0" borderId="94" xfId="0" applyNumberFormat="1" applyFont="1" applyFill="1" applyBorder="1" applyAlignment="1">
      <x:alignment vertical="top" wrapText="1"/>
    </x:xf>
    <x:xf numFmtId="0" fontId="57" fillId="0" borderId="94" xfId="0" applyNumberFormat="1" applyFont="1" applyFill="1" applyBorder="1" applyAlignment="1">
      <x:alignment wrapText="1"/>
    </x:xf>
    <x:xf numFmtId="0" fontId="57" fillId="27" borderId="94" xfId="0" applyNumberFormat="1" applyFont="1" applyFill="1" applyBorder="1" applyAlignment="1">
      <x:alignment horizontal="left" vertical="top" wrapText="1"/>
    </x:xf>
    <x:xf numFmtId="0" fontId="95" fillId="27" borderId="54" xfId="0" applyNumberFormat="1" applyFont="1" applyFill="1" applyBorder="1" applyAlignment="1">
      <x:alignment horizontal="left" vertical="top" wrapText="1"/>
    </x:xf>
    <x:xf numFmtId="0" fontId="57" fillId="27" borderId="54" xfId="0" applyNumberFormat="1" applyFont="1" applyFill="1" applyBorder="1" applyAlignment="1">
      <x:alignment horizontal="right"/>
    </x:xf>
    <x:xf numFmtId="49" fontId="57" fillId="27" borderId="57" xfId="0" applyNumberFormat="1" applyFont="1" applyFill="1" applyBorder="1" applyAlignment="1">
      <x:alignment horizontal="left"/>
    </x:xf>
    <x:xf numFmtId="0" fontId="58" fillId="27" borderId="54" xfId="0" applyNumberFormat="1" applyFont="1" applyFill="1" applyBorder="1" applyAlignment="1">
      <x:alignment horizontal="right"/>
    </x:xf>
    <x:xf numFmtId="0" fontId="62" fillId="27" borderId="57" xfId="0" applyNumberFormat="1" applyFont="1" applyFill="1" applyBorder="1" applyAlignment="1">
      <x:alignment horizontal="center"/>
    </x:xf>
    <x:xf numFmtId="9" fontId="59" fillId="27" borderId="54" xfId="0" applyNumberFormat="1" applyFont="1" applyFill="1" applyBorder="1" applyAlignment="1">
      <x:alignment horizontal="center"/>
    </x:xf>
    <x:xf numFmtId="3" fontId="59" fillId="27" borderId="57" xfId="0" applyNumberFormat="1" applyFont="1" applyFill="1" applyBorder="1" applyAlignment="1">
      <x:alignment horizontal="center"/>
    </x:xf>
    <x:xf numFmtId="0" fontId="62" fillId="27" borderId="57" xfId="0" applyNumberFormat="1" applyFont="1" applyFill="1" applyBorder="1" applyAlignment="1">
      <x:alignment horizontal="left"/>
    </x:xf>
    <x:xf numFmtId="0" fontId="62" fillId="27" borderId="61" xfId="0" applyNumberFormat="1" applyFont="1" applyFill="1" applyBorder="1" applyAlignment="1">
      <x:alignment horizontal="center"/>
    </x:xf>
    <x:xf numFmtId="10" fontId="59" fillId="27" borderId="54" xfId="0" applyNumberFormat="1" applyFont="1" applyFill="1" applyBorder="1" applyAlignment="1">
      <x:alignment horizontal="center"/>
    </x:xf>
    <x:xf numFmtId="0" fontId="123" fillId="27" borderId="54" xfId="0" applyNumberFormat="1" applyFont="1" applyFill="1" applyBorder="1" applyAlignment="1">
      <x:alignment horizontal="left"/>
    </x:xf>
    <x:xf numFmtId="0" fontId="123" fillId="0" borderId="54" xfId="0" applyNumberFormat="1" applyFont="1" applyFill="1" applyBorder="1" applyAlignment="1">
      <x:alignment horizontal="left"/>
    </x:xf>
    <x:xf numFmtId="0" fontId="145" fillId="0" borderId="54" xfId="0" applyNumberFormat="1" applyFont="1" applyFill="1" applyBorder="1" applyAlignment="1">
      <x:alignment horizontal="left" vertical="top" wrapText="1"/>
    </x:xf>
    <x:xf numFmtId="0" fontId="133" fillId="27" borderId="57" xfId="0" applyNumberFormat="1" applyFont="1" applyFill="1" applyBorder="1" applyAlignment="1">
      <x:alignment horizontal="left"/>
    </x:xf>
    <x:xf numFmtId="0" fontId="135" fillId="27" borderId="57" xfId="0" applyNumberFormat="1" applyFont="1" applyFill="1" applyBorder="1" applyAlignment="1">
      <x:alignment horizontal="center"/>
    </x:xf>
    <x:xf numFmtId="3" fontId="138" fillId="27" borderId="54" xfId="0" applyNumberFormat="1" applyFont="1" applyFill="1" applyBorder="1"/>
    <x:xf numFmtId="3" fontId="138" fillId="27" borderId="82" xfId="0" applyNumberFormat="1" applyFont="1" applyFill="1" applyBorder="1"/>
    <x:xf numFmtId="3" fontId="138" fillId="27" borderId="68" xfId="0" applyNumberFormat="1" applyFont="1" applyFill="1" applyBorder="1" applyAlignment="1">
      <x:alignment horizontal="right"/>
    </x:xf>
    <x:xf numFmtId="3" fontId="138" fillId="27" borderId="54" xfId="0" applyNumberFormat="1" applyFont="1" applyFill="1" applyBorder="1" applyAlignment="1">
      <x:alignment horizontal="right"/>
    </x:xf>
    <x:xf numFmtId="3" fontId="138" fillId="27" borderId="82" xfId="0" applyNumberFormat="1" applyFont="1" applyFill="1" applyBorder="1" applyAlignment="1">
      <x:alignment horizontal="right"/>
    </x:xf>
    <x:xf numFmtId="9" fontId="138" fillId="27" borderId="68" xfId="0" applyNumberFormat="1" applyFont="1" applyFill="1" applyBorder="1" applyAlignment="1">
      <x:alignment horizontal="center"/>
    </x:xf>
    <x:xf numFmtId="9" fontId="138" fillId="27" borderId="54" xfId="0" applyNumberFormat="1" applyFont="1" applyFill="1" applyBorder="1" applyAlignment="1">
      <x:alignment horizontal="center"/>
    </x:xf>
    <x:xf numFmtId="9" fontId="138" fillId="27" borderId="82" xfId="0" applyNumberFormat="1" applyFont="1" applyFill="1" applyBorder="1" applyAlignment="1">
      <x:alignment horizontal="center"/>
    </x:xf>
    <x:xf numFmtId="3" fontId="138" fillId="27" borderId="69" xfId="0" applyNumberFormat="1" applyFont="1" applyFill="1" applyBorder="1" applyAlignment="1">
      <x:alignment horizontal="right"/>
    </x:xf>
    <x:xf numFmtId="3" fontId="138" fillId="27" borderId="57" xfId="0" applyNumberFormat="1" applyFont="1" applyFill="1" applyBorder="1" applyAlignment="1">
      <x:alignment horizontal="right"/>
    </x:xf>
    <x:xf numFmtId="3" fontId="138" fillId="27" borderId="83" xfId="0" applyNumberFormat="1" applyFont="1" applyFill="1" applyBorder="1" applyAlignment="1">
      <x:alignment horizontal="right"/>
    </x:xf>
    <x:xf numFmtId="2" fontId="138" fillId="27" borderId="68" xfId="0" applyNumberFormat="1" applyFont="1" applyFill="1" applyBorder="1" applyAlignment="1">
      <x:alignment horizontal="right"/>
    </x:xf>
    <x:xf numFmtId="2" fontId="138" fillId="27" borderId="54" xfId="0" applyNumberFormat="1" applyFont="1" applyFill="1" applyBorder="1" applyAlignment="1">
      <x:alignment horizontal="right"/>
    </x:xf>
    <x:xf numFmtId="2" fontId="138" fillId="27" borderId="82" xfId="0" applyNumberFormat="1" applyFont="1" applyFill="1" applyBorder="1" applyAlignment="1">
      <x:alignment horizontal="right"/>
    </x:xf>
    <x:xf numFmtId="3" fontId="135" fillId="27" borderId="57" xfId="0" applyNumberFormat="1" applyFont="1" applyFill="1" applyBorder="1" applyAlignment="1">
      <x:alignment horizontal="center"/>
    </x:xf>
    <x:xf numFmtId="3" fontId="139" fillId="27" borderId="54" xfId="0" applyNumberFormat="1" applyFont="1" applyFill="1" applyBorder="1" applyAlignment="1">
      <x:alignment horizontal="right"/>
    </x:xf>
    <x:xf numFmtId="0" fontId="154" fillId="27" borderId="54" xfId="0" applyNumberFormat="1" applyFont="1" applyFill="1" applyBorder="1" applyAlignment="1">
      <x:alignment horizontal="left" vertical="top" wrapText="1"/>
    </x:xf>
    <x:xf numFmtId="3" fontId="143" fillId="27" borderId="57" xfId="0" applyNumberFormat="1" applyFont="1" applyFill="1" applyBorder="1" applyAlignment="1">
      <x:alignment horizontal="right"/>
    </x:xf>
    <x:xf numFmtId="3" fontId="143" fillId="27" borderId="83" xfId="0" applyNumberFormat="1" applyFont="1" applyFill="1" applyBorder="1" applyAlignment="1">
      <x:alignment horizontal="right"/>
    </x:xf>
    <x:xf numFmtId="3" fontId="143" fillId="27" borderId="69" xfId="0" applyNumberFormat="1" applyFont="1" applyFill="1" applyBorder="1" applyAlignment="1">
      <x:alignment horizontal="right"/>
    </x:xf>
    <x:xf numFmtId="2" fontId="143" fillId="27" borderId="69" xfId="0" applyNumberFormat="1" applyFont="1" applyFill="1" applyBorder="1" applyAlignment="1">
      <x:alignment horizontal="right"/>
    </x:xf>
    <x:xf numFmtId="2" fontId="143" fillId="27" borderId="57" xfId="0" applyNumberFormat="1" applyFont="1" applyFill="1" applyBorder="1" applyAlignment="1">
      <x:alignment horizontal="right"/>
    </x:xf>
    <x:xf numFmtId="2" fontId="143" fillId="27" borderId="83" xfId="0" applyNumberFormat="1" applyFont="1" applyFill="1" applyBorder="1" applyAlignment="1">
      <x:alignment horizontal="right"/>
    </x:xf>
    <x:xf numFmtId="2" fontId="143" fillId="27" borderId="54" xfId="0" applyNumberFormat="1" applyFont="1" applyFill="1" applyBorder="1" applyAlignment="1">
      <x:alignment horizontal="right"/>
    </x:xf>
    <x:xf numFmtId="2" fontId="143" fillId="27" borderId="82" xfId="0" applyNumberFormat="1" applyFont="1" applyFill="1" applyBorder="1" applyAlignment="1">
      <x:alignment horizontal="right"/>
    </x:xf>
    <x:xf numFmtId="3" fontId="143" fillId="27" borderId="68" xfId="0" applyNumberFormat="1" applyFont="1" applyFill="1" applyBorder="1" applyAlignment="1">
      <x:alignment horizontal="right"/>
    </x:xf>
    <x:xf numFmtId="3" fontId="143" fillId="27" borderId="54" xfId="0" applyNumberFormat="1" applyFont="1" applyFill="1" applyBorder="1" applyAlignment="1">
      <x:alignment horizontal="right"/>
    </x:xf>
    <x:xf numFmtId="3" fontId="143" fillId="27" borderId="82" xfId="0" applyNumberFormat="1" applyFont="1" applyFill="1" applyBorder="1" applyAlignment="1">
      <x:alignment horizontal="right"/>
    </x:xf>
    <x:xf numFmtId="2" fontId="143" fillId="27" borderId="68" xfId="0" applyNumberFormat="1" applyFont="1" applyFill="1" applyBorder="1" applyAlignment="1">
      <x:alignment horizontal="right"/>
    </x:xf>
    <x:xf numFmtId="3" fontId="139" fillId="27" borderId="69" xfId="0" applyNumberFormat="1" applyFont="1" applyFill="1" applyBorder="1" applyAlignment="1">
      <x:alignment horizontal="right"/>
    </x:xf>
    <x:xf numFmtId="3" fontId="139" fillId="27" borderId="57" xfId="0" applyNumberFormat="1" applyFont="1" applyFill="1" applyBorder="1" applyAlignment="1">
      <x:alignment horizontal="right"/>
    </x:xf>
    <x:xf numFmtId="3" fontId="140" fillId="27" borderId="58" xfId="0" applyNumberFormat="1" applyFont="1" applyFill="1" applyBorder="1" applyAlignment="1">
      <x:alignment horizontal="right"/>
    </x:xf>
    <x:xf numFmtId="3" fontId="140" fillId="27" borderId="60" xfId="0" applyNumberFormat="1" applyFont="1" applyFill="1" applyBorder="1" applyAlignment="1">
      <x:alignment horizontal="right"/>
    </x:xf>
    <x:xf numFmtId="3" fontId="140" fillId="27" borderId="70" xfId="0" applyNumberFormat="1" applyFont="1" applyFill="1" applyBorder="1" applyAlignment="1">
      <x:alignment horizontal="right"/>
    </x:xf>
    <x:xf numFmtId="2" fontId="139" fillId="27" borderId="70" xfId="0" applyNumberFormat="1" applyFont="1" applyFill="1" applyBorder="1" applyAlignment="1">
      <x:alignment horizontal="right"/>
    </x:xf>
    <x:xf numFmtId="2" fontId="139" fillId="27" borderId="58" xfId="0" applyNumberFormat="1" applyFont="1" applyFill="1" applyBorder="1" applyAlignment="1">
      <x:alignment horizontal="right"/>
    </x:xf>
    <x:xf numFmtId="2" fontId="139" fillId="27" borderId="60" xfId="0" applyNumberFormat="1" applyFont="1" applyFill="1" applyBorder="1" applyAlignment="1">
      <x:alignment horizontal="right"/>
    </x:xf>
    <x:xf numFmtId="0" fontId="133" fillId="27" borderId="57" xfId="0" applyNumberFormat="1" applyFont="1" applyFill="1" applyBorder="1" applyAlignment="1">
      <x:alignment horizontal="right" vertical="center"/>
    </x:xf>
    <x:xf numFmtId="0" fontId="128" fillId="0" borderId="54" xfId="0" applyNumberFormat="1" applyFont="1" applyFill="1" applyBorder="1" applyAlignment="1">
      <x:alignment horizontal="left"/>
    </x:xf>
    <x:xf numFmtId="164" fontId="63" fillId="27" borderId="58" xfId="0" applyNumberFormat="1" applyFont="1" applyFill="1" applyBorder="1" applyAlignment="1">
      <x:alignment horizontal="left" vertical="center"/>
    </x:xf>
    <x:xf numFmtId="0" fontId="155" fillId="0" borderId="0" xfId="0" applyNumberFormat="1" applyFont="1" applyFill="1" applyBorder="1"/>
    <x:xf numFmtId="0" fontId="155" fillId="0" borderId="54" xfId="0" applyNumberFormat="1" applyFont="1" applyFill="1" applyBorder="1"/>
    <x:xf numFmtId="0" fontId="156" fillId="0" borderId="0" xfId="0" applyNumberFormat="1" applyFont="1" applyFill="1" applyBorder="1"/>
    <x:xf numFmtId="0" fontId="156" fillId="0" borderId="54" xfId="0" applyNumberFormat="1" applyFont="1" applyFill="1" applyBorder="1"/>
    <x:xf numFmtId="0" fontId="156" fillId="48" borderId="0" xfId="0" applyNumberFormat="1" applyFont="1" applyFill="1" applyBorder="1"/>
    <x:xf numFmtId="0" fontId="156" fillId="48" borderId="54" xfId="0" applyNumberFormat="1" applyFont="1" applyFill="1" applyBorder="1"/>
    <x:xf numFmtId="0" fontId="157" fillId="48" borderId="0" xfId="0" applyNumberFormat="1" applyFont="1" applyFill="1" applyBorder="1"/>
    <x:xf numFmtId="0" fontId="157" fillId="48" borderId="54" xfId="0" applyNumberFormat="1" applyFont="1" applyFill="1" applyBorder="1"/>
    <x:xf numFmtId="0" fontId="15" fillId="49" borderId="0" xfId="0" applyNumberFormat="1" applyFont="1" applyFill="1" applyBorder="1"/>
    <x:xf numFmtId="0" fontId="15" fillId="49" borderId="54" xfId="0" applyNumberFormat="1" applyFont="1" applyFill="1" applyBorder="1"/>
    <x:xf numFmtId="0" fontId="158" fillId="49" borderId="0" xfId="0" applyNumberFormat="1" applyFont="1" applyFill="1" applyBorder="1"/>
    <x:xf numFmtId="0" fontId="158" fillId="49" borderId="54" xfId="0" applyNumberFormat="1" applyFont="1" applyFill="1" applyBorder="1"/>
    <x:xf numFmtId="165" fontId="0" fillId="0" borderId="0" xfId="0" applyNumberFormat="1" applyFont="1" applyFill="1" applyBorder="1"/>
    <x:xf numFmtId="165" fontId="0" fillId="0" borderId="54" xfId="0" applyNumberFormat="1" applyFont="1" applyFill="1" applyBorder="1"/>
    <x:xf numFmtId="200" fontId="0" fillId="0" borderId="0" xfId="0" applyNumberFormat="1" applyFont="1" applyFill="1" applyBorder="1"/>
    <x:xf numFmtId="200" fontId="0" fillId="0" borderId="54" xfId="0" applyNumberFormat="1" applyFont="1" applyFill="1" applyBorder="1"/>
    <x:xf numFmtId="201" fontId="0" fillId="0" borderId="0" xfId="0" applyNumberFormat="1" applyFont="1" applyFill="1" applyBorder="1"/>
    <x:xf numFmtId="201" fontId="0" fillId="0" borderId="54" xfId="0" applyNumberFormat="1" applyFont="1" applyFill="1" applyBorder="1"/>
    <x:xf numFmtId="202" fontId="0" fillId="0" borderId="0" xfId="0" applyNumberFormat="1" applyFont="1" applyFill="1" applyBorder="1"/>
    <x:xf numFmtId="202" fontId="0" fillId="0" borderId="54" xfId="0" applyNumberFormat="1" applyFont="1" applyFill="1" applyBorder="1"/>
    <x:xf numFmtId="203" fontId="0" fillId="0" borderId="0" xfId="0" applyNumberFormat="1" applyFont="1" applyFill="1" applyBorder="1"/>
    <x:xf numFmtId="203" fontId="0" fillId="0" borderId="54" xfId="0" applyNumberFormat="1" applyFont="1" applyFill="1" applyBorder="1"/>
    <x:xf numFmtId="164" fontId="0" fillId="0" borderId="0" xfId="0" applyNumberFormat="1" applyFont="1" applyFill="1" applyBorder="1"/>
    <x:xf numFmtId="164" fontId="0" fillId="0" borderId="54" xfId="0" applyNumberFormat="1" applyFont="1" applyFill="1" applyBorder="1"/>
    <x:xf numFmtId="204" fontId="0" fillId="0" borderId="0" xfId="0" applyNumberFormat="1" applyFont="1" applyFill="1" applyBorder="1"/>
    <x:xf numFmtId="204" fontId="0" fillId="0" borderId="54" xfId="0" applyNumberFormat="1" applyFont="1" applyFill="1" applyBorder="1"/>
  </x:cellXfs>
  <x:cellStyles count="66">
    <x:cellStyle name="20 % - Dekorfärg1" xfId="1"/>
    <x:cellStyle name="20 % - Dekorfärg2" xfId="2"/>
    <x:cellStyle name="20 % - Dekorfärg3" xfId="3"/>
    <x:cellStyle name="20 % - Dekorfärg4" xfId="4"/>
    <x:cellStyle name="20 % - Dekorfärg5" xfId="5"/>
    <x:cellStyle name="20 % - Dekorfärg6" xfId="6"/>
    <x:cellStyle name="40 % - Dekorfärg1" xfId="7"/>
    <x:cellStyle name="40 % - Dekorfärg2" xfId="8"/>
    <x:cellStyle name="40 % - Dekorfärg3" xfId="9"/>
    <x:cellStyle name="40 % - Dekorfärg4" xfId="10"/>
    <x:cellStyle name="40 % - Dekorfärg5" xfId="11"/>
    <x:cellStyle name="40 % - Dekorfärg6" xfId="12"/>
    <x:cellStyle name="60 % - Dekorfärg1" xfId="13"/>
    <x:cellStyle name="60 % - Dekorfärg2" xfId="14"/>
    <x:cellStyle name="60 % - Dekorfärg3" xfId="15"/>
    <x:cellStyle name="60 % - Dekorfärg4" xfId="16"/>
    <x:cellStyle name="60 % - Dekorfärg5" xfId="17"/>
    <x:cellStyle name="60 % - Dekorfärg6" xfId="18"/>
    <x:cellStyle name="Anteckning" xfId="19"/>
    <x:cellStyle name="Beräkning" xfId="20"/>
    <x:cellStyle name="Bra" xfId="21"/>
    <x:cellStyle name="Cell för ifyllnad" xfId="22"/>
    <x:cellStyle name="Dekorfärg1" xfId="24"/>
    <x:cellStyle name="Dekorfärg2" xfId="25"/>
    <x:cellStyle name="Dekorfärg3" xfId="26"/>
    <x:cellStyle name="Dekorfärg4" xfId="27"/>
    <x:cellStyle name="Dekorfärg5" xfId="28"/>
    <x:cellStyle name="Dekorfärg6" xfId="29"/>
    <x:cellStyle name="Dålig" xfId="23"/>
    <x:cellStyle name="Förklarande text" xfId="30"/>
    <x:cellStyle name="Hyperlänk" xfId="31"/>
    <x:cellStyle name="Indata" xfId="32"/>
    <x:cellStyle name="Kontrollcell" xfId="33"/>
    <x:cellStyle name="Länkad cell" xfId="34"/>
    <x:cellStyle name="Neutral" xfId="35"/>
    <x:cellStyle name="Normal" xfId="0"/>
    <x:cellStyle name="Normal 2" xfId="55"/>
    <x:cellStyle name="Normal 3" xfId="57"/>
    <x:cellStyle name="Normal 3 2" xfId="61"/>
    <x:cellStyle name="Normal 4" xfId="58"/>
    <x:cellStyle name="Normal 4 2" xfId="60"/>
    <x:cellStyle name="Normal 5" xfId="64"/>
    <x:cellStyle name="Normal 6" xfId="65"/>
    <x:cellStyle name="Procent" xfId="54"/>
    <x:cellStyle name="Procent 2" xfId="56"/>
    <x:cellStyle name="Rubrik" xfId="36"/>
    <x:cellStyle name="Rubrik 1" xfId="37"/>
    <x:cellStyle name="Rubrik 2" xfId="38"/>
    <x:cellStyle name="Rubrik 3" xfId="39"/>
    <x:cellStyle name="Rubrik 4" xfId="40"/>
    <x:cellStyle name="Rubrik 5" xfId="59"/>
    <x:cellStyle name="Rubrik tabell mindre" xfId="41"/>
    <x:cellStyle name="Rubrik textsida" xfId="42"/>
    <x:cellStyle name="Sum" xfId="43"/>
    <x:cellStyle name="Summa" xfId="44"/>
    <x:cellStyle name="Tabell" xfId="45"/>
    <x:cellStyle name="Tabell - markerad rad" xfId="46"/>
    <x:cellStyle name="Tabellrubrik nivå 2" xfId="47"/>
    <x:cellStyle name="Tabellrubrik nivå 3" xfId="48"/>
    <x:cellStyle name="Tabellsumma" xfId="49"/>
    <x:cellStyle name="Tusental" xfId="63"/>
    <x:cellStyle name="Underrubrik tabell" xfId="50"/>
    <x:cellStyle name="Underrubrik textsida" xfId="51"/>
    <x:cellStyle name="Utdata" xfId="52"/>
    <x:cellStyle name="Valuta" xfId="62"/>
    <x:cellStyle name="Varningstext" xfId="53"/>
  </x:cellStyles>
  <x:dxfs count="36">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dxf>
    <x:dxf>
      <x:numFmt numFmtId="3" formatCode="#,##0"/>
      <x:fill>
        <x:patternFill>
          <x:bgColor indexed="64"/>
        </x:patternFill>
      </x:fill>
    </x:dxf>
    <x:dxf>
      <x:fill>
        <x:patternFill>
          <x:bgColor indexed="64"/>
        </x:patternFill>
      </x:fill>
    </x:dxf>
    <x:dxf>
      <x:numFmt numFmtId="3" formatCode="#,##0"/>
      <x:fill>
        <x:patternFill>
          <x:bgColor indexed="64"/>
        </x:patternFill>
      </x:fill>
    </x:dxf>
    <x:dxf>
      <x:numFmt numFmtId="0" formatCode="General"/>
      <x:fill>
        <x:patternFill>
          <x:bgColor indexed="64"/>
        </x:patternFill>
      </x:fill>
    </x:dxf>
    <x:dxf>
      <x:numFmt numFmtId="3" formatCode="#,##0"/>
      <x:fill>
        <x:patternFill>
          <x:bgColor indexed="64"/>
        </x:patternFill>
      </x:fill>
    </x:dxf>
    <x:dxf>
      <x:numFmt numFmtId="0" formatCode="General"/>
      <x:fill>
        <x:patternFill>
          <x:bgColor indexed="64"/>
        </x:patternFill>
      </x:fill>
    </x:dxf>
    <x:dxf>
      <x:numFmt numFmtId="3" formatCode="#,##0"/>
      <x:fill>
        <x:patternFill>
          <x:bgColor indexed="64"/>
        </x:patternFill>
      </x:fill>
    </x:dxf>
    <x:dxf>
      <x:fill>
        <x:patternFill>
          <x:bgColor indexed="64"/>
        </x:patternFill>
      </x:fill>
    </x:dxf>
    <x:dxf>
      <x:fill>
        <x:patternFill>
          <x:bgColor indexed="64"/>
        </x:patternFill>
      </x:fill>
    </x:dxf>
    <x:dxf>
      <x:fill>
        <x:patternFill>
          <x:bgColor indexed="64"/>
        </x:patternFill>
      </x:fill>
    </x:dxf>
    <x:dxf>
      <x:font>
        <x:u val="none"/>
        <x:sz val="10"/>
        <x:color auto="1"/>
        <x:name val="Arial"/>
        <x:scheme val="none"/>
      </x:font>
      <x:numFmt numFmtId="168" formatCode="_-* #,##0_-;\-* #,##0_-;_-* &quot;-&quot;??_-;_-@_-"/>
      <x:fill>
        <x:patternFill>
          <x:bgColor indexed="64"/>
        </x:patternFill>
      </x:fill>
    </x:dxf>
    <x:dxf>
      <x:fill>
        <x:patternFill>
          <x:bgColor indexed="64"/>
        </x:patternFill>
      </x:fill>
    </x:dxf>
    <x:dxf>
      <x:font>
        <x:u val="none"/>
        <x:sz val="10"/>
        <x:color auto="1"/>
        <x:name val="Arial"/>
        <x:scheme val="none"/>
      </x:font>
      <x:numFmt numFmtId="168" formatCode="_-* #,##0_-;\-* #,##0_-;_-* &quot;-&quot;??_-;_-@_-"/>
      <x:fill>
        <x:patternFill>
          <x:bgColor indexed="64"/>
        </x:patternFill>
      </x:fill>
    </x:dxf>
    <x:dxf>
      <x:fill>
        <x:patternFill>
          <x:bgColor indexed="64"/>
        </x:patternFill>
      </x:fill>
    </x:dxf>
    <x:dxf>
      <x:font>
        <x:u val="none"/>
        <x:sz val="10"/>
        <x:color auto="1"/>
        <x:name val="Arial"/>
        <x:scheme val="none"/>
      </x:font>
      <x:numFmt numFmtId="168" formatCode="_-* #,##0_-;\-* #,##0_-;_-* &quot;-&quot;??_-;_-@_-"/>
      <x:fill>
        <x:patternFill>
          <x:bgColor indexed="64"/>
        </x:patternFill>
      </x:fill>
    </x:dxf>
    <x:dxf>
      <x:fill>
        <x:patternFill>
          <x:bgColor indexed="64"/>
        </x:patternFill>
      </x:fill>
    </x:dxf>
    <x:dxf>
      <x:numFmt numFmtId="0" formatCode="General"/>
    </x:dxf>
    <x:dxf/>
    <x:dxf>
      <x:border>
        <x:left style="thin">
          <x:color rgb="FF000000"/>
        </x:left>
        <x:right style="thin">
          <x:color rgb="FF000000"/>
        </x:right>
        <x:top style="thin">
          <x:color rgb="FF000000"/>
        </x:top>
        <x:bottom style="thin">
          <x:color rgb="FF000000"/>
        </x:bottom>
      </x:border>
    </x:dxf>
    <x:dxf>
      <x:fill>
        <x:patternFill>
          <x:bgColor indexed="64"/>
        </x:patternFill>
      </x:fill>
    </x:dxf>
    <x:dxf>
      <x:fill>
        <x:patternFill>
          <x:bgColor indexed="64"/>
        </x:patternFill>
      </x:fill>
    </x:dxf>
    <x:dxf>
      <x:fill>
        <x:patternFill>
          <x:bgColor indexed="64"/>
        </x:patternFill>
      </x:fill>
    </x:dxf>
  </x:dxfs>
  <x:colors>
    <x:indexedColors>
      <x:rgbColor rgb="00000000"/>
      <x:rgbColor rgb="00FFFFFF"/>
      <x:rgbColor rgb="00FF0000"/>
      <x:rgbColor rgb="0000FF00"/>
      <x:rgbColor rgb="000000FF"/>
      <x:rgbColor rgb="00FFFF00"/>
      <x:rgbColor rgb="00FF00FF"/>
      <x:rgbColor rgb="0000FFFF"/>
      <x:rgbColor rgb="00AAA095"/>
      <x:rgbColor rgb="00FFFFFF"/>
      <x:rgbColor rgb="00FF0000"/>
      <x:rgbColor rgb="0000FF00"/>
      <x:rgbColor rgb="00000000"/>
      <x:rgbColor rgb="00FFFF00"/>
      <x:rgbColor rgb="00FF00FF"/>
      <x:rgbColor rgb="0000FFFF"/>
      <x:rgbColor rgb="00000000"/>
      <x:rgbColor rgb="00000000"/>
      <x:rgbColor rgb="00FFDB0A"/>
      <x:rgbColor rgb="00000000"/>
      <x:rgbColor rgb="00800080"/>
      <x:rgbColor rgb="00000000"/>
      <x:rgbColor rgb="00E5E5E5"/>
      <x:rgbColor rgb="00000000"/>
      <x:rgbColor rgb="00AAA095"/>
      <x:rgbColor rgb="00FFE91B"/>
      <x:rgbColor rgb="00EC736A"/>
      <x:rgbColor rgb="0067A2C0"/>
      <x:rgbColor rgb="0082766A"/>
      <x:rgbColor rgb="00FFDB0A"/>
      <x:rgbColor rgb="00DF473F"/>
      <x:rgbColor rgb="003C799F"/>
      <x:rgbColor rgb="00AAA095"/>
      <x:rgbColor rgb="00FFE91B"/>
      <x:rgbColor rgb="00EC736A"/>
      <x:rgbColor rgb="0067A2C0"/>
      <x:rgbColor rgb="0082766A"/>
      <x:rgbColor rgb="00FFDB0A"/>
      <x:rgbColor rgb="00DF473F"/>
      <x:rgbColor rgb="003C799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000000"/>
      <x:rgbColor rgb="00000000"/>
      <x:rgbColor rgb="00969696"/>
      <x:rgbColor rgb="0082766A"/>
      <x:rgbColor rgb="00339966"/>
      <x:rgbColor rgb="0067A2C0"/>
      <x:rgbColor rgb="00EC736A"/>
      <x:rgbColor rgb="00FFE91B"/>
      <x:rgbColor rgb="00993366"/>
      <x:rgbColor rgb="00DF473F"/>
      <x:rgbColor rgb="003C799F"/>
    </x:indexedColors>
  </x:colors>
</x:styleSheet>
</file>

<file path=xl/_rels/workbook.xml.rels><?xml version="1.0" encoding="UTF-8" standalone="yes"?>
<Relationships xmlns="http://schemas.openxmlformats.org/package/2006/relationships"><Relationship Id="R947ccab52f4d4239" Type="http://schemas.openxmlformats.org/officeDocument/2006/relationships/theme" Target="/xl/theme/theme1.xml"/><Relationship Id="R4936f7a11e9b47af" Type="http://schemas.openxmlformats.org/officeDocument/2006/relationships/worksheet" Target="/xl/worksheets/sheet6.xml"/><Relationship Id="Rfbe4237fb0a14fe5" Type="http://schemas.openxmlformats.org/officeDocument/2006/relationships/worksheet" Target="/xl/worksheets/sheet12.xml"/><Relationship Id="R3e85d11437c9482b" Type="http://schemas.openxmlformats.org/officeDocument/2006/relationships/worksheet" Target="/xl/worksheets/sheet1.xml"/><Relationship Id="R88166511ffe64e4c" Type="http://schemas.openxmlformats.org/officeDocument/2006/relationships/worksheet" Target="/xl/worksheets/sheet2.xml"/><Relationship Id="R2836963836524ffb" Type="http://schemas.openxmlformats.org/officeDocument/2006/relationships/worksheet" Target="/xl/worksheets/sheet13.xml"/><Relationship Id="R473d4947c9b94b4f" Type="http://schemas.openxmlformats.org/officeDocument/2006/relationships/worksheet" Target="/xl/worksheets/sheet20.xml"/><Relationship Id="rId3" Type="http://schemas.openxmlformats.org/officeDocument/2006/relationships/customXml" Target="../customXml/item3.xml"/><Relationship Id="Rb9ca0efd82354abb" Type="http://schemas.openxmlformats.org/officeDocument/2006/relationships/sharedStrings" Target="/xl/sharedStrings.xml"/><Relationship Id="R9644dd72a7f2462c" Type="http://schemas.openxmlformats.org/officeDocument/2006/relationships/worksheet" Target="/xl/worksheets/sheet7.xml"/><Relationship Id="Rde41834b9ede48fa" Type="http://schemas.openxmlformats.org/officeDocument/2006/relationships/worksheet" Target="/xl/worksheets/sheet8.xml"/><Relationship Id="R729ff0c2e2a04f57" Type="http://schemas.openxmlformats.org/officeDocument/2006/relationships/worksheet" Target="/xl/worksheets/sheet9.xml"/><Relationship Id="R1b23f036c0e44c77" Type="http://schemas.openxmlformats.org/officeDocument/2006/relationships/worksheet" Target="/xl/worksheets/sheet10.xml"/><Relationship Id="Rdf9b85ac54a74e12" Type="http://schemas.openxmlformats.org/officeDocument/2006/relationships/worksheet" Target="/xl/worksheets/sheet14.xml"/><Relationship Id="R6022ce48e8834f0f" Type="http://schemas.microsoft.com/office/2017/10/relationships/person" Target="/xl/persons/person.xml"/><Relationship Id="R030d99e6541b4248" Type="http://schemas.openxmlformats.org/officeDocument/2006/relationships/worksheet" Target="/xl/worksheets/sheet11.xml"/><Relationship Id="R5cd6a3a4d9c94400" Type="http://schemas.openxmlformats.org/officeDocument/2006/relationships/worksheet" Target="/xl/worksheets/sheet21.xml"/><Relationship Id="rId2" Type="http://schemas.openxmlformats.org/officeDocument/2006/relationships/customXml" Target="../customXml/item2.xml"/><Relationship Id="Rcd172573a8ba4198" Type="http://schemas.openxmlformats.org/officeDocument/2006/relationships/sheetMetadata" Target="/xl/metadata1.xml"/><Relationship Id="rId1" Type="http://schemas.openxmlformats.org/officeDocument/2006/relationships/customXml" Target="../customXml/item1.xml"/><Relationship Id="R69e3324e2aa84cc7" Type="http://schemas.openxmlformats.org/officeDocument/2006/relationships/worksheet" Target="/xl/worksheets/sheet15.xml"/><Relationship Id="Re6086ba59ce94e22" Type="http://schemas.openxmlformats.org/officeDocument/2006/relationships/worksheet" Target="/xl/worksheets/sheet4.xml"/><Relationship Id="R9c61595677744e3c" Type="http://schemas.openxmlformats.org/officeDocument/2006/relationships/styles" Target="/xl/styles.xml"/><Relationship Id="R11d0aa2245e544f7" Type="http://schemas.openxmlformats.org/officeDocument/2006/relationships/worksheet" Target="/xl/worksheets/sheet3.xml"/><Relationship Id="R127c1f26412a413e" Type="http://schemas.openxmlformats.org/officeDocument/2006/relationships/worksheet" Target="/xl/worksheets/sheet5.xml"/><Relationship Id="R8b7d386766cb45ac" Type="http://schemas.openxmlformats.org/officeDocument/2006/relationships/worksheet" Target="/xl/worksheets/sheet16.xml"/><Relationship Id="R9494508a14814008" Type="http://schemas.openxmlformats.org/officeDocument/2006/relationships/worksheet" Target="/xl/worksheets/sheet17.xml"/><Relationship Id="Rdbd6063873a048a7" Type="http://schemas.openxmlformats.org/officeDocument/2006/relationships/worksheet" Target="/xl/worksheets/sheet18.xml"/><Relationship Id="R032984819ed64525" Type="http://schemas.openxmlformats.org/officeDocument/2006/relationships/worksheet" Target="/xl/worksheets/sheet19.xml"/></Relationships>
</file>

<file path=xl/drawings/_rels/drawing1.xml.rels>&#65279;<?xml version="1.0" encoding="utf-8"?><Relationships xmlns="http://schemas.openxmlformats.org/package/2006/relationships"><Relationship Type="http://schemas.openxmlformats.org/officeDocument/2006/relationships/image" Target="/xl/media/image.png" Id="R98eeb25e4f0f4c0d" /><Relationship Type="http://schemas.openxmlformats.org/officeDocument/2006/relationships/image" Target="/xl/media/image.jpg" Id="R24faa9c16c1349b0" /></Relationships>
</file>

<file path=xl/drawings/_rels/drawing5.xml.rels>&#65279;<?xml version="1.0" encoding="utf-8"?><Relationships xmlns="http://schemas.openxmlformats.org/package/2006/relationships"><Relationship Type="http://schemas.openxmlformats.org/officeDocument/2006/relationships/image" Target="/xl/media/image2.png" Id="Rd94447597cc64028" /></Relationships>
</file>

<file path=xl/drawings/_rels/drawing6.xml.rels>&#65279;<?xml version="1.0" encoding="utf-8"?><Relationships xmlns="http://schemas.openxmlformats.org/package/2006/relationships"><Relationship Type="http://schemas.openxmlformats.org/officeDocument/2006/relationships/image" Target="/xl/media/image3.png" Id="R62c62089994b4c76" /></Relationships>
</file>

<file path=xl/drawings/_rels/drawing7.xml.rels>&#65279;<?xml version="1.0" encoding="utf-8"?><Relationships xmlns="http://schemas.openxmlformats.org/package/2006/relationships"><Relationship Type="http://schemas.openxmlformats.org/officeDocument/2006/relationships/image" Target="/xl/media/image4.png" Id="R7717ebf3f7d54169" /></Relationships>
</file>

<file path=xl/drawings/_rels/drawing8.xml.rels>&#65279;<?xml version="1.0" encoding="utf-8"?><Relationships xmlns="http://schemas.openxmlformats.org/package/2006/relationships"><Relationship Type="http://schemas.openxmlformats.org/officeDocument/2006/relationships/image" Target="/xl/media/image5.png" Id="R56358371dbff49e0" /></Relationships>
</file>

<file path=xl/drawings/_rels/drawing9.xml.rels>&#65279;<?xml version="1.0" encoding="utf-8"?><Relationships xmlns="http://schemas.openxmlformats.org/package/2006/relationships"><Relationship Type="http://schemas.openxmlformats.org/officeDocument/2006/relationships/chart" Target="/xl/drawings/charts/chart1.xml" Id="Rca8573819f8d4ab5" /><Relationship Type="http://schemas.openxmlformats.org/officeDocument/2006/relationships/chart" Target="/xl/drawings/charts/chart2.xml" Id="Rb5a496f371e3466f" /></Relationships>
</file>

<file path=xl/drawings/_rels/drawing10.xml.rels>&#65279;<?xml version="1.0" encoding="utf-8"?><Relationships xmlns="http://schemas.openxmlformats.org/package/2006/relationships"><Relationship Type="http://schemas.openxmlformats.org/officeDocument/2006/relationships/image" Target="/xl/media/image2.jpg" Id="R4a8fcadb36ac4e21" /><Relationship Type="http://schemas.openxmlformats.org/officeDocument/2006/relationships/image" Target="/xl/media/image6.png" Id="Rf58e0530aec84ddf" /><Relationship Type="http://schemas.openxmlformats.org/officeDocument/2006/relationships/image" Target="/xl/media/image3.jpg" Id="Rf4c89a8d49e14405" /><Relationship Type="http://schemas.openxmlformats.org/officeDocument/2006/relationships/image" Target="/xl/media/image4.jpg" Id="Rca9ddf3ad3e34eb6" /><Relationship Type="http://schemas.openxmlformats.org/officeDocument/2006/relationships/image" Target="/xl/media/image7.png" Id="Rf043b9419e124132" /><Relationship Type="http://schemas.openxmlformats.org/officeDocument/2006/relationships/image" Target="/xl/media/image8.png" Id="R9f196ae82f304e9c" /><Relationship Type="http://schemas.openxmlformats.org/officeDocument/2006/relationships/image" Target="/xl/media/image9.png" Id="Red5257e67f9f4267" /><Relationship Type="http://schemas.openxmlformats.org/officeDocument/2006/relationships/chart" Target="/xl/drawings/charts/chart3.xml" Id="Reedc73a1b77c4262" /><Relationship Type="http://schemas.openxmlformats.org/officeDocument/2006/relationships/chart" Target="/xl/drawings/charts/chart4.xml" Id="Rf96f45cc429f4b59" /><Relationship Type="http://schemas.openxmlformats.org/officeDocument/2006/relationships/chart" Target="/xl/drawings/charts/chart5.xml" Id="R3de2b9ff317446e9" /><Relationship Type="http://schemas.openxmlformats.org/officeDocument/2006/relationships/chart" Target="/xl/drawings/charts/chart6.xml" Id="R2ec6c8ffc5444afb" /></Relationships>
</file>

<file path=xl/drawings/_rels/drawing11.xml.rels>&#65279;<?xml version="1.0" encoding="utf-8"?><Relationships xmlns="http://schemas.openxmlformats.org/package/2006/relationships"><Relationship Type="http://schemas.openxmlformats.org/officeDocument/2006/relationships/image" Target="/xl/media/image.emf" Id="R36d267ccc89b44f5" /><Relationship Type="http://schemas.openxmlformats.org/officeDocument/2006/relationships/image" Target="/xl/media/image2.emf" Id="Rff80747eefeb4a5c" /><Relationship Type="http://schemas.openxmlformats.org/officeDocument/2006/relationships/image" Target="/xl/media/image3.emf" Id="R15dd94e6b8c14a8a" /></Relationships>
</file>

<file path=xl/drawings/_rels/drawing12.xml.rels>&#65279;<?xml version="1.0" encoding="utf-8"?><Relationships xmlns="http://schemas.openxmlformats.org/package/2006/relationships"><Relationship Type="http://schemas.openxmlformats.org/officeDocument/2006/relationships/image" Target="/xl/media/image4.emf" Id="R1a74d54383734a8e" /><Relationship Type="http://schemas.openxmlformats.org/officeDocument/2006/relationships/image" Target="/xl/media/image5.emf" Id="R49ea290c1a274104" /><Relationship Type="http://schemas.openxmlformats.org/officeDocument/2006/relationships/image" Target="/xl/media/image6.emf" Id="R88cd7fd82b9d4bf0" /></Relationships>
</file>

<file path=xl/drawings/_rels/drawing13.xml.rels>&#65279;<?xml version="1.0" encoding="utf-8"?><Relationships xmlns="http://schemas.openxmlformats.org/package/2006/relationships"><Relationship Type="http://schemas.openxmlformats.org/officeDocument/2006/relationships/image" Target="/xl/media/image10.png" Id="R104915fa4b574f05" /></Relationships>
</file>

<file path=xl/drawings/_rels/drawing14.xml.rels>&#65279;<?xml version="1.0" encoding="utf-8"?><Relationships xmlns="http://schemas.openxmlformats.org/package/2006/relationships"><Relationship Type="http://schemas.openxmlformats.org/officeDocument/2006/relationships/chart" Target="/xl/drawings/charts/chart7.xml" Id="Ree7e4367833f471c" /><Relationship Type="http://schemas.openxmlformats.org/officeDocument/2006/relationships/chart" Target="/xl/drawings/charts/chart8.xml" Id="Rfdc8993f14d64e82"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a:solidFill>
                  <a:sysClr val="windowText" lastClr="000000"/>
                </a:solidFill>
                <a:latin typeface="Calibri"/>
                <a:ea typeface="Calibri"/>
                <a:cs typeface="Calibri"/>
              </a:rPr>
              <a:t>Totala LCC-kostnader</a:t>
            </a:r>
          </a:p>
        </c:rich>
      </c:tx>
      <c:overlay val="0"/>
      <c:txPr>
        <a:bodyPr xmlns:a="http://schemas.openxmlformats.org/drawingml/2006/main" anchorCtr="1"/>
        <a:lstStyle xmlns:a="http://schemas.openxmlformats.org/drawingml/2006/main"/>
        <a:p xmlns:a="http://schemas.openxmlformats.org/drawingml/2006/main">
          <a:pPr>
            <a:defRPr sz="1800" b="1">
              <a:solidFill>
                <a:sysClr val="windowText" lastClr="000000"/>
              </a:solidFill>
              <a:latin typeface="Calibri"/>
              <a:ea typeface="Calibri"/>
              <a:cs typeface="Calibri"/>
            </a:defRPr>
          </a:pPr>
        </a:p>
      </c:txPr>
    </c:title>
    <c:autoTitleDeleted val="0"/>
    <c:view3D/>
    <c:plotArea>
      <c:layout/>
      <c:barChart>
        <c:barDir val="col"/>
        <c:grouping val="clustered"/>
        <c:varyColors val="0"/>
        <c:ser>
          <c:idx val="0"/>
          <c:order val="0"/>
          <c:tx>
            <c:strRef>
              <c:f>'6. Resultat'!$B$11</c:f>
              <c:strCache>
                <c:ptCount val="1"/>
                <c:pt idx="0">
                  <c:v>Investeringskostnader</c:v>
                </c:pt>
              </c:strCache>
            </c:strRef>
          </c:tx>
          <c:cat>
            <c:strRef>
              <c:f>('6. Resultat'!$G$10,'6. Resultat'!$J$10,'6. Resultat'!$S$10)</c:f>
              <c:strCache>
                <c:ptCount val="2"/>
                <c:pt idx="0">
                  <c:v>Befintlig Installation</c:v>
                </c:pt>
                <c:pt idx="1">
                  <c:v>Ny installation Aura Light</c:v>
                </c:pt>
              </c:strCache>
            </c:strRef>
          </c:cat>
          <c:val>
            <c:numRef>
              <c:f>('6. Resultat'!$G$11,'6. Resultat'!$J$11)</c:f>
              <c:numCache>
                <c:formatCode>#,##0</c:formatCode>
                <c:ptCount val="2"/>
                <c:pt idx="0">
                  <c:v>0</c:v>
                </c:pt>
                <c:pt idx="1">
                  <c:v>0</c:v>
                </c:pt>
              </c:numCache>
            </c:numRef>
          </c:val>
        </c:ser>
        <c:ser>
          <c:idx val="1"/>
          <c:order val="1"/>
          <c:tx>
            <c:strRef>
              <c:f>'6. Resultat'!$B$12</c:f>
              <c:strCache>
                <c:ptCount val="1"/>
                <c:pt idx="0">
                  <c:v>Energikostnader</c:v>
                </c:pt>
              </c:strCache>
            </c:strRef>
          </c:tx>
          <c:cat>
            <c:strRef>
              <c:f>('6. Resultat'!$G$10,'6. Resultat'!$J$10,'6. Resultat'!$S$10)</c:f>
              <c:strCache>
                <c:ptCount val="2"/>
                <c:pt idx="0">
                  <c:v>Befintlig Installation</c:v>
                </c:pt>
                <c:pt idx="1">
                  <c:v>Ny installation Aura Light</c:v>
                </c:pt>
              </c:strCache>
            </c:strRef>
          </c:cat>
          <c:val>
            <c:numRef>
              <c:f>('6. Resultat'!$G$12,'6. Resultat'!$J$12)</c:f>
              <c:numCache>
                <c:formatCode>#,##0</c:formatCode>
                <c:ptCount val="2"/>
                <c:pt idx="0">
                  <c:v>0</c:v>
                </c:pt>
                <c:pt idx="1">
                  <c:v>0</c:v>
                </c:pt>
              </c:numCache>
            </c:numRef>
          </c:val>
        </c:ser>
        <c:ser>
          <c:idx val="2"/>
          <c:order val="2"/>
          <c:tx>
            <c:strRef>
              <c:f>'6. Resultat'!$B$13</c:f>
              <c:strCache>
                <c:ptCount val="1"/>
                <c:pt idx="0">
                  <c:v>Underhållskostnader</c:v>
                </c:pt>
              </c:strCache>
            </c:strRef>
          </c:tx>
          <c:cat>
            <c:strRef>
              <c:f>('6. Resultat'!$G$10,'6. Resultat'!$J$10,'6. Resultat'!$S$10)</c:f>
              <c:strCache>
                <c:ptCount val="2"/>
                <c:pt idx="0">
                  <c:v>Befintlig Installation</c:v>
                </c:pt>
                <c:pt idx="1">
                  <c:v>Ny installation Aura Light</c:v>
                </c:pt>
              </c:strCache>
            </c:strRef>
          </c:cat>
          <c:val>
            <c:numRef>
              <c:f>('6. Resultat'!$G$13,'6. Resultat'!$J$13)</c:f>
              <c:numCache>
                <c:formatCode>#,##0</c:formatCode>
                <c:ptCount val="2"/>
                <c:pt idx="0">
                  <c:v>0</c:v>
                </c:pt>
                <c:pt idx="1">
                  <c:v>0</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numFmt formatCode="General" sourceLinked="1"/>
        <c:majorTickMark val="out"/>
        <c:minorTickMark val="none"/>
        <c:tickLblPos val="nextTo"/>
        <c:crossAx val="48672768"/>
        <c:crosses val="autoZero"/>
        <c:lblAlgn val="ctr"/>
        <c:lblOffset val="100"/>
        <c:noMultiLvlLbl val="0"/>
      </c:catAx>
      <c:valAx>
        <c:axId val="48672768"/>
        <c:scaling>
          <c:orientation val="minMax"/>
        </c:scaling>
        <c:delete val="0"/>
        <c:axPos val="l"/>
        <c:numFmt formatCode="#,##0" sourceLinked="1"/>
        <c:majorTickMark val="out"/>
        <c:minorTickMark val="none"/>
        <c:tickLblPos val="nextTo"/>
        <c:crossAx val="48650112"/>
        <c:crosses val="autoZero"/>
        <c:crossBetween val="between"/>
      </c:valAx>
    </c:plotArea>
    <c:legend>
      <c:legendPos val="r"/>
      <c:overlay val="0"/>
    </c:legend>
    <c:plotVisOnly val="1"/>
  </c:chart>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a:t>Energianvändning &amp; klimatpåverkan</a:t>
            </a:r>
          </a:p>
        </c:rich>
      </c:tx>
      <c:overlay val="0"/>
    </c:title>
    <c:autoTitleDeleted val="0"/>
    <c:view3D/>
    <c:plotArea>
      <c:layout/>
      <c:barChart>
        <c:barDir val="col"/>
        <c:grouping val="clustered"/>
        <c:varyColors val="0"/>
        <c:ser>
          <c:idx val="0"/>
          <c:order val="0"/>
          <c:tx>
            <c:strRef>
              <c:f>'6. Resultat'!$B$18</c:f>
              <c:strCache>
                <c:ptCount val="1"/>
                <c:pt idx="0">
                  <c:v>Energianvändning </c:v>
                </c:pt>
              </c:strCache>
            </c:strRef>
          </c:tx>
          <c:spPr>
            <a:solidFill xmlns:a="http://schemas.openxmlformats.org/drawingml/2006/main">
              <a:srgbClr val="00636A"/>
            </a:solidFill>
          </c:spPr>
          <c:cat>
            <c:strRef>
              <c:f>('6. Resultat'!$G$10,'6. Resultat'!$J$10,'6. Resultat'!$S$10)</c:f>
              <c:strCache>
                <c:ptCount val="2"/>
                <c:pt idx="0">
                  <c:v>Befintlig Installation</c:v>
                </c:pt>
                <c:pt idx="1">
                  <c:v>Ny installation Aura Light</c:v>
                </c:pt>
              </c:strCache>
            </c:strRef>
          </c:cat>
          <c:val>
            <c:numRef>
              <c:f>('6. Resultat'!$G$18,'6. Resultat'!$J$18)</c:f>
              <c:numCache>
                <c:formatCode>#,##0</c:formatCode>
                <c:ptCount val="2"/>
                <c:pt idx="0">
                  <c:v>0</c:v>
                </c:pt>
                <c:pt idx="1">
                  <c:v>0</c:v>
                </c:pt>
              </c:numCache>
            </c:numRef>
          </c:val>
        </c:ser>
        <c:ser>
          <c:idx val="1"/>
          <c:order val="1"/>
          <c:tx>
            <c:v>dummty</c:v>
          </c:tx>
          <c:cat>
            <c:strRef>
              <c:f>('6. Resultat'!$G$10,'6. Resultat'!$J$10,'6. Resultat'!$S$10)</c:f>
              <c:strCache>
                <c:ptCount val="2"/>
                <c:pt idx="0">
                  <c:v>Befintlig Installation</c:v>
                </c:pt>
                <c:pt idx="1">
                  <c:v>Ny installation Aura Light</c:v>
                </c:pt>
              </c:strCache>
            </c:strRef>
          </c:cat>
          <c:val>
            <c:numRef>
              <c:f>('6. Resultat'!$G$20,'6. Resultat'!$H$20)</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numFmt formatCode="General" sourceLinked="0"/>
        <c:majorTickMark val="out"/>
        <c:minorTickMark val="none"/>
        <c:tickLblPos val="nextTo"/>
        <c:crossAx val="48672768"/>
        <c:crosses val="autoZero"/>
        <c:lblAlgn val="ctr"/>
        <c:lblOffset val="100"/>
        <c:noMultiLvlLbl val="0"/>
      </c:catAx>
      <c:valAx>
        <c:axId val="48672768"/>
        <c:scaling>
          <c:orientation val="minMax"/>
        </c:scaling>
        <c:delete val="0"/>
        <c:axPos val="l"/>
        <c:title>
          <c:overlay val="0"/>
          <c:tx>
            <c:rich>
              <a:bodyPr xmlns:a="http://schemas.openxmlformats.org/drawingml/2006/main"/>
              <a:lstStyle xmlns:a="http://schemas.openxmlformats.org/drawingml/2006/main"/>
              <a:p xmlns:a="http://schemas.openxmlformats.org/drawingml/2006/main">
                <a:r>
                  <a:rPr/>
                  <a:t>kWh/år</a:t>
                </a:r>
              </a:p>
            </c:rich>
          </c:tx>
        </c:title>
        <c:numFmt formatCode="#,##0" sourceLinked="1"/>
        <c:majorTickMark val="out"/>
        <c:minorTickMark val="none"/>
        <c:tickLblPos val="nextTo"/>
        <c:crossAx val="48650112"/>
        <c:crosses val="autoZero"/>
        <c:crossBetween val="between"/>
      </c:valAx>
    </c:plotArea>
    <c:legend>
      <c:legendPos val="b"/>
      <c:overlay val="0"/>
    </c:legend>
    <c:plotVisOnly val="1"/>
  </c:chart>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0" i="0" u="none">
                <a:solidFill>
                  <a:sysClr val="windowText" lastClr="000000"/>
                </a:solidFill>
                <a:latin typeface="+mn-lt"/>
                <a:ea typeface="+mn-lt"/>
                <a:cs typeface="+mn-lt"/>
              </a:rPr>
              <a:t>Variabler!$B$8Återbetalningstid</a:t>
            </a:r>
          </a:p>
        </c:rich>
      </c:tx>
      <c:overlay val="0"/>
      <c:txPr>
        <a:bodyPr xmlns:a="http://schemas.openxmlformats.org/drawingml/2006/main" rot="0" vert="horz" anchor="ctr" anchorCtr="1"/>
        <a:lstStyle xmlns:a="http://schemas.openxmlformats.org/drawingml/2006/main"/>
        <a:p xmlns:a="http://schemas.openxmlformats.org/drawingml/2006/main">
          <a:pPr>
            <a:defRPr sz="1800" b="0" i="0" u="none">
              <a:solidFill>
                <a:sysClr val="windowText" lastClr="000000"/>
              </a:solidFill>
              <a:latin typeface="+mn-lt"/>
              <a:ea typeface="+mn-lt"/>
              <a:cs typeface="+mn-lt"/>
            </a:defRPr>
          </a:pPr>
        </a:p>
      </c:txPr>
    </c:title>
    <c:autoTitleDeleted val="0"/>
    <c:view3D/>
    <c:plotArea>
      <c:layout/>
      <c:lineChart>
        <c:grouping val="standard"/>
        <c:varyColors val="0"/>
        <c:ser>
          <c:idx val="0"/>
          <c:order val="0"/>
          <c:tx>
            <c:strRef>
              <c:f>Uträkningar!$G$27</c:f>
              <c:strCache>
                <c:ptCount val="1"/>
                <c:pt idx="0">
                  <c:v>Investeringskostnad</c:v>
                </c:pt>
              </c:strCache>
            </c:strRef>
          </c:tx>
          <c:spPr>
            <a:ln xmlns:a="http://schemas.openxmlformats.org/drawingml/2006/main" w="25400">
              <a:solidFill>
                <a:srgbClr val="D9C2BE"/>
              </a:solidFill>
              <a:prstDash val="dash"/>
            </a:ln>
          </c:spPr>
          <c:marker>
            <c:symbol val="none"/>
          </c:marker>
          <c:cat>
            <c:strRef>
              <c:f>Uträkningar!$H$25:$Q$25</c:f>
              <c:strCache>
                <c:ptCount val="10"/>
                <c:pt idx="0">
                  <c:v>År 1</c:v>
                </c:pt>
                <c:pt idx="1">
                  <c:v>År 2</c:v>
                </c:pt>
                <c:pt idx="2">
                  <c:v>År 3</c:v>
                </c:pt>
                <c:pt idx="3">
                  <c:v>År 4</c:v>
                </c:pt>
                <c:pt idx="4">
                  <c:v>År 5</c:v>
                </c:pt>
                <c:pt idx="5">
                  <c:v>År 6</c:v>
                </c:pt>
                <c:pt idx="6">
                  <c:v>År 7</c:v>
                </c:pt>
                <c:pt idx="7">
                  <c:v>År 8</c:v>
                </c:pt>
                <c:pt idx="8">
                  <c:v>År 9</c:v>
                </c:pt>
                <c:pt idx="9">
                  <c:v>År 10</c:v>
                </c:pt>
              </c:strCache>
            </c:strRef>
          </c:cat>
          <c:val>
            <c:numRef>
              <c:f>Uträkningar!$H$27:$Q$27</c:f>
              <c:numCache>
                <c:formatCode>#,##0</c:formatCode>
                <c:ptCount val="10"/>
                <c:pt idx="0">
                  <c:v>0</c:v>
                </c:pt>
                <c:pt idx="1">
                  <c:v>0</c:v>
                </c:pt>
                <c:pt idx="2">
                  <c:v>0</c:v>
                </c:pt>
                <c:pt idx="3">
                  <c:v>0</c:v>
                </c:pt>
                <c:pt idx="4">
                  <c:v>0</c:v>
                </c:pt>
                <c:pt idx="5">
                  <c:v>0</c:v>
                </c:pt>
                <c:pt idx="6">
                  <c:v>0</c:v>
                </c:pt>
                <c:pt idx="7">
                  <c:v>0</c:v>
                </c:pt>
                <c:pt idx="8">
                  <c:v>0</c:v>
                </c:pt>
                <c:pt idx="9">
                  <c:v>0</c:v>
                </c:pt>
              </c:numCache>
            </c:numRef>
          </c:val>
          <c:smooth val="0"/>
        </c:ser>
        <c:ser>
          <c:idx val="1"/>
          <c:order val="1"/>
          <c:tx>
            <c:strRef>
              <c:f>Uträkningar!$G$28</c:f>
              <c:strCache>
                <c:ptCount val="1"/>
                <c:pt idx="0">
                  <c:v>Energibesparing</c:v>
                </c:pt>
              </c:strCache>
            </c:strRef>
          </c:tx>
          <c:spPr>
            <a:ln xmlns:a="http://schemas.openxmlformats.org/drawingml/2006/main" w="22225">
              <a:solidFill>
                <a:srgbClr val="89B241"/>
              </a:solidFill>
            </a:ln>
          </c:spPr>
          <c:marker>
            <c:symbol val="none"/>
          </c:marker>
          <c:cat>
            <c:strRef>
              <c:f>Uträkningar!$H$25:$Q$25</c:f>
              <c:strCache>
                <c:ptCount val="10"/>
                <c:pt idx="0">
                  <c:v>År 1</c:v>
                </c:pt>
                <c:pt idx="1">
                  <c:v>År 2</c:v>
                </c:pt>
                <c:pt idx="2">
                  <c:v>År 3</c:v>
                </c:pt>
                <c:pt idx="3">
                  <c:v>År 4</c:v>
                </c:pt>
                <c:pt idx="4">
                  <c:v>År 5</c:v>
                </c:pt>
                <c:pt idx="5">
                  <c:v>År 6</c:v>
                </c:pt>
                <c:pt idx="6">
                  <c:v>År 7</c:v>
                </c:pt>
                <c:pt idx="7">
                  <c:v>År 8</c:v>
                </c:pt>
                <c:pt idx="8">
                  <c:v>År 9</c:v>
                </c:pt>
                <c:pt idx="9">
                  <c:v>År 10</c:v>
                </c:pt>
              </c:strCache>
            </c:strRef>
          </c:cat>
          <c:val>
            <c:numRef>
              <c:f>Uträkningar!$H$28:$Q$28</c:f>
              <c:numCache>
                <c:formatCode>#,##0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numFmt formatCode="General" sourceLinked="1"/>
        <c:majorTickMark val="none"/>
        <c:minorTickMark val="none"/>
        <c:tickLblPos val="nextTo"/>
        <c:spPr>
          <a:ln xmlns:a="http://schemas.openxmlformats.org/drawingml/2006/main" w="9525">
            <a:solidFill>
              <a:schemeClr val="dk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1800" b="0" i="0" u="none">
                <a:solidFill>
                  <a:schemeClr val="tx1"/>
                </a:solidFill>
                <a:latin typeface="Calibri Light"/>
                <a:ea typeface="Calibri Light"/>
                <a:cs typeface="Calibri Light"/>
              </a:defRPr>
            </a:pPr>
          </a:p>
        </c:txPr>
        <c:crossAx val="48672768"/>
        <c:crosses val="autoZero"/>
        <c:lblAlgn val="ctr"/>
        <c:lblOffset val="100"/>
        <c:noMultiLvlLbl val="0"/>
      </c:catAx>
      <c:valAx>
        <c:axId val="48672768"/>
        <c:scaling>
          <c:orientation val="minMax"/>
        </c:scaling>
        <c:delete val="0"/>
        <c:axPos val="l"/>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1800" b="0" i="0" u="none">
                <a:solidFill>
                  <a:schemeClr val="tx1"/>
                </a:solidFill>
                <a:latin typeface="Calibri Light"/>
                <a:ea typeface="Calibri Light"/>
                <a:cs typeface="Calibri Light"/>
              </a:defRPr>
            </a:pPr>
          </a:p>
        </c:txPr>
        <c:crossAx val="48650112"/>
        <c:crosses val="autoZero"/>
        <c:crossBetween val="between"/>
      </c:valAx>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1600" b="0" i="0" u="none">
              <a:solidFill>
                <a:schemeClr val="dk1">
                  <a:lumMod val="65000"/>
                  <a:lumOff val="35000"/>
                </a:schemeClr>
              </a:solidFill>
              <a:latin typeface="KievitPro-Regular"/>
              <a:ea typeface="KievitPro-Regular"/>
              <a:cs typeface="KievitPro-Regular"/>
            </a:defRPr>
          </a:pPr>
        </a:p>
      </c:txPr>
    </c:legend>
    <c:plotVisOnly val="1"/>
  </c:chart>
  <c:spPr>
    <a:solidFill xmlns:a="http://schemas.openxmlformats.org/drawingml/2006/main">
      <a:schemeClr val="bg1"/>
    </a:solidFill>
    <a:ln xmlns:a="http://schemas.openxmlformats.org/drawingml/2006/main" w="9525">
      <a:noFill/>
    </a:ln>
  </c:spPr>
</c:chartSpace>
</file>

<file path=xl/drawings/charts/chart4.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5"/>
    </mc:Choice>
    <mc:Fallback>
      <c:style val="5"/>
    </mc:Fallback>
  </mc:AlternateContent>
  <c:chart>
    <c:title>
      <c:tx>
        <c:rich>
          <a:bodyPr xmlns:a="http://schemas.openxmlformats.org/drawingml/2006/main"/>
          <a:lstStyle xmlns:a="http://schemas.openxmlformats.org/drawingml/2006/main"/>
          <a:p xmlns:a="http://schemas.openxmlformats.org/drawingml/2006/main">
            <a:r>
              <a:rPr sz="1800" b="0" i="0" u="none">
                <a:solidFill>
                  <a:sysClr val="windowText" lastClr="000000"/>
                </a:solidFill>
                <a:latin typeface="KievitPro-Regular"/>
                <a:ea typeface="KievitPro-Regular"/>
                <a:cs typeface="KievitPro-Regular"/>
              </a:rPr>
              <a:t>Variabler!$B$7Årlig besparing per rumstyp </a:t>
            </a:r>
          </a:p>
        </c:rich>
      </c:tx>
      <c:overlay val="0"/>
      <c:txPr>
        <a:bodyPr xmlns:a="http://schemas.openxmlformats.org/drawingml/2006/main" rot="0" vert="horz" anchor="ctr" anchorCtr="1"/>
        <a:lstStyle xmlns:a="http://schemas.openxmlformats.org/drawingml/2006/main"/>
        <a:p xmlns:a="http://schemas.openxmlformats.org/drawingml/2006/main">
          <a:pPr>
            <a:defRPr sz="1800" b="0" i="0" u="none">
              <a:solidFill>
                <a:sysClr val="windowText" lastClr="000000"/>
              </a:solidFill>
              <a:latin typeface="KievitPro-Regular"/>
              <a:ea typeface="KievitPro-Regular"/>
              <a:cs typeface="KievitPro-Regular"/>
            </a:defRPr>
          </a:pPr>
        </a:p>
      </c:txPr>
    </c:title>
    <c:autoTitleDeleted val="0"/>
    <c:view3D/>
    <c:plotArea>
      <c:layout/>
      <c:barChart>
        <c:barDir val="bar"/>
        <c:grouping val="clustered"/>
        <c:varyColors val="0"/>
        <c:ser>
          <c:idx val="0"/>
          <c:order val="0"/>
          <c:tx>
            <c:strRef>
              <c:f>Uträkningar!$D$30</c:f>
              <c:strCache>
                <c:ptCount val="1"/>
                <c:pt idx="0">
                  <c:v>Klimatpåverkan (kg CO₂)</c:v>
                </c:pt>
              </c:strCache>
            </c:strRef>
          </c:tx>
          <c:spPr>
            <a:solidFill xmlns:a="http://schemas.openxmlformats.org/drawingml/2006/main">
              <a:schemeClr val="accent3"/>
            </a:solidFill>
            <a:ln xmlns:a="http://schemas.openxmlformats.org/drawingml/2006/main">
              <a:noFill/>
            </a:ln>
          </c:spPr>
          <c:cat>
            <c:strLit>
              <c:ptCount val="0"/>
            </c:strLit>
          </c:cat>
          <c:val>
            <c:numRef>
              <c:f>Uträkningar!$D$31</c:f>
              <c:numCache>
                <c:formatCode>_-* #\ ##0_-;\-* #\ ##0_-;_-* "-"??_-;_-@_-</c:formatCode>
                <c:ptCount val="1"/>
                <c:pt idx="0">
                  <c:v>0</c:v>
                </c:pt>
              </c:numCache>
            </c:numRef>
          </c:val>
        </c:ser>
        <c:ser>
          <c:idx val="1"/>
          <c:order val="1"/>
          <c:tx>
            <c:strRef>
              <c:f>Uträkningar!$C$30</c:f>
              <c:strCache>
                <c:ptCount val="1"/>
                <c:pt idx="0">
                  <c:v>Energiåtgång (kWh)</c:v>
                </c:pt>
              </c:strCache>
            </c:strRef>
          </c:tx>
          <c:spPr>
            <a:solidFill xmlns:a="http://schemas.openxmlformats.org/drawingml/2006/main">
              <a:schemeClr val="accent3">
                <a:shade val="65000"/>
              </a:schemeClr>
            </a:solidFill>
            <a:ln xmlns:a="http://schemas.openxmlformats.org/drawingml/2006/main">
              <a:noFill/>
            </a:ln>
          </c:spPr>
          <c:dPt>
            <c:idx val="0"/>
            <c:spPr>
              <a:solidFill xmlns:a="http://schemas.openxmlformats.org/drawingml/2006/main">
                <a:schemeClr val="accent3">
                  <a:shade val="65000"/>
                </a:schemeClr>
              </a:solidFill>
              <a:ln xmlns:a="http://schemas.openxmlformats.org/drawingml/2006/main">
                <a:noFill/>
              </a:ln>
            </c:spPr>
          </c:dPt>
          <c:cat>
            <c:strLit>
              <c:ptCount val="0"/>
            </c:strLit>
          </c:cat>
          <c:val>
            <c:numRef>
              <c:f>Uträkningar!$C$31</c:f>
              <c:numCache>
                <c:formatCode>_-* #\ ##0_-;\-* #\ ##0_-;_-* "-"??_-;_-@_-</c:formatCode>
                <c:ptCount val="1"/>
                <c:pt idx="0">
                  <c:v>0</c:v>
                </c:pt>
              </c:numCache>
            </c:numRef>
          </c:val>
        </c:ser>
        <c:ser>
          <c:idx val="2"/>
          <c:order val="2"/>
          <c:tx>
            <c:strRef>
              <c:f>Uträkningar!$E$30</c:f>
              <c:strCache>
                <c:ptCount val="1"/>
                <c:pt idx="0">
                  <c:v>Energikostnad (SEK)</c:v>
                </c:pt>
              </c:strCache>
            </c:strRef>
          </c:tx>
          <c:spPr>
            <a:solidFill xmlns:a="http://schemas.openxmlformats.org/drawingml/2006/main">
              <a:schemeClr val="accent3">
                <a:tint val="65000"/>
              </a:schemeClr>
            </a:solidFill>
            <a:ln xmlns:a="http://schemas.openxmlformats.org/drawingml/2006/main">
              <a:noFill/>
            </a:ln>
          </c:spPr>
          <c:cat>
            <c:strLit>
              <c:ptCount val="0"/>
            </c:strLit>
          </c:cat>
          <c:val>
            <c:numRef>
              <c:f>Uträkningar!$E$31</c:f>
              <c:numCache>
                <c:formatCode>_-* #\ ##0_-;\-* #\ ##0_-;_-* "-"??_-;_-@_-</c:formatCode>
                <c:ptCount val="1"/>
                <c:pt idx="0">
                  <c:v>0</c:v>
                </c:pt>
              </c:numCache>
            </c:numRef>
          </c:val>
        </c:ser>
        <c:dLbls>
          <c:dLblPos val="outEnd"/>
          <c:showLegendKey val="0"/>
          <c:showVal val="1"/>
          <c:showCatName val="0"/>
          <c:showSerName val="0"/>
          <c:showPercent val="0"/>
          <c:showBubbleSize val="0"/>
          <c:showLeaderLines val="0"/>
        </c:dLbls>
        <c:gapWidth val="444"/>
        <c:axId val="48650112"/>
        <c:axId val="48672768"/>
      </c:barChart>
      <c:catAx>
        <c:axId val="48650112"/>
        <c:scaling>
          <c:orientation val="minMax"/>
        </c:scaling>
        <c:delete val="0"/>
        <c:axPos val="l"/>
        <c:majorGridlines>
          <c:spPr>
            <a:ln xmlns:a="http://schemas.openxmlformats.org/drawingml/2006/main" w="9525">
              <a:noFill/>
            </a:ln>
          </c:spPr>
        </c:majorGridlines>
        <c:numFmt formatCode="General" sourceLinked="1"/>
        <c:majorTickMark val="none"/>
        <c:minorTickMark val="none"/>
        <c:tickLblPos val="nextTo"/>
        <c:spPr>
          <a:ln xmlns:a="http://schemas.openxmlformats.org/drawingml/2006/main" w="9525">
            <a:solidFill>
              <a:schemeClr val="tx1">
                <a:lumMod val="15000"/>
                <a:lumOff val="85000"/>
              </a:schemeClr>
            </a:solidFill>
          </a:ln>
        </c:spPr>
        <c:txPr>
          <a:bodyPr xmlns:a="http://schemas.openxmlformats.org/drawingml/2006/main" rot="0" anchor="ctr" anchorCtr="1"/>
          <a:lstStyle xmlns:a="http://schemas.openxmlformats.org/drawingml/2006/main"/>
          <a:p xmlns:a="http://schemas.openxmlformats.org/drawingml/2006/main">
            <a:pPr>
              <a:defRPr sz="1600" b="0" i="0" u="none">
                <a:solidFill>
                  <a:schemeClr val="tx1"/>
                </a:solidFill>
                <a:latin typeface="KievitPro-Light"/>
                <a:ea typeface="KievitPro-Light"/>
                <a:cs typeface="KievitPro-Light"/>
              </a:defRPr>
            </a:pPr>
          </a:p>
        </c:txPr>
        <c:crossAx val="48672768"/>
        <c:crosses val="autoZero"/>
        <c:lblAlgn val="ctr"/>
        <c:lblOffset val="100"/>
        <c:noMultiLvlLbl val="0"/>
      </c:catAx>
      <c:valAx>
        <c:axId val="48672768"/>
        <c:scaling>
          <c:orientation val="minMax"/>
        </c:scaling>
        <c:delete val="1"/>
        <c:axPos val="b"/>
        <c:numFmt formatCode="_-* #\ ##0_-;\-* #\ ##0_-;_-* &quot;-&quot;??_-;_-@_-" sourceLinked="1"/>
        <c:majorTickMark val="none"/>
        <c:minorTickMark val="none"/>
        <c:tickLblPos val="nextTo"/>
        <c:crossAx val="48650112"/>
        <c:crosses val="autoZero"/>
        <c:crossBetween val="between"/>
      </c:valAx>
    </c:plotArea>
    <c:legend>
      <c:legendPos val="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1600" b="0" i="0" u="none">
              <a:solidFill>
                <a:schemeClr val="tx1"/>
              </a:solidFill>
              <a:latin typeface="KievitPro-Regular"/>
              <a:ea typeface="KievitPro-Regular"/>
              <a:cs typeface="KievitPro-Regular"/>
            </a:defRPr>
          </a:pPr>
        </a:p>
      </c:txPr>
    </c:legend>
    <c:plotVisOnly val="1"/>
  </c:chart>
  <c:spPr>
    <a:solidFill xmlns:a="http://schemas.openxmlformats.org/drawingml/2006/main">
      <a:schemeClr val="lt1"/>
    </a:solidFill>
    <a:ln xmlns:a="http://schemas.openxmlformats.org/drawingml/2006/main" w="9525">
      <a:noFill/>
    </a:ln>
  </c:spPr>
</c:chartSpace>
</file>

<file path=xl/drawings/charts/chart5.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i="0" u="none">
                <a:solidFill>
                  <a:sysClr val="windowText" lastClr="000000"/>
                </a:solidFill>
                <a:latin typeface="KievitPro-Regular"/>
                <a:ea typeface="KievitPro-Regular"/>
                <a:cs typeface="KievitPro-Regular"/>
              </a:rPr>
              <a:t>Sammanfattning!$D$25Total Kostnad</a:t>
            </a:r>
          </a:p>
        </c:rich>
      </c:tx>
      <c:overlay val="0"/>
      <c:txPr>
        <a:bodyPr xmlns:a="http://schemas.openxmlformats.org/drawingml/2006/main" rot="0" vert="horz" anchor="ctr" anchorCtr="1"/>
        <a:lstStyle xmlns:a="http://schemas.openxmlformats.org/drawingml/2006/main"/>
        <a:p xmlns:a="http://schemas.openxmlformats.org/drawingml/2006/main">
          <a:pPr>
            <a:defRPr sz="1800" b="1" i="0" u="none">
              <a:solidFill>
                <a:sysClr val="windowText" lastClr="000000"/>
              </a:solidFill>
              <a:latin typeface="KievitPro-Regular"/>
              <a:ea typeface="KievitPro-Regular"/>
              <a:cs typeface="KievitPro-Regular"/>
            </a:defRPr>
          </a:pPr>
        </a:p>
      </c:txPr>
    </c:title>
    <c:autoTitleDeleted val="0"/>
    <c:view3D/>
    <c:plotArea>
      <c:layout/>
      <c:barChart>
        <c:barDir val="col"/>
        <c:grouping val="clustered"/>
        <c:varyColors val="0"/>
        <c:ser>
          <c:idx val="0"/>
          <c:order val="0"/>
          <c:tx>
            <c:strRef>
              <c:f>Sammanfattning!$D$23</c:f>
              <c:strCache>
                <c:ptCount val="1"/>
                <c:pt idx="0">
                  <c:v>Energikostnader</c:v>
                </c:pt>
              </c:strCache>
            </c:strRef>
          </c:tx>
          <c:spPr>
            <a:solidFill xmlns:a="http://schemas.openxmlformats.org/drawingml/2006/main">
              <a:srgbClr val="D9C2BE"/>
            </a:solidFill>
            <a:ln xmlns:a="http://schemas.openxmlformats.org/drawingml/2006/main">
              <a:noFill/>
            </a:ln>
          </c:spPr>
          <c:cat>
            <c:strRef>
              <c:f>(Sammanfattning!$I$21,Sammanfattning!$L$21,Sammanfattning!$U$21)</c:f>
              <c:strCache>
                <c:ptCount val="2"/>
                <c:pt idx="0">
                  <c:v>Befintlig Installation</c:v>
                </c:pt>
                <c:pt idx="1">
                  <c:v>Vårt förslag</c:v>
                </c:pt>
              </c:strCache>
            </c:strRef>
          </c:cat>
          <c:val>
            <c:numRef>
              <c:f>(Sammanfattning!$I$23,Sammanfattning!$L$23)</c:f>
              <c:numCache>
                <c:formatCode>#,##0</c:formatCode>
                <c:ptCount val="2"/>
                <c:pt idx="0">
                  <c:v>0</c:v>
                </c:pt>
                <c:pt idx="1">
                  <c:v>0</c:v>
                </c:pt>
              </c:numCache>
            </c:numRef>
          </c:val>
        </c:ser>
        <c:ser>
          <c:idx val="1"/>
          <c:order val="1"/>
          <c:tx>
            <c:strRef>
              <c:f>Sammanfattning!$D$24</c:f>
              <c:strCache>
                <c:ptCount val="1"/>
                <c:pt idx="0">
                  <c:v>Underhållskostnader</c:v>
                </c:pt>
              </c:strCache>
            </c:strRef>
          </c:tx>
          <c:spPr>
            <a:solidFill xmlns:a="http://schemas.openxmlformats.org/drawingml/2006/main">
              <a:srgbClr val="C2D3D6"/>
            </a:solidFill>
            <a:ln xmlns:a="http://schemas.openxmlformats.org/drawingml/2006/main">
              <a:noFill/>
            </a:ln>
          </c:spPr>
          <c:cat>
            <c:strRef>
              <c:f>(Sammanfattning!$I$21,Sammanfattning!$L$21,Sammanfattning!$U$21)</c:f>
              <c:strCache>
                <c:ptCount val="2"/>
                <c:pt idx="0">
                  <c:v>Befintlig Installation</c:v>
                </c:pt>
                <c:pt idx="1">
                  <c:v>Vårt förslag</c:v>
                </c:pt>
              </c:strCache>
            </c:strRef>
          </c:cat>
          <c:val>
            <c:numRef>
              <c:f>(Sammanfattning!$I$24,Sammanfattning!$L$24)</c:f>
              <c:numCache>
                <c:formatCode>#,##0</c:formatCode>
                <c:ptCount val="1"/>
                <c:pt idx="0">
                  <c:v>0</c:v>
                </c:pt>
              </c:numCache>
            </c:numRef>
          </c:val>
        </c:ser>
        <c:dLbls>
          <c:showLegendKey val="0"/>
          <c:showVal val="1"/>
          <c:showCatName val="0"/>
          <c:showSerName val="0"/>
          <c:showPercent val="0"/>
          <c:showBubbleSize val="0"/>
          <c:showLeaderLines val="0"/>
        </c:dLbls>
        <c:gapWidth val="100"/>
        <c:overlap val="-24"/>
        <c:axId val="48650112"/>
        <c:axId val="48672768"/>
      </c:barChart>
      <c:catAx>
        <c:axId val="48650112"/>
        <c:scaling>
          <c:orientation val="minMax"/>
        </c:scaling>
        <c:delete val="0"/>
        <c:axPos val="b"/>
        <c:numFmt formatCode="General" sourceLinked="1"/>
        <c:majorTickMark val="none"/>
        <c:minorTickMark val="none"/>
        <c:tickLblPos val="nextTo"/>
        <c:spPr>
          <a:ln xmlns:a="http://schemas.openxmlformats.org/drawingml/2006/main" w="9525">
            <a:solidFill>
              <a:schemeClr val="tx2">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1600" b="0" i="0" u="none">
                <a:solidFill>
                  <a:schemeClr val="tx1"/>
                </a:solidFill>
                <a:latin typeface="KievitPro-Regular"/>
                <a:ea typeface="KievitPro-Regular"/>
                <a:cs typeface="KievitPro-Regula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noFill/>
            </a:ln>
          </c:spPr>
        </c:majorGridlines>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1600" b="0" i="0" u="none">
                <a:solidFill>
                  <a:schemeClr val="tx1"/>
                </a:solidFill>
                <a:latin typeface="Calibri Light"/>
                <a:ea typeface="Calibri Light"/>
                <a:cs typeface="Calibri Light"/>
              </a:defRPr>
            </a:pPr>
          </a:p>
        </c:txPr>
        <c:crossAx val="48650112"/>
        <c:crosses val="autoZero"/>
        <c:crossBetween val="between"/>
      </c:valAx>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1600" b="0" i="0" u="none">
              <a:solidFill>
                <a:schemeClr val="tx1"/>
              </a:solidFill>
              <a:latin typeface="KievitPro-Regular"/>
              <a:ea typeface="KievitPro-Regular"/>
              <a:cs typeface="KievitPro-Regular"/>
            </a:defRPr>
          </a:pPr>
        </a:p>
      </c:txPr>
    </c:legend>
    <c:plotVisOnly val="1"/>
  </c:chart>
  <c:spPr>
    <a:solidFill xmlns:a="http://schemas.openxmlformats.org/drawingml/2006/main">
      <a:schemeClr val="bg1"/>
    </a:solidFill>
    <a:ln xmlns:a="http://schemas.openxmlformats.org/drawingml/2006/main" w="9525">
      <a:noFill/>
    </a:ln>
  </c:spPr>
</c:chartSpace>
</file>

<file path=xl/drawings/charts/chart6.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5"/>
    </mc:Choice>
    <mc:Fallback>
      <c:style val="5"/>
    </mc:Fallback>
  </mc:AlternateContent>
  <c:chart>
    <c:title>
      <c:tx>
        <c:rich>
          <a:bodyPr xmlns:a="http://schemas.openxmlformats.org/drawingml/2006/main"/>
          <a:lstStyle xmlns:a="http://schemas.openxmlformats.org/drawingml/2006/main"/>
          <a:p xmlns:a="http://schemas.openxmlformats.org/drawingml/2006/main">
            <a:r>
              <a:rPr sz="1800" b="0" i="0" u="none">
                <a:solidFill>
                  <a:sysClr val="windowText" lastClr="000000"/>
                </a:solidFill>
                <a:latin typeface="KievitPro-Regular"/>
                <a:ea typeface="KievitPro-Regular"/>
                <a:cs typeface="KievitPro-Regular"/>
              </a:rPr>
              <a:t>Sammanfattning!$D$27Energianvändning &amp; klimatpåverkan </a:t>
            </a:r>
          </a:p>
        </c:rich>
      </c:tx>
      <c:overlay val="0"/>
      <c:txPr>
        <a:bodyPr xmlns:a="http://schemas.openxmlformats.org/drawingml/2006/main" rot="0" vert="horz" anchor="ctr" anchorCtr="1"/>
        <a:lstStyle xmlns:a="http://schemas.openxmlformats.org/drawingml/2006/main"/>
        <a:p xmlns:a="http://schemas.openxmlformats.org/drawingml/2006/main">
          <a:pPr>
            <a:defRPr sz="1800" b="0" i="0" u="none">
              <a:solidFill>
                <a:sysClr val="windowText" lastClr="000000"/>
              </a:solidFill>
              <a:latin typeface="KievitPro-Regular"/>
              <a:ea typeface="KievitPro-Regular"/>
              <a:cs typeface="KievitPro-Regular"/>
            </a:defRPr>
          </a:pPr>
        </a:p>
      </c:txPr>
    </c:title>
    <c:autoTitleDeleted val="0"/>
    <c:view3D/>
    <c:plotArea>
      <c:layout/>
      <c:barChart>
        <c:barDir val="col"/>
        <c:grouping val="clustered"/>
        <c:varyColors val="0"/>
        <c:ser>
          <c:idx val="0"/>
          <c:order val="0"/>
          <c:tx>
            <c:strRef>
              <c:f>Sammanfattning!$D$28</c:f>
              <c:strCache>
                <c:ptCount val="1"/>
                <c:pt idx="0">
                  <c:v>Energianvändning (kWh/år)</c:v>
                </c:pt>
              </c:strCache>
            </c:strRef>
          </c:tx>
          <c:spPr>
            <a:solidFill xmlns:a="http://schemas.openxmlformats.org/drawingml/2006/main">
              <a:srgbClr val="D9C2BE"/>
            </a:solidFill>
            <a:ln xmlns:a="http://schemas.openxmlformats.org/drawingml/2006/main">
              <a:noFill/>
            </a:ln>
          </c:spPr>
          <c:cat>
            <c:strRef>
              <c:f>(Sammanfattning!$I$21,Sammanfattning!$L$21,Sammanfattning!$U$21)</c:f>
              <c:strCache>
                <c:ptCount val="4"/>
                <c:pt idx="0">
                  <c:v>Befintlig Installation</c:v>
                </c:pt>
                <c:pt idx="1">
                  <c:v>Vårt förslag</c:v>
                </c:pt>
                <c:pt idx="2">
                  <c:v>Jämförelse %</c:v>
                </c:pt>
                <c:pt idx="3">
                  <c:v>Besparing</c:v>
                </c:pt>
              </c:strCache>
            </c:strRef>
          </c:cat>
          <c:val>
            <c:numRef>
              <c:f>(Uträkningar!$D$12,Uträkningar!$H$12)</c:f>
              <c:numCache>
                <c:formatCode>#,##0</c:formatCode>
                <c:ptCount val="2"/>
                <c:pt idx="0">
                  <c:v>0</c:v>
                </c:pt>
                <c:pt idx="1">
                  <c:v>0</c:v>
                </c:pt>
              </c:numCache>
            </c:numRef>
          </c:val>
        </c:ser>
        <c:ser>
          <c:idx val="1"/>
          <c:order val="1"/>
          <c:tx>
            <c:v>dummty</c:v>
          </c:tx>
          <c:spPr>
            <a:gradFill xmlns:a="http://schemas.openxmlformats.org/drawingml/2006/main">
              <a:gsLst>
                <a:gs pos="0">
                  <a:schemeClr val="accent3">
                    <a:tint val="86000"/>
                    <a:shade val="51000"/>
                    <a:satMod val="130000"/>
                  </a:schemeClr>
                </a:gs>
                <a:gs pos="80000">
                  <a:schemeClr val="accent3">
                    <a:tint val="86000"/>
                    <a:shade val="93000"/>
                    <a:satMod val="130000"/>
                  </a:schemeClr>
                </a:gs>
                <a:gs pos="100000">
                  <a:schemeClr val="accent3">
                    <a:tint val="86000"/>
                    <a:shade val="94000"/>
                    <a:satMod val="135000"/>
                  </a:schemeClr>
                </a:gs>
              </a:gsLst>
              <a:lin ang="16200000"/>
            </a:gradFill>
            <a:ln xmlns:a="http://schemas.openxmlformats.org/drawingml/2006/main">
              <a:noFill/>
            </a:ln>
          </c:spPr>
          <c:cat>
            <c:strRef>
              <c:f>(Sammanfattning!$I$21,Sammanfattning!$L$21,Sammanfattning!$U$21)</c:f>
              <c:strCache>
                <c:ptCount val="2"/>
                <c:pt idx="0">
                  <c:v>Befintlig Installation</c:v>
                </c:pt>
                <c:pt idx="1">
                  <c:v>Vårt förslag</c:v>
                </c:pt>
              </c:strCache>
            </c:strRef>
          </c:cat>
          <c:val>
            <c:numRef>
              <c:f>(Sammanfattning!$I$30,Sammanfattning!$J$30)</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numFmt formatCode="General" sourceLinked="0"/>
        <c:majorTickMark val="none"/>
        <c:minorTickMark val="none"/>
        <c:tickLblPos val="nextTo"/>
        <c:spPr>
          <a:ln xmlns:a="http://schemas.openxmlformats.org/drawingml/2006/main" w="9525">
            <a:solidFill>
              <a:schemeClr val="tx2">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1600" b="0" i="0" u="none">
                <a:solidFill>
                  <a:schemeClr val="tx1"/>
                </a:solidFill>
                <a:latin typeface="KievitPro-Regular"/>
                <a:ea typeface="KievitPro-Regular"/>
                <a:cs typeface="KievitPro-Regula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noFill/>
            </a:ln>
          </c:spPr>
        </c:majorGridlines>
        <c:title>
          <c:overlay val="0"/>
          <c:tx>
            <c:rich>
              <a:bodyPr xmlns:a="http://schemas.openxmlformats.org/drawingml/2006/main"/>
              <a:lstStyle xmlns:a="http://schemas.openxmlformats.org/drawingml/2006/main"/>
              <a:p xmlns:a="http://schemas.openxmlformats.org/drawingml/2006/main">
                <a:r>
                  <a:rPr sz="1600" b="0" i="0" u="none">
                    <a:solidFill>
                      <a:schemeClr val="tx1"/>
                    </a:solidFill>
                    <a:latin typeface="KievitPro-Regular"/>
                    <a:ea typeface="KievitPro-Regular"/>
                    <a:cs typeface="KievitPro-Regular"/>
                  </a:rPr>
                  <a:t>kWh/år</a:t>
                </a:r>
              </a:p>
            </c:rich>
          </c:tx>
          <c:txPr>
            <a:bodyPr xmlns:a="http://schemas.openxmlformats.org/drawingml/2006/main" rot="-5400000" vert="horz" anchor="ctr" anchorCtr="1"/>
            <a:lstStyle xmlns:a="http://schemas.openxmlformats.org/drawingml/2006/main"/>
            <a:p xmlns:a="http://schemas.openxmlformats.org/drawingml/2006/main">
              <a:pPr>
                <a:defRPr sz="1600" b="0" i="0" u="none">
                  <a:solidFill>
                    <a:schemeClr val="tx1"/>
                  </a:solidFill>
                  <a:latin typeface="KievitPro-Regular"/>
                  <a:ea typeface="KievitPro-Regular"/>
                  <a:cs typeface="KievitPro-Regular"/>
                </a:defRPr>
              </a:pPr>
            </a:p>
          </c:txPr>
        </c:title>
        <c:numFmt formatCode="_-* #\ ##0_-;\-* #\ ##0_-;_-* &quot;-&quot;??_-;_-@_-"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1600" b="0" i="0" u="none">
                <a:solidFill>
                  <a:schemeClr val="tx1"/>
                </a:solidFill>
                <a:latin typeface="Calibri Light"/>
                <a:ea typeface="Calibri Light"/>
                <a:cs typeface="Calibri Light"/>
              </a:defRPr>
            </a:pPr>
          </a:p>
        </c:txPr>
        <c:crossAx val="48650112"/>
        <c:crosses val="autoZero"/>
        <c:crossBetween val="between"/>
      </c:valAx>
    </c:plotArea>
    <c:plotVisOnly val="1"/>
  </c:chart>
  <c:spPr>
    <a:solidFill xmlns:a="http://schemas.openxmlformats.org/drawingml/2006/main">
      <a:schemeClr val="bg1"/>
    </a:solidFill>
    <a:ln xmlns:a="http://schemas.openxmlformats.org/drawingml/2006/main" w="9525">
      <a:noFill/>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TOTAL LCC-kostnad</a:t>
            </a:r>
          </a:p>
        </c:rich>
      </c:tx>
      <c:overlay val="0"/>
    </c:title>
    <c:autoTitleDeleted val="0"/>
    <c:view3D/>
    <c:plotArea>
      <c:layout/>
      <c:barChart>
        <c:barDir val="col"/>
        <c:grouping val="stacked"/>
        <c:varyColors val="0"/>
        <c:ser>
          <c:idx val="0"/>
          <c:order val="0"/>
          <c:tx>
            <c:v>Investeringskostnader</c:v>
          </c:tx>
          <c:cat>
            <c:strLit>
              <c:ptCount val="2"/>
              <c:pt idx="0">
                <c:v>Befintlig</c:v>
              </c:pt>
              <c:pt idx="1">
                <c:v>Ny Aura Light</c:v>
              </c:pt>
            </c:strLit>
          </c:cat>
          <c:val>
            <c:numLit>
              <c:formatCode/>
              <c:ptCount val="2"/>
              <c:pt idx="0">
                <c:v>0</c:v>
              </c:pt>
              <c:pt idx="1">
                <c:v>214400</c:v>
              </c:pt>
            </c:numLit>
          </c:val>
        </c:ser>
        <c:ser>
          <c:idx val="1"/>
          <c:order val="1"/>
          <c:tx>
            <c:v>Energikostnader (nuvärde)</c:v>
          </c:tx>
          <c:cat>
            <c:strLit>
              <c:ptCount val="2"/>
              <c:pt idx="0">
                <c:v>Befintlig</c:v>
              </c:pt>
              <c:pt idx="1">
                <c:v>Ny Aura Light</c:v>
              </c:pt>
            </c:strLit>
          </c:cat>
          <c:val>
            <c:numLit>
              <c:formatCode/>
              <c:ptCount val="2"/>
              <c:pt idx="0">
                <c:v>1212373.5157615163</c:v>
              </c:pt>
              <c:pt idx="1">
                <c:v>325734.6428269695</c:v>
              </c:pt>
            </c:numLit>
          </c:val>
        </c:ser>
        <c:ser>
          <c:idx val="2"/>
          <c:order val="2"/>
          <c:tx>
            <c:v>Underhållskostnader (nuvärde)</c:v>
          </c:tx>
          <c:cat>
            <c:strLit>
              <c:ptCount val="2"/>
              <c:pt idx="0">
                <c:v>Befintlig</c:v>
              </c:pt>
              <c:pt idx="1">
                <c:v>Ny Aura Light</c:v>
              </c:pt>
            </c:strLit>
          </c:cat>
          <c:val>
            <c:numLit>
              <c:formatCode/>
              <c:ptCount val="2"/>
              <c:pt idx="0">
                <c:v>15328.51872132419</c:v>
              </c:pt>
              <c:pt idx="1">
                <c:v>1993.9536548063986</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Årlig besparing per rumstyp</a:t>
            </a:r>
          </a:p>
        </c:rich>
      </c:tx>
      <c:overlay val="0"/>
    </c:title>
    <c:autoTitleDeleted val="0"/>
    <c:view3D/>
    <c:plotArea>
      <c:layout/>
      <c:barChart>
        <c:barDir val="col"/>
        <c:grouping val="clustered"/>
        <c:varyColors val="0"/>
        <c:ser>
          <c:idx val="0"/>
          <c:order val="0"/>
          <c:tx>
            <c:v>Energikostnad kr/år</c:v>
          </c:tx>
          <c:cat>
            <c:strLit>
              <c:ptCount val="5"/>
              <c:pt idx="0">
                <c:v>Klassrum</c:v>
              </c:pt>
              <c:pt idx="1">
                <c:v>Grupprum</c:v>
              </c:pt>
              <c:pt idx="2">
                <c:v>Korridor</c:v>
              </c:pt>
              <c:pt idx="3">
                <c:v>Matsal</c:v>
              </c:pt>
              <c:pt idx="4">
                <c:v>Personalrum</c:v>
              </c:pt>
            </c:strLit>
          </c:cat>
          <c:val>
            <c:numLit>
              <c:formatCode/>
              <c:ptCount val="5"/>
              <c:pt idx="0">
                <c:v>33592.32</c:v>
              </c:pt>
              <c:pt idx="1">
                <c:v>1625.184</c:v>
              </c:pt>
              <c:pt idx="2">
                <c:v>16080</c:v>
              </c:pt>
              <c:pt idx="3">
                <c:v>5040</c:v>
              </c:pt>
              <c:pt idx="4">
                <c:v>2934.912</c:v>
              </c:pt>
            </c:numLit>
          </c:val>
        </c:ser>
        <c:ser>
          <c:idx val="1"/>
          <c:order val="1"/>
          <c:tx>
            <c:v>Energiförbrukning kWh/år</c:v>
          </c:tx>
          <c:cat>
            <c:strLit>
              <c:ptCount val="5"/>
              <c:pt idx="0">
                <c:v>Klassrum</c:v>
              </c:pt>
              <c:pt idx="1">
                <c:v>Grupprum</c:v>
              </c:pt>
              <c:pt idx="2">
                <c:v>Korridor</c:v>
              </c:pt>
              <c:pt idx="3">
                <c:v>Matsal</c:v>
              </c:pt>
              <c:pt idx="4">
                <c:v>Personalrum</c:v>
              </c:pt>
            </c:strLit>
          </c:cat>
          <c:val>
            <c:numLit>
              <c:formatCode/>
              <c:ptCount val="5"/>
              <c:pt idx="0">
                <c:v>11197.44</c:v>
              </c:pt>
              <c:pt idx="1">
                <c:v>541.728</c:v>
              </c:pt>
              <c:pt idx="2">
                <c:v>5360</c:v>
              </c:pt>
              <c:pt idx="3">
                <c:v>1680</c:v>
              </c:pt>
              <c:pt idx="4">
                <c:v>978.304</c:v>
              </c:pt>
            </c:numLit>
          </c:val>
        </c:ser>
        <c:ser>
          <c:idx val="2"/>
          <c:order val="2"/>
          <c:tx>
            <c:v>Klimatpåverkan kg CO₂/år</c:v>
          </c:tx>
          <c:cat>
            <c:strLit>
              <c:ptCount val="5"/>
              <c:pt idx="0">
                <c:v>Klassrum</c:v>
              </c:pt>
              <c:pt idx="1">
                <c:v>Grupprum</c:v>
              </c:pt>
              <c:pt idx="2">
                <c:v>Korridor</c:v>
              </c:pt>
              <c:pt idx="3">
                <c:v>Matsal</c:v>
              </c:pt>
              <c:pt idx="4">
                <c:v>Personalrum</c:v>
              </c:pt>
            </c:strLit>
          </c:cat>
          <c:val>
            <c:numLit>
              <c:formatCode/>
              <c:ptCount val="5"/>
              <c:pt idx="0">
                <c:v>223.9488</c:v>
              </c:pt>
              <c:pt idx="1">
                <c:v>10.83456</c:v>
              </c:pt>
              <c:pt idx="2">
                <c:v>107.2</c:v>
              </c:pt>
              <c:pt idx="3">
                <c:v>33.6</c:v>
              </c:pt>
              <c:pt idx="4">
                <c:v>19.56608</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editAs="oneCell">
    <xdr:from>
      <xdr:col>1</xdr:col>
      <xdr:colOff>85725</xdr:colOff>
      <xdr:row>0</xdr:row>
      <xdr:rowOff>95250</xdr:rowOff>
    </xdr:from>
    <xdr:to>
      <xdr:col>5</xdr:col>
      <xdr:colOff>418782</xdr:colOff>
      <xdr:row>4</xdr:row>
      <xdr:rowOff>101486</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98eeb25e4f0f4c0d"/>
        <a:stretch xmlns:a="http://schemas.openxmlformats.org/drawingml/2006/main">
          <a:fillRect/>
        </a:stretch>
      </xdr:blipFill>
      <xdr:spPr>
        <a:prstGeom xmlns:a="http://schemas.openxmlformats.org/drawingml/2006/main" prst="rect"/>
      </xdr:spPr>
    </xdr:pic>
    <xdr:clientData/>
  </xdr:twoCellAnchor>
  <xdr:twoCellAnchor editAs="oneCell">
    <xdr:from>
      <xdr:col>7</xdr:col>
      <xdr:colOff>19050</xdr:colOff>
      <xdr:row>10</xdr:row>
      <xdr:rowOff>66675</xdr:rowOff>
    </xdr:from>
    <xdr:to>
      <xdr:col>20</xdr:col>
      <xdr:colOff>137795</xdr:colOff>
      <xdr:row>19</xdr:row>
      <xdr:rowOff>139699</xdr:rowOff>
    </xdr:to>
    <xdr:pic>
      <xdr:nvPicPr>
        <xdr:cNvPr id="2" name="/xl/media/image3.jpg"/>
        <xdr:cNvPicPr>
          <a:picLocks xmlns:a="http://schemas.openxmlformats.org/drawingml/2006/main" noChangeAspect="1"/>
        </xdr:cNvPicPr>
      </xdr:nvPicPr>
      <xdr:blipFill>
        <a:blip xmlns:r="http://schemas.openxmlformats.org/officeDocument/2006/relationships" xmlns:a="http://schemas.openxmlformats.org/drawingml/2006/main" r:embed="R24faa9c16c1349b0"/>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13</xdr:col>
      <xdr:colOff>581025</xdr:colOff>
      <xdr:row>16</xdr:row>
      <xdr:rowOff>142875</xdr:rowOff>
    </xdr:from>
    <xdr:to>
      <xdr:col>23</xdr:col>
      <xdr:colOff>28575</xdr:colOff>
      <xdr:row>29</xdr:row>
      <xdr:rowOff>142875</xdr:rowOff>
    </xdr:to>
    <xdr:sp>
      <xdr:nvSpPr>
        <xdr:cNvPr id="1" name="Rektangel 1"/>
        <xdr:cNvSpPr>
          <a:spLocks xmlns:a="http://schemas.openxmlformats.org/drawingml/2006/main" noGrp="1"/>
        </xdr:cNvSpPr>
      </xdr:nvSpPr>
      <xdr:spPr>
        <a:xfrm xmlns:a="http://schemas.openxmlformats.org/drawingml/2006/main">
          <a:off x="8258175" y="2733675"/>
          <a:ext cx="5353050" cy="235267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wsDr>
</file>

<file path=xl/drawings/drawing3.xml><?xml version="1.0" encoding="utf-8"?>
<xdr:wsDr xmlns:xdr="http://schemas.openxmlformats.org/drawingml/2006/spreadsheetDrawing">
  <xdr:twoCellAnchor editAs="oneCell">
    <xdr:from>
      <xdr:col>1</xdr:col>
      <xdr:colOff>533401</xdr:colOff>
      <xdr:row>2</xdr:row>
      <xdr:rowOff>114300</xdr:rowOff>
    </xdr:from>
    <xdr:to>
      <xdr:col>10</xdr:col>
      <xdr:colOff>76201</xdr:colOff>
      <xdr:row>14</xdr:row>
      <xdr:rowOff>28575</xdr:rowOff>
    </xdr:to>
    <xdr:sp>
      <xdr:nvSpPr>
        <xdr:cNvPr id="1" name="Rektangel 1"/>
        <xdr:cNvSpPr>
          <a:spLocks xmlns:a="http://schemas.openxmlformats.org/drawingml/2006/main" noGrp="1"/>
        </xdr:cNvSpPr>
      </xdr:nvSpPr>
      <xdr:spPr>
        <a:xfrm xmlns:a="http://schemas.openxmlformats.org/drawingml/2006/main">
          <a:off x="1543051" y="647700"/>
          <a:ext cx="7696200" cy="237172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twoCellAnchor editAs="oneCell">
    <xdr:from>
      <xdr:col>1</xdr:col>
      <xdr:colOff>533401</xdr:colOff>
      <xdr:row>2</xdr:row>
      <xdr:rowOff>114300</xdr:rowOff>
    </xdr:from>
    <xdr:to>
      <xdr:col>10</xdr:col>
      <xdr:colOff>76201</xdr:colOff>
      <xdr:row>14</xdr:row>
      <xdr:rowOff>28575</xdr:rowOff>
    </xdr:to>
    <xdr:sp>
      <xdr:nvSpPr>
        <xdr:cNvPr id="2" name="Rektangel 2"/>
        <xdr:cNvSpPr>
          <a:spLocks xmlns:a="http://schemas.openxmlformats.org/drawingml/2006/main" noGrp="1"/>
        </xdr:cNvSpPr>
      </xdr:nvSpPr>
      <xdr:spPr>
        <a:xfrm xmlns:a="http://schemas.openxmlformats.org/drawingml/2006/main">
          <a:off x="1543051" y="647700"/>
          <a:ext cx="7696200" cy="237172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twoCellAnchor editAs="oneCell">
    <xdr:from>
      <xdr:col>7</xdr:col>
      <xdr:colOff>482220</xdr:colOff>
      <xdr:row>18</xdr:row>
      <xdr:rowOff>92879</xdr:rowOff>
    </xdr:from>
    <xdr:to>
      <xdr:col>8</xdr:col>
      <xdr:colOff>161646</xdr:colOff>
      <xdr:row>24</xdr:row>
      <xdr:rowOff>39</xdr:rowOff>
    </xdr:to>
    <xdr:sp>
      <xdr:nvSpPr>
        <xdr:cNvPr id="3" name="Notched Right Arrow 4"/>
        <xdr:cNvSpPr>
          <a:spLocks xmlns:a="http://schemas.openxmlformats.org/drawingml/2006/main" noGrp="1"/>
        </xdr:cNvSpPr>
      </xdr:nvSpPr>
      <xdr:spPr>
        <a:xfrm xmlns:a="http://schemas.openxmlformats.org/drawingml/2006/main">
          <a:off x="5321353" y="1454521"/>
          <a:ext cx="1431160"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469685</xdr:colOff>
      <xdr:row>25</xdr:row>
      <xdr:rowOff>41576</xdr:rowOff>
    </xdr:from>
    <xdr:to>
      <xdr:col>8</xdr:col>
      <xdr:colOff>150631</xdr:colOff>
      <xdr:row>35</xdr:row>
      <xdr:rowOff>136935</xdr:rowOff>
    </xdr:to>
    <xdr:sp>
      <xdr:nvSpPr>
        <xdr:cNvPr id="4" name="Notched Right Arrow 5"/>
        <xdr:cNvSpPr>
          <a:spLocks xmlns:a="http://schemas.openxmlformats.org/drawingml/2006/main" noGrp="1"/>
        </xdr:cNvSpPr>
      </xdr:nvSpPr>
      <xdr:spPr>
        <a:xfrm xmlns:a="http://schemas.openxmlformats.org/drawingml/2006/main">
          <a:off x="5158328" y="3363458"/>
          <a:ext cx="1733659" cy="30959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578419</xdr:colOff>
      <xdr:row>37</xdr:row>
      <xdr:rowOff>46625</xdr:rowOff>
    </xdr:from>
    <xdr:to>
      <xdr:col>8</xdr:col>
      <xdr:colOff>171449</xdr:colOff>
      <xdr:row>47</xdr:row>
      <xdr:rowOff>139904</xdr:rowOff>
    </xdr:to>
    <xdr:sp>
      <xdr:nvSpPr>
        <xdr:cNvPr id="5" name="Notched Right Arrow 6"/>
        <xdr:cNvSpPr>
          <a:spLocks xmlns:a="http://schemas.openxmlformats.org/drawingml/2006/main" noGrp="1"/>
        </xdr:cNvSpPr>
      </xdr:nvSpPr>
      <xdr:spPr>
        <a:xfrm xmlns:a="http://schemas.openxmlformats.org/drawingml/2006/main">
          <a:off x="5276532" y="5416437"/>
          <a:ext cx="1731579" cy="32645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534753</xdr:colOff>
      <xdr:row>49</xdr:row>
      <xdr:rowOff>178006</xdr:rowOff>
    </xdr:from>
    <xdr:to>
      <xdr:col>8</xdr:col>
      <xdr:colOff>214179</xdr:colOff>
      <xdr:row>59</xdr:row>
      <xdr:rowOff>178005</xdr:rowOff>
    </xdr:to>
    <xdr:sp>
      <xdr:nvSpPr>
        <xdr:cNvPr id="6" name="Notched Right Arrow 7"/>
        <xdr:cNvSpPr>
          <a:spLocks xmlns:a="http://schemas.openxmlformats.org/drawingml/2006/main" noGrp="1"/>
        </xdr:cNvSpPr>
      </xdr:nvSpPr>
      <xdr:spPr>
        <a:xfrm xmlns:a="http://schemas.openxmlformats.org/drawingml/2006/main">
          <a:off x="5322704" y="7515380"/>
          <a:ext cx="1638299" cy="412851"/>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483622</xdr:colOff>
      <xdr:row>61</xdr:row>
      <xdr:rowOff>164340</xdr:rowOff>
    </xdr:from>
    <xdr:to>
      <xdr:col>8</xdr:col>
      <xdr:colOff>163048</xdr:colOff>
      <xdr:row>71</xdr:row>
      <xdr:rowOff>164339</xdr:rowOff>
    </xdr:to>
    <xdr:sp>
      <xdr:nvSpPr>
        <xdr:cNvPr id="7" name="Notched Right Arrow 8"/>
        <xdr:cNvSpPr>
          <a:spLocks xmlns:a="http://schemas.openxmlformats.org/drawingml/2006/main" noGrp="1"/>
        </xdr:cNvSpPr>
      </xdr:nvSpPr>
      <xdr:spPr>
        <a:xfrm xmlns:a="http://schemas.openxmlformats.org/drawingml/2006/main">
          <a:off x="5219185" y="9611502"/>
          <a:ext cx="1638299"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471087</xdr:colOff>
      <xdr:row>73</xdr:row>
      <xdr:rowOff>202918</xdr:rowOff>
    </xdr:from>
    <xdr:to>
      <xdr:col>8</xdr:col>
      <xdr:colOff>150513</xdr:colOff>
      <xdr:row>83</xdr:row>
      <xdr:rowOff>192912</xdr:rowOff>
    </xdr:to>
    <xdr:sp>
      <xdr:nvSpPr>
        <xdr:cNvPr id="8" name="Notched Right Arrow 9"/>
        <xdr:cNvSpPr>
          <a:spLocks xmlns:a="http://schemas.openxmlformats.org/drawingml/2006/main" noGrp="1"/>
        </xdr:cNvSpPr>
      </xdr:nvSpPr>
      <xdr:spPr>
        <a:xfrm xmlns:a="http://schemas.openxmlformats.org/drawingml/2006/main">
          <a:off x="5211653" y="11702477"/>
          <a:ext cx="1628294"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465521</xdr:colOff>
      <xdr:row>85</xdr:row>
      <xdr:rowOff>190504</xdr:rowOff>
    </xdr:from>
    <xdr:to>
      <xdr:col>8</xdr:col>
      <xdr:colOff>144947</xdr:colOff>
      <xdr:row>95</xdr:row>
      <xdr:rowOff>203843</xdr:rowOff>
    </xdr:to>
    <xdr:sp>
      <xdr:nvSpPr>
        <xdr:cNvPr id="9" name="Notched Right Arrow 10"/>
        <xdr:cNvSpPr>
          <a:spLocks xmlns:a="http://schemas.openxmlformats.org/drawingml/2006/main" noGrp="1"/>
        </xdr:cNvSpPr>
      </xdr:nvSpPr>
      <xdr:spPr>
        <a:xfrm xmlns:a="http://schemas.openxmlformats.org/drawingml/2006/main">
          <a:off x="5194414" y="13759136"/>
          <a:ext cx="1651639"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479005</xdr:colOff>
      <xdr:row>97</xdr:row>
      <xdr:rowOff>203319</xdr:rowOff>
    </xdr:from>
    <xdr:to>
      <xdr:col>8</xdr:col>
      <xdr:colOff>158431</xdr:colOff>
      <xdr:row>107</xdr:row>
      <xdr:rowOff>207497</xdr:rowOff>
    </xdr:to>
    <xdr:sp>
      <xdr:nvSpPr>
        <xdr:cNvPr id="10" name="Notched Right Arrow 11"/>
        <xdr:cNvSpPr>
          <a:spLocks xmlns:a="http://schemas.openxmlformats.org/drawingml/2006/main" noGrp="1"/>
        </xdr:cNvSpPr>
      </xdr:nvSpPr>
      <xdr:spPr>
        <a:xfrm xmlns:a="http://schemas.openxmlformats.org/drawingml/2006/main">
          <a:off x="5212479" y="15824770"/>
          <a:ext cx="1642478"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493642</xdr:colOff>
      <xdr:row>109</xdr:row>
      <xdr:rowOff>190504</xdr:rowOff>
    </xdr:from>
    <xdr:to>
      <xdr:col>8</xdr:col>
      <xdr:colOff>173068</xdr:colOff>
      <xdr:row>119</xdr:row>
      <xdr:rowOff>200705</xdr:rowOff>
    </xdr:to>
    <xdr:sp>
      <xdr:nvSpPr>
        <xdr:cNvPr id="11" name="Notched Right Arrow 12"/>
        <xdr:cNvSpPr>
          <a:spLocks xmlns:a="http://schemas.openxmlformats.org/drawingml/2006/main" noGrp="1"/>
        </xdr:cNvSpPr>
      </xdr:nvSpPr>
      <xdr:spPr>
        <a:xfrm xmlns:a="http://schemas.openxmlformats.org/drawingml/2006/main">
          <a:off x="5224104" y="17872367"/>
          <a:ext cx="1648501"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488076</xdr:colOff>
      <xdr:row>121</xdr:row>
      <xdr:rowOff>196603</xdr:rowOff>
    </xdr:from>
    <xdr:to>
      <xdr:col>8</xdr:col>
      <xdr:colOff>167502</xdr:colOff>
      <xdr:row>131</xdr:row>
      <xdr:rowOff>200781</xdr:rowOff>
    </xdr:to>
    <xdr:sp>
      <xdr:nvSpPr>
        <xdr:cNvPr id="12" name="Notched Right Arrow 13"/>
        <xdr:cNvSpPr>
          <a:spLocks xmlns:a="http://schemas.openxmlformats.org/drawingml/2006/main" noGrp="1"/>
        </xdr:cNvSpPr>
      </xdr:nvSpPr>
      <xdr:spPr>
        <a:xfrm xmlns:a="http://schemas.openxmlformats.org/drawingml/2006/main">
          <a:off x="5221550" y="19932854"/>
          <a:ext cx="1642478"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449522</xdr:colOff>
      <xdr:row>145</xdr:row>
      <xdr:rowOff>114909</xdr:rowOff>
    </xdr:from>
    <xdr:to>
      <xdr:col>8</xdr:col>
      <xdr:colOff>154678</xdr:colOff>
      <xdr:row>147</xdr:row>
      <xdr:rowOff>70856</xdr:rowOff>
    </xdr:to>
    <xdr:sp>
      <xdr:nvSpPr>
        <xdr:cNvPr id="13" name="Notched Right Arrow 14"/>
        <xdr:cNvSpPr>
          <a:spLocks xmlns:a="http://schemas.openxmlformats.org/drawingml/2006/main" noGrp="1"/>
        </xdr:cNvSpPr>
      </xdr:nvSpPr>
      <xdr:spPr>
        <a:xfrm xmlns:a="http://schemas.openxmlformats.org/drawingml/2006/main">
          <a:off x="5881964" y="23266992"/>
          <a:ext cx="375047" cy="438581"/>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492215</xdr:colOff>
      <xdr:row>133</xdr:row>
      <xdr:rowOff>185272</xdr:rowOff>
    </xdr:from>
    <xdr:to>
      <xdr:col>8</xdr:col>
      <xdr:colOff>171641</xdr:colOff>
      <xdr:row>143</xdr:row>
      <xdr:rowOff>189451</xdr:rowOff>
    </xdr:to>
    <xdr:sp>
      <xdr:nvSpPr>
        <xdr:cNvPr id="14" name="Notched Right Arrow 15"/>
        <xdr:cNvSpPr>
          <a:spLocks xmlns:a="http://schemas.openxmlformats.org/drawingml/2006/main" noGrp="1"/>
        </xdr:cNvSpPr>
      </xdr:nvSpPr>
      <xdr:spPr>
        <a:xfrm xmlns:a="http://schemas.openxmlformats.org/drawingml/2006/main">
          <a:off x="5225688" y="21978924"/>
          <a:ext cx="1642479" cy="308076"/>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wsDr>
</file>

<file path=xl/drawings/drawing4.xml><?xml version="1.0" encoding="utf-8"?>
<xdr:wsDr xmlns:xdr="http://schemas.openxmlformats.org/drawingml/2006/spreadsheetDrawing">
  <xdr:twoCellAnchor editAs="oneCell">
    <xdr:from>
      <xdr:col>1</xdr:col>
      <xdr:colOff>438151</xdr:colOff>
      <xdr:row>2</xdr:row>
      <xdr:rowOff>190500</xdr:rowOff>
    </xdr:from>
    <xdr:to>
      <xdr:col>9</xdr:col>
      <xdr:colOff>1343026</xdr:colOff>
      <xdr:row>14</xdr:row>
      <xdr:rowOff>104775</xdr:rowOff>
    </xdr:to>
    <xdr:sp>
      <xdr:nvSpPr>
        <xdr:cNvPr id="1" name="Rektangel 1"/>
        <xdr:cNvSpPr>
          <a:spLocks xmlns:a="http://schemas.openxmlformats.org/drawingml/2006/main" noGrp="1"/>
        </xdr:cNvSpPr>
      </xdr:nvSpPr>
      <xdr:spPr>
        <a:xfrm xmlns:a="http://schemas.openxmlformats.org/drawingml/2006/main">
          <a:off x="1447801" y="723900"/>
          <a:ext cx="7696200" cy="237172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2" name="Notched Right Arrow 5"/>
        <xdr:cNvSpPr>
          <a:spLocks xmlns:a="http://schemas.openxmlformats.org/drawingml/2006/main" noGrp="1"/>
        </xdr:cNvSpPr>
      </xdr:nvSpPr>
      <xdr:spPr>
        <a:xfrm xmlns:a="http://schemas.openxmlformats.org/drawingml/2006/main">
          <a:off x="5168483" y="5242711"/>
          <a:ext cx="1488542" cy="272147"/>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3" name="Notched Right Arrow 6"/>
        <xdr:cNvSpPr>
          <a:spLocks xmlns:a="http://schemas.openxmlformats.org/drawingml/2006/main" noGrp="1"/>
        </xdr:cNvSpPr>
      </xdr:nvSpPr>
      <xdr:spPr>
        <a:xfrm xmlns:a="http://schemas.openxmlformats.org/drawingml/2006/main">
          <a:off x="6073400" y="6799118"/>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4" name="Notched Right Arrow 7"/>
        <xdr:cNvSpPr>
          <a:spLocks xmlns:a="http://schemas.openxmlformats.org/drawingml/2006/main" noGrp="1"/>
        </xdr:cNvSpPr>
      </xdr:nvSpPr>
      <xdr:spPr>
        <a:xfrm xmlns:a="http://schemas.openxmlformats.org/drawingml/2006/main">
          <a:off x="6077359" y="8551389"/>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5" name="Notched Right Arrow 8"/>
        <xdr:cNvSpPr>
          <a:spLocks xmlns:a="http://schemas.openxmlformats.org/drawingml/2006/main" noGrp="1"/>
        </xdr:cNvSpPr>
      </xdr:nvSpPr>
      <xdr:spPr>
        <a:xfrm xmlns:a="http://schemas.openxmlformats.org/drawingml/2006/main">
          <a:off x="6102428" y="10357758"/>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6" name="Notched Right Arrow 9"/>
        <xdr:cNvSpPr>
          <a:spLocks xmlns:a="http://schemas.openxmlformats.org/drawingml/2006/main" noGrp="1"/>
        </xdr:cNvSpPr>
      </xdr:nvSpPr>
      <xdr:spPr>
        <a:xfrm xmlns:a="http://schemas.openxmlformats.org/drawingml/2006/main">
          <a:off x="6089893" y="12126521"/>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7" name="Notched Right Arrow 10"/>
        <xdr:cNvSpPr>
          <a:spLocks xmlns:a="http://schemas.openxmlformats.org/drawingml/2006/main" noGrp="1"/>
        </xdr:cNvSpPr>
      </xdr:nvSpPr>
      <xdr:spPr>
        <a:xfrm xmlns:a="http://schemas.openxmlformats.org/drawingml/2006/main">
          <a:off x="6093852" y="13845803"/>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8" name="Notched Right Arrow 11"/>
        <xdr:cNvSpPr>
          <a:spLocks xmlns:a="http://schemas.openxmlformats.org/drawingml/2006/main" noGrp="1"/>
        </xdr:cNvSpPr>
      </xdr:nvSpPr>
      <xdr:spPr>
        <a:xfrm xmlns:a="http://schemas.openxmlformats.org/drawingml/2006/main">
          <a:off x="6097811" y="15647554"/>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9" name="Notched Right Arrow 12"/>
        <xdr:cNvSpPr>
          <a:spLocks xmlns:a="http://schemas.openxmlformats.org/drawingml/2006/main" noGrp="1"/>
        </xdr:cNvSpPr>
      </xdr:nvSpPr>
      <xdr:spPr>
        <a:xfrm xmlns:a="http://schemas.openxmlformats.org/drawingml/2006/main">
          <a:off x="6064823" y="17379373"/>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407385</xdr:colOff>
      <xdr:row>134</xdr:row>
      <xdr:rowOff>3301</xdr:rowOff>
    </xdr:from>
    <xdr:to>
      <xdr:col>8</xdr:col>
      <xdr:colOff>85766</xdr:colOff>
      <xdr:row>144</xdr:row>
      <xdr:rowOff>69278</xdr:rowOff>
    </xdr:to>
    <xdr:sp>
      <xdr:nvSpPr>
        <xdr:cNvPr id="10" name="Notched Right Arrow 13"/>
        <xdr:cNvSpPr>
          <a:spLocks xmlns:a="http://schemas.openxmlformats.org/drawingml/2006/main" noGrp="1"/>
        </xdr:cNvSpPr>
      </xdr:nvSpPr>
      <xdr:spPr>
        <a:xfrm xmlns:a="http://schemas.openxmlformats.org/drawingml/2006/main">
          <a:off x="6068782" y="19181124"/>
          <a:ext cx="1434938" cy="35461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378356</xdr:colOff>
      <xdr:row>145</xdr:row>
      <xdr:rowOff>16496</xdr:rowOff>
    </xdr:from>
    <xdr:to>
      <xdr:col>8</xdr:col>
      <xdr:colOff>82467</xdr:colOff>
      <xdr:row>147</xdr:row>
      <xdr:rowOff>7262</xdr:rowOff>
    </xdr:to>
    <xdr:sp>
      <xdr:nvSpPr>
        <xdr:cNvPr id="11" name="Notched Right Arrow 14"/>
        <xdr:cNvSpPr>
          <a:spLocks xmlns:a="http://schemas.openxmlformats.org/drawingml/2006/main" noGrp="1"/>
        </xdr:cNvSpPr>
      </xdr:nvSpPr>
      <xdr:spPr>
        <a:xfrm xmlns:a="http://schemas.openxmlformats.org/drawingml/2006/main">
          <a:off x="6576781" y="20224174"/>
          <a:ext cx="386611" cy="380345"/>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12"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13"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14"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15"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16"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17"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18"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19"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20"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21"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22"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23"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24"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25"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26"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27"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28"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29"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30"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31"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32"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33"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34"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35"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36"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37"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38"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39"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40"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41"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42"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43"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44"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45"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46"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47"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48"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49"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50"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51"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52"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53"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54"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55"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56"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57"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58"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59"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468204</xdr:colOff>
      <xdr:row>25</xdr:row>
      <xdr:rowOff>98260</xdr:rowOff>
    </xdr:from>
    <xdr:to>
      <xdr:col>8</xdr:col>
      <xdr:colOff>146585</xdr:colOff>
      <xdr:row>35</xdr:row>
      <xdr:rowOff>175865</xdr:rowOff>
    </xdr:to>
    <xdr:sp>
      <xdr:nvSpPr>
        <xdr:cNvPr id="60" name="Notched Right Arrow 4"/>
        <xdr:cNvSpPr>
          <a:spLocks xmlns:a="http://schemas.openxmlformats.org/drawingml/2006/main" noGrp="1"/>
        </xdr:cNvSpPr>
      </xdr:nvSpPr>
      <xdr:spPr>
        <a:xfrm xmlns:a="http://schemas.openxmlformats.org/drawingml/2006/main">
          <a:off x="5145392" y="3336347"/>
          <a:ext cx="1715905" cy="268931"/>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370933</xdr:colOff>
      <xdr:row>38</xdr:row>
      <xdr:rowOff>45196</xdr:rowOff>
    </xdr:from>
    <xdr:to>
      <xdr:col>8</xdr:col>
      <xdr:colOff>49314</xdr:colOff>
      <xdr:row>47</xdr:row>
      <xdr:rowOff>309095</xdr:rowOff>
    </xdr:to>
    <xdr:sp>
      <xdr:nvSpPr>
        <xdr:cNvPr id="61" name="Notched Right Arrow 5"/>
        <xdr:cNvSpPr>
          <a:spLocks xmlns:a="http://schemas.openxmlformats.org/drawingml/2006/main" noGrp="1"/>
        </xdr:cNvSpPr>
      </xdr:nvSpPr>
      <xdr:spPr>
        <a:xfrm xmlns:a="http://schemas.openxmlformats.org/drawingml/2006/main">
          <a:off x="5166722" y="5257984"/>
          <a:ext cx="1494822"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412003</xdr:colOff>
      <xdr:row>49</xdr:row>
      <xdr:rowOff>172853</xdr:rowOff>
    </xdr:from>
    <xdr:to>
      <xdr:col>8</xdr:col>
      <xdr:colOff>90384</xdr:colOff>
      <xdr:row>60</xdr:row>
      <xdr:rowOff>40908</xdr:rowOff>
    </xdr:to>
    <xdr:sp>
      <xdr:nvSpPr>
        <xdr:cNvPr id="62" name="Notched Right Arrow 6"/>
        <xdr:cNvSpPr>
          <a:spLocks xmlns:a="http://schemas.openxmlformats.org/drawingml/2006/main" noGrp="1"/>
        </xdr:cNvSpPr>
      </xdr:nvSpPr>
      <xdr:spPr>
        <a:xfrm xmlns:a="http://schemas.openxmlformats.org/drawingml/2006/main">
          <a:off x="5193233" y="7165988"/>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415962</xdr:colOff>
      <xdr:row>61</xdr:row>
      <xdr:rowOff>160319</xdr:rowOff>
    </xdr:from>
    <xdr:to>
      <xdr:col>8</xdr:col>
      <xdr:colOff>94343</xdr:colOff>
      <xdr:row>72</xdr:row>
      <xdr:rowOff>28374</xdr:rowOff>
    </xdr:to>
    <xdr:sp>
      <xdr:nvSpPr>
        <xdr:cNvPr id="63" name="Notched Right Arrow 7"/>
        <xdr:cNvSpPr>
          <a:spLocks xmlns:a="http://schemas.openxmlformats.org/drawingml/2006/main" noGrp="1"/>
        </xdr:cNvSpPr>
      </xdr:nvSpPr>
      <xdr:spPr>
        <a:xfrm xmlns:a="http://schemas.openxmlformats.org/drawingml/2006/main">
          <a:off x="5197192" y="9021820"/>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441031</xdr:colOff>
      <xdr:row>74</xdr:row>
      <xdr:rowOff>3961</xdr:rowOff>
    </xdr:from>
    <xdr:to>
      <xdr:col>8</xdr:col>
      <xdr:colOff>119412</xdr:colOff>
      <xdr:row>84</xdr:row>
      <xdr:rowOff>69938</xdr:rowOff>
    </xdr:to>
    <xdr:sp>
      <xdr:nvSpPr>
        <xdr:cNvPr id="64" name="Notched Right Arrow 8"/>
        <xdr:cNvSpPr>
          <a:spLocks xmlns:a="http://schemas.openxmlformats.org/drawingml/2006/main" noGrp="1"/>
        </xdr:cNvSpPr>
      </xdr:nvSpPr>
      <xdr:spPr>
        <a:xfrm xmlns:a="http://schemas.openxmlformats.org/drawingml/2006/main">
          <a:off x="5229540" y="10939029"/>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428496</xdr:colOff>
      <xdr:row>86</xdr:row>
      <xdr:rowOff>7918</xdr:rowOff>
    </xdr:from>
    <xdr:to>
      <xdr:col>8</xdr:col>
      <xdr:colOff>106877</xdr:colOff>
      <xdr:row>96</xdr:row>
      <xdr:rowOff>73895</xdr:rowOff>
    </xdr:to>
    <xdr:sp>
      <xdr:nvSpPr>
        <xdr:cNvPr id="65" name="Notched Right Arrow 9"/>
        <xdr:cNvSpPr>
          <a:spLocks xmlns:a="http://schemas.openxmlformats.org/drawingml/2006/main" noGrp="1"/>
        </xdr:cNvSpPr>
      </xdr:nvSpPr>
      <xdr:spPr>
        <a:xfrm xmlns:a="http://schemas.openxmlformats.org/drawingml/2006/main">
          <a:off x="5217005" y="12811351"/>
          <a:ext cx="1509381"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432455</xdr:colOff>
      <xdr:row>97</xdr:row>
      <xdr:rowOff>160317</xdr:rowOff>
    </xdr:from>
    <xdr:to>
      <xdr:col>8</xdr:col>
      <xdr:colOff>110836</xdr:colOff>
      <xdr:row>108</xdr:row>
      <xdr:rowOff>28372</xdr:rowOff>
    </xdr:to>
    <xdr:sp>
      <xdr:nvSpPr>
        <xdr:cNvPr id="66" name="Notched Right Arrow 10"/>
        <xdr:cNvSpPr>
          <a:spLocks xmlns:a="http://schemas.openxmlformats.org/drawingml/2006/main" noGrp="1"/>
        </xdr:cNvSpPr>
      </xdr:nvSpPr>
      <xdr:spPr>
        <a:xfrm xmlns:a="http://schemas.openxmlformats.org/drawingml/2006/main">
          <a:off x="5213685" y="14626914"/>
          <a:ext cx="1523939"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436414</xdr:colOff>
      <xdr:row>109</xdr:row>
      <xdr:rowOff>197263</xdr:rowOff>
    </xdr:from>
    <xdr:to>
      <xdr:col>8</xdr:col>
      <xdr:colOff>114795</xdr:colOff>
      <xdr:row>120</xdr:row>
      <xdr:rowOff>65318</xdr:rowOff>
    </xdr:to>
    <xdr:sp>
      <xdr:nvSpPr>
        <xdr:cNvPr id="67" name="Notched Right Arrow 11"/>
        <xdr:cNvSpPr>
          <a:spLocks xmlns:a="http://schemas.openxmlformats.org/drawingml/2006/main" noGrp="1"/>
        </xdr:cNvSpPr>
      </xdr:nvSpPr>
      <xdr:spPr>
        <a:xfrm xmlns:a="http://schemas.openxmlformats.org/drawingml/2006/main">
          <a:off x="5217644" y="16532225"/>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twoCellAnchor editAs="oneCell">
    <xdr:from>
      <xdr:col>7</xdr:col>
      <xdr:colOff>403426</xdr:colOff>
      <xdr:row>121</xdr:row>
      <xdr:rowOff>164277</xdr:rowOff>
    </xdr:from>
    <xdr:to>
      <xdr:col>8</xdr:col>
      <xdr:colOff>81807</xdr:colOff>
      <xdr:row>132</xdr:row>
      <xdr:rowOff>32332</xdr:rowOff>
    </xdr:to>
    <xdr:sp>
      <xdr:nvSpPr>
        <xdr:cNvPr id="68" name="Notched Right Arrow 12"/>
        <xdr:cNvSpPr>
          <a:spLocks xmlns:a="http://schemas.openxmlformats.org/drawingml/2006/main" noGrp="1"/>
        </xdr:cNvSpPr>
      </xdr:nvSpPr>
      <xdr:spPr>
        <a:xfrm xmlns:a="http://schemas.openxmlformats.org/drawingml/2006/main">
          <a:off x="5184656" y="18367604"/>
          <a:ext cx="1523940" cy="271862"/>
        </a:xfrm>
        <a:prstGeom xmlns:a="http://schemas.openxmlformats.org/drawingml/2006/main" prst="notchedRightArrow">
          <a:avLst/>
        </a:prstGeom>
        <a:solidFill xmlns:a="http://schemas.openxmlformats.org/drawingml/2006/main">
          <a:schemeClr val="accent2"/>
        </a:solidFill>
        <a:ln xmlns:a="http://schemas.openxmlformats.org/drawingml/2006/main" w="9525" cap="flat">
          <a:noFill/>
          <a:prstDash val="solid"/>
          <a:round/>
          <a:headEnd type="none" w="med" len="med"/>
          <a:tailEnd type="none" w="med" len="med"/>
        </a:ln>
      </xdr:spPr>
      <xdr:txBody>
        <a:bodyPr xmlns:a="http://schemas.openxmlformats.org/drawingml/2006/main" wrap="square" lIns="18288" tIns="0" rIns="0" bIns="0" anchor="ctr"/>
        <a:lstStyle xmlns:a="http://schemas.openxmlformats.org/drawingml/2006/main"/>
        <a:p xmlns:a="http://schemas.openxmlformats.org/drawingml/2006/main">
          <a:pPr algn="l">
            <a:buNone/>
          </a:pPr>
          <a:endParaRPr/>
        </a:p>
      </xdr:txBody>
    </xdr:sp>
    <xdr:clientData/>
  </xdr:twoCellAnchor>
</xdr:wsDr>
</file>

<file path=xl/drawings/drawing5.xml><?xml version="1.0" encoding="utf-8"?>
<xdr:wsDr xmlns:xdr="http://schemas.openxmlformats.org/drawingml/2006/spreadsheetDrawing">
  <xdr:twoCellAnchor editAs="oneCell">
    <xdr:from>
      <xdr:col>1</xdr:col>
      <xdr:colOff>295275</xdr:colOff>
      <xdr:row>8</xdr:row>
      <xdr:rowOff>171450</xdr:rowOff>
    </xdr:from>
    <xdr:to>
      <xdr:col>9</xdr:col>
      <xdr:colOff>161925</xdr:colOff>
      <xdr:row>20</xdr:row>
      <xdr:rowOff>85725</xdr:rowOff>
    </xdr:to>
    <xdr:sp>
      <xdr:nvSpPr>
        <xdr:cNvPr id="1" name="Rektangel 1"/>
        <xdr:cNvSpPr>
          <a:spLocks xmlns:a="http://schemas.openxmlformats.org/drawingml/2006/main" noGrp="1"/>
        </xdr:cNvSpPr>
      </xdr:nvSpPr>
      <xdr:spPr>
        <a:xfrm xmlns:a="http://schemas.openxmlformats.org/drawingml/2006/main">
          <a:off x="1304925" y="2305050"/>
          <a:ext cx="6219825" cy="237172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d94447597cc64028"/>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1</xdr:col>
      <xdr:colOff>295275</xdr:colOff>
      <xdr:row>8</xdr:row>
      <xdr:rowOff>171450</xdr:rowOff>
    </xdr:from>
    <xdr:to>
      <xdr:col>9</xdr:col>
      <xdr:colOff>161925</xdr:colOff>
      <xdr:row>20</xdr:row>
      <xdr:rowOff>85725</xdr:rowOff>
    </xdr:to>
    <xdr:sp>
      <xdr:nvSpPr>
        <xdr:cNvPr id="1" name="Rektangel 1"/>
        <xdr:cNvSpPr>
          <a:spLocks xmlns:a="http://schemas.openxmlformats.org/drawingml/2006/main" noGrp="1"/>
        </xdr:cNvSpPr>
      </xdr:nvSpPr>
      <xdr:spPr>
        <a:xfrm xmlns:a="http://schemas.openxmlformats.org/drawingml/2006/main">
          <a:off x="1304925" y="2305050"/>
          <a:ext cx="6219825" cy="2371725"/>
        </a:xfrm>
        <a:prstGeom xmlns:a="http://schemas.openxmlformats.org/drawingml/2006/main" prst="rect">
          <a:avLst/>
        </a:prstGeom>
        <a:noFill xmlns:a="http://schemas.openxmlformats.org/drawingml/2006/main"/>
        <a:ln xmlns:a="http://schemas.openxmlformats.org/drawingml/2006/main" w="19050" cap="flat">
          <a:solidFill>
            <a:srgbClr val="000000"/>
          </a:solidFill>
          <a:prstDash val="solid"/>
          <a:round/>
          <a:headEnd type="none" w="med" len="med"/>
          <a:tailEnd type="none" w="med" len="med"/>
        </a:ln>
      </xdr:spPr>
      <xdr:txBody>
        <a:bodyPr xmlns:a="http://schemas.openxmlformats.org/drawingml/2006/main" wrap="square" lIns="18288" tIns="0" rIns="0" bIns="0" anchor="t"/>
        <a:lstStyle xmlns:a="http://schemas.openxmlformats.org/drawingml/2006/main"/>
        <a:p xmlns:a="http://schemas.openxmlformats.org/drawingml/2006/main">
          <a:pPr algn="l">
            <a:buNone/>
          </a:pPr>
          <a:endParaRPr/>
        </a:p>
      </xdr:txBody>
    </xdr:sp>
    <xdr:clientData/>
  </xdr:twoCellAnchor>
  <xdr:twoCellAnchor editAs="oneCell">
    <xdr:from>
      <xdr:col>1</xdr:col>
      <xdr:colOff>85725</xdr:colOff>
      <xdr:row>0</xdr:row>
      <xdr:rowOff>95250</xdr:rowOff>
    </xdr:from>
    <xdr:to>
      <xdr:col>5</xdr:col>
      <xdr:colOff>22542</xdr:colOff>
      <xdr:row>4</xdr:row>
      <xdr:rowOff>98946</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62c62089994b4c76"/>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1</xdr:col>
      <xdr:colOff>85725</xdr:colOff>
      <xdr:row>0</xdr:row>
      <xdr:rowOff>95250</xdr:rowOff>
    </xdr:from>
    <xdr:to>
      <xdr:col>5</xdr:col>
      <xdr:colOff>418782</xdr:colOff>
      <xdr:row>4</xdr:row>
      <xdr:rowOff>101486</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7717ebf3f7d54169"/>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1</xdr:col>
      <xdr:colOff>85725</xdr:colOff>
      <xdr:row>0</xdr:row>
      <xdr:rowOff>95250</xdr:rowOff>
    </xdr:from>
    <xdr:to>
      <xdr:col>5</xdr:col>
      <xdr:colOff>418782</xdr:colOff>
      <xdr:row>4</xdr:row>
      <xdr:rowOff>97676</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56358371dbff49e0"/>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twoCellAnchor>
    <xdr:from>
      <xdr:col>1</xdr:col>
      <xdr:colOff>95811</xdr:colOff>
      <xdr:row>20</xdr:row>
      <xdr:rowOff>58830</xdr:rowOff>
    </xdr:from>
    <xdr:to>
      <xdr:col>20</xdr:col>
      <xdr:colOff>352425</xdr:colOff>
      <xdr:row>45</xdr:row>
      <xdr:rowOff>47625</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8573819f8d4ab5"/>
        </a:graphicData>
      </a:graphic>
    </xdr:graphicFrame>
    <xdr:clientData/>
  </xdr:twoCellAnchor>
  <xdr:twoCellAnchor>
    <xdr:from>
      <xdr:col>1</xdr:col>
      <xdr:colOff>78440</xdr:colOff>
      <xdr:row>45</xdr:row>
      <xdr:rowOff>101413</xdr:rowOff>
    </xdr:from>
    <xdr:to>
      <xdr:col>20</xdr:col>
      <xdr:colOff>360828</xdr:colOff>
      <xdr:row>70</xdr:row>
      <xdr:rowOff>34738</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a496f371e3466f"/>
        </a:graphicData>
      </a:graphic>
    </xdr:graphicFrame>
    <xdr:clientData/>
  </xdr:twoCellAnchor>
</xdr:wsDr>
</file>

<file path=xl/drawings/drawing10.xml><?xml version="1.0" encoding="utf-8"?>
<xdr:wsDr xmlns:xdr="http://schemas.openxmlformats.org/drawingml/2006/spreadsheetDrawing">
  <xdr:twoCellAnchor>
    <xdr:from>
      <xdr:col>2</xdr:col>
      <xdr:colOff>369441</xdr:colOff>
      <xdr:row>99</xdr:row>
      <xdr:rowOff>86800</xdr:rowOff>
    </xdr:from>
    <xdr:to>
      <xdr:col>20</xdr:col>
      <xdr:colOff>218005</xdr:colOff>
      <xdr:row>129</xdr:row>
      <xdr:rowOff>130967</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dc73a1b77c4262"/>
        </a:graphicData>
      </a:graphic>
    </xdr:graphicFrame>
    <xdr:clientData/>
  </xdr:twoCellAnchor>
  <xdr:twoCellAnchor>
    <xdr:from>
      <xdr:col>2</xdr:col>
      <xdr:colOff>416730</xdr:colOff>
      <xdr:row>63</xdr:row>
      <xdr:rowOff>119344</xdr:rowOff>
    </xdr:from>
    <xdr:to>
      <xdr:col>20</xdr:col>
      <xdr:colOff>432390</xdr:colOff>
      <xdr:row>91</xdr:row>
      <xdr:rowOff>1581151</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6f45cc429f4b59"/>
        </a:graphicData>
      </a:graphic>
    </xdr:graphicFrame>
    <xdr:clientData/>
  </xdr:twoCellAnchor>
  <xdr:twoCellAnchor>
    <xdr:from>
      <xdr:col>3</xdr:col>
      <xdr:colOff>10644</xdr:colOff>
      <xdr:row>52</xdr:row>
      <xdr:rowOff>3212268</xdr:rowOff>
    </xdr:from>
    <xdr:to>
      <xdr:col>10</xdr:col>
      <xdr:colOff>827553</xdr:colOff>
      <xdr:row>58</xdr:row>
      <xdr:rowOff>1233719</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e2b9ff317446e9"/>
        </a:graphicData>
      </a:graphic>
    </xdr:graphicFrame>
    <xdr:clientData/>
  </xdr:twoCellAnchor>
  <xdr:twoCellAnchor>
    <xdr:from>
      <xdr:col>10</xdr:col>
      <xdr:colOff>249106</xdr:colOff>
      <xdr:row>52</xdr:row>
      <xdr:rowOff>3193677</xdr:rowOff>
    </xdr:from>
    <xdr:to>
      <xdr:col>19</xdr:col>
      <xdr:colOff>174200</xdr:colOff>
      <xdr:row>58</xdr:row>
      <xdr:rowOff>837448</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c6c8ffc5444afb"/>
        </a:graphicData>
      </a:graphic>
    </xdr:graphicFrame>
    <xdr:clientData/>
  </xdr:twoCellAnchor>
  <xdr:twoCellAnchor editAs="oneCell">
    <xdr:from>
      <xdr:col>2</xdr:col>
      <xdr:colOff>683683</xdr:colOff>
      <xdr:row>0</xdr:row>
      <xdr:rowOff>2338916</xdr:rowOff>
    </xdr:from>
    <xdr:to>
      <xdr:col>13</xdr:col>
      <xdr:colOff>398319</xdr:colOff>
      <xdr:row>2</xdr:row>
      <xdr:rowOff>820208</xdr:rowOff>
    </xdr:to>
    <xdr:sp>
      <xdr:nvSpPr>
        <xdr:cNvPr id="5" name="Sammanfattning.Titel"/>
        <xdr:cNvSpPr>
          <a:spLocks xmlns:a="http://schemas.openxmlformats.org/drawingml/2006/main" noGrp="1"/>
        </xdr:cNvSpPr>
      </xdr:nvSpPr>
      <xdr:spPr>
        <a:xfrm xmlns:a="http://schemas.openxmlformats.org/drawingml/2006/main">
          <a:off x="1064683" y="2338916"/>
          <a:ext cx="10798272" cy="1027065"/>
        </a:xfrm>
        <a:prstGeom xmlns:a="http://schemas.openxmlformats.org/drawingml/2006/main" prst="rect">
          <a:avLst/>
        </a:prstGeom>
        <a:noFill xmlns:a="http://schemas.openxmlformats.org/drawingml/2006/main"/>
        <a:ln xmlns:a="http://schemas.openxmlformats.org/drawingml/2006/main" w="9525">
          <a:no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endParaRPr/>
        </a:p>
      </xdr:txBody>
    </xdr:sp>
    <xdr:clientData/>
  </xdr:twoCellAnchor>
  <xdr:twoCellAnchor editAs="oneCell">
    <xdr:from>
      <xdr:col>0</xdr:col>
      <xdr:colOff>0</xdr:colOff>
      <xdr:row>0</xdr:row>
      <xdr:rowOff>17318</xdr:rowOff>
    </xdr:from>
    <xdr:to>
      <xdr:col>19</xdr:col>
      <xdr:colOff>331281</xdr:colOff>
      <xdr:row>2</xdr:row>
      <xdr:rowOff>1080943</xdr:rowOff>
    </xdr:to>
    <xdr:pic>
      <xdr:nvPicPr>
        <xdr:cNvPr id="6" name="/xl/media/image4.jpeg"/>
        <xdr:cNvPicPr>
          <a:picLocks xmlns:a="http://schemas.openxmlformats.org/drawingml/2006/main" noChangeAspect="1"/>
        </xdr:cNvPicPr>
      </xdr:nvPicPr>
      <xdr:blipFill>
        <a:blip xmlns:r="http://schemas.openxmlformats.org/officeDocument/2006/relationships" xmlns:a="http://schemas.openxmlformats.org/drawingml/2006/main" r:embed="R4a8fcadb36ac4e21"/>
        <a:stretch xmlns:a="http://schemas.openxmlformats.org/drawingml/2006/main">
          <a:fillRect/>
        </a:stretch>
      </xdr:blipFill>
      <xdr:spPr>
        <a:prstGeom xmlns:a="http://schemas.openxmlformats.org/drawingml/2006/main" prst="rect"/>
      </xdr:spPr>
    </xdr:pic>
    <xdr:clientData/>
  </xdr:twoCellAnchor>
  <xdr:oneCellAnchor>
    <xdr:from>
      <xdr:col>1</xdr:col>
      <xdr:colOff>50800</xdr:colOff>
      <xdr:row>52</xdr:row>
      <xdr:rowOff>0</xdr:rowOff>
    </xdr:from>
    <xdr:ext cx="177800" cy="177800"/>
    <xdr:pic>
      <xdr:nvPicPr>
        <xdr:cNvPr id="7" name="/xl/media/image5.png"/>
        <xdr:cNvPicPr>
          <a:picLocks xmlns:a="http://schemas.openxmlformats.org/drawingml/2006/main" noChangeAspect="1"/>
        </xdr:cNvPicPr>
      </xdr:nvPicPr>
      <xdr:blipFill>
        <a:blip xmlns:r="http://schemas.openxmlformats.org/officeDocument/2006/relationships" xmlns:a="http://schemas.openxmlformats.org/drawingml/2006/main" r:embed="Rf58e0530aec84ddf"/>
        <a:stretch xmlns:a="http://schemas.openxmlformats.org/drawingml/2006/main">
          <a:fillRect/>
        </a:stretch>
      </xdr:blipFill>
      <xdr:spPr>
        <a:prstGeom xmlns:a="http://schemas.openxmlformats.org/drawingml/2006/main" prst="rect"/>
      </xdr:spPr>
    </xdr:pic>
    <xdr:clientData/>
  </xdr:oneCellAnchor>
  <xdr:twoCellAnchor editAs="oneCell">
    <xdr:from>
      <xdr:col>1</xdr:col>
      <xdr:colOff>0</xdr:colOff>
      <xdr:row>51</xdr:row>
      <xdr:rowOff>60024</xdr:rowOff>
    </xdr:from>
    <xdr:to>
      <xdr:col>19</xdr:col>
      <xdr:colOff>397258</xdr:colOff>
      <xdr:row>52</xdr:row>
      <xdr:rowOff>2695717</xdr:rowOff>
    </xdr:to>
    <xdr:pic>
      <xdr:nvPicPr>
        <xdr:cNvPr id="8" name="/xl/media/image7.jpeg"/>
        <xdr:cNvPicPr>
          <a:picLocks xmlns:a="http://schemas.openxmlformats.org/drawingml/2006/main" noChangeAspect="1"/>
        </xdr:cNvPicPr>
      </xdr:nvPicPr>
      <xdr:blipFill>
        <a:blip xmlns:r="http://schemas.openxmlformats.org/officeDocument/2006/relationships" xmlns:a="http://schemas.openxmlformats.org/drawingml/2006/main" r:embed="Rf4c89a8d49e1440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14430</xdr:colOff>
      <xdr:row>137</xdr:row>
      <xdr:rowOff>42202</xdr:rowOff>
    </xdr:from>
    <xdr:to>
      <xdr:col>19</xdr:col>
      <xdr:colOff>393819</xdr:colOff>
      <xdr:row>148</xdr:row>
      <xdr:rowOff>1740826</xdr:rowOff>
    </xdr:to>
    <xdr:pic>
      <xdr:nvPicPr>
        <xdr:cNvPr id="9" name="/xl/media/image8.jpeg"/>
        <xdr:cNvPicPr>
          <a:picLocks xmlns:a="http://schemas.openxmlformats.org/drawingml/2006/main" noChangeAspect="1"/>
        </xdr:cNvPicPr>
      </xdr:nvPicPr>
      <xdr:blipFill>
        <a:blip xmlns:r="http://schemas.openxmlformats.org/officeDocument/2006/relationships" xmlns:a="http://schemas.openxmlformats.org/drawingml/2006/main" r:embed="Rca9ddf3ad3e34eb6"/>
        <a:stretch xmlns:a="http://schemas.openxmlformats.org/drawingml/2006/main">
          <a:fillRect/>
        </a:stretch>
      </xdr:blipFill>
      <xdr:spPr>
        <a:prstGeom xmlns:a="http://schemas.openxmlformats.org/drawingml/2006/main" prst="rect"/>
      </xdr:spPr>
    </xdr:pic>
    <xdr:clientData/>
  </xdr:twoCellAnchor>
  <xdr:twoCellAnchor editAs="oneCell">
    <xdr:from>
      <xdr:col>5</xdr:col>
      <xdr:colOff>43484</xdr:colOff>
      <xdr:row>157</xdr:row>
      <xdr:rowOff>111366</xdr:rowOff>
    </xdr:from>
    <xdr:to>
      <xdr:col>6</xdr:col>
      <xdr:colOff>67541</xdr:colOff>
      <xdr:row>159</xdr:row>
      <xdr:rowOff>83285</xdr:rowOff>
    </xdr:to>
    <xdr:pic>
      <xdr:nvPicPr>
        <xdr:cNvPr id="10" name="/xl/media/image9.png"/>
        <xdr:cNvPicPr>
          <a:picLocks xmlns:a="http://schemas.openxmlformats.org/drawingml/2006/main" noChangeAspect="1"/>
        </xdr:cNvPicPr>
      </xdr:nvPicPr>
      <xdr:blipFill>
        <a:blip xmlns:r="http://schemas.openxmlformats.org/officeDocument/2006/relationships" xmlns:a="http://schemas.openxmlformats.org/drawingml/2006/main" r:embed="Rf043b9419e124132"/>
        <a:stretch xmlns:a="http://schemas.openxmlformats.org/drawingml/2006/main">
          <a:fillRect/>
        </a:stretch>
      </xdr:blipFill>
      <xdr:spPr>
        <a:prstGeom xmlns:a="http://schemas.openxmlformats.org/drawingml/2006/main" prst="rect"/>
      </xdr:spPr>
    </xdr:pic>
    <xdr:clientData/>
  </xdr:twoCellAnchor>
  <xdr:twoCellAnchor editAs="oneCell">
    <xdr:from>
      <xdr:col>5</xdr:col>
      <xdr:colOff>179636</xdr:colOff>
      <xdr:row>154</xdr:row>
      <xdr:rowOff>413923</xdr:rowOff>
    </xdr:from>
    <xdr:to>
      <xdr:col>6</xdr:col>
      <xdr:colOff>149330</xdr:colOff>
      <xdr:row>156</xdr:row>
      <xdr:rowOff>60871</xdr:rowOff>
    </xdr:to>
    <xdr:pic>
      <xdr:nvPicPr>
        <xdr:cNvPr id="1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9f196ae82f304e9c"/>
        <a:stretch xmlns:a="http://schemas.openxmlformats.org/drawingml/2006/main">
          <a:fillRect/>
        </a:stretch>
      </xdr:blipFill>
      <xdr:spPr>
        <a:prstGeom xmlns:a="http://schemas.openxmlformats.org/drawingml/2006/main" prst="rect"/>
      </xdr:spPr>
    </xdr:pic>
    <xdr:clientData/>
  </xdr:twoCellAnchor>
  <xdr:twoCellAnchor editAs="oneCell">
    <xdr:from>
      <xdr:col>5</xdr:col>
      <xdr:colOff>94402</xdr:colOff>
      <xdr:row>160</xdr:row>
      <xdr:rowOff>110297</xdr:rowOff>
    </xdr:from>
    <xdr:to>
      <xdr:col>6</xdr:col>
      <xdr:colOff>84826</xdr:colOff>
      <xdr:row>162</xdr:row>
      <xdr:rowOff>183069</xdr:rowOff>
    </xdr:to>
    <xdr:pic>
      <xdr:nvPicPr>
        <xdr:cNvPr id="1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ed5257e67f9f4267"/>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twoCellAnchor editAs="oneCell">
    <xdr:from>
      <xdr:col>0</xdr:col>
      <xdr:colOff>228600</xdr:colOff>
      <xdr:row>0</xdr:row>
      <xdr:rowOff>0</xdr:rowOff>
    </xdr:from>
    <xdr:to>
      <xdr:col>7</xdr:col>
      <xdr:colOff>605376</xdr:colOff>
      <xdr:row>60</xdr:row>
      <xdr:rowOff>152400</xdr:rowOff>
    </xdr:to>
    <xdr:pic>
      <xdr:nvPicPr>
        <xdr:cNvPr id="1" name="/xl/media/image16.emf"/>
        <xdr:cNvPicPr>
          <a:picLocks xmlns:a="http://schemas.openxmlformats.org/drawingml/2006/main" noChangeAspect="1"/>
        </xdr:cNvPicPr>
      </xdr:nvPicPr>
      <xdr:blipFill>
        <a:blip xmlns:r="http://schemas.openxmlformats.org/officeDocument/2006/relationships" xmlns:a="http://schemas.openxmlformats.org/drawingml/2006/main" r:embed="R36d267ccc89b44f5"/>
        <a:stretch xmlns:a="http://schemas.openxmlformats.org/drawingml/2006/main">
          <a:fillRect/>
        </a:stretch>
      </xdr:blipFill>
      <xdr:spPr>
        <a:prstGeom xmlns:a="http://schemas.openxmlformats.org/drawingml/2006/main" prst="rect"/>
      </xdr:spPr>
    </xdr:pic>
    <xdr:clientData/>
  </xdr:twoCellAnchor>
  <xdr:twoCellAnchor editAs="oneCell">
    <xdr:from>
      <xdr:col>7</xdr:col>
      <xdr:colOff>695325</xdr:colOff>
      <xdr:row>6</xdr:row>
      <xdr:rowOff>47625</xdr:rowOff>
    </xdr:from>
    <xdr:to>
      <xdr:col>15</xdr:col>
      <xdr:colOff>475201</xdr:colOff>
      <xdr:row>53</xdr:row>
      <xdr:rowOff>47625</xdr:rowOff>
    </xdr:to>
    <xdr:pic>
      <xdr:nvPicPr>
        <xdr:cNvPr id="2" name="/xl/media/image17.emf"/>
        <xdr:cNvPicPr>
          <a:picLocks xmlns:a="http://schemas.openxmlformats.org/drawingml/2006/main" noChangeAspect="1"/>
        </xdr:cNvPicPr>
      </xdr:nvPicPr>
      <xdr:blipFill>
        <a:blip xmlns:r="http://schemas.openxmlformats.org/officeDocument/2006/relationships" xmlns:a="http://schemas.openxmlformats.org/drawingml/2006/main" r:embed="Rff80747eefeb4a5c"/>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469900</xdr:colOff>
      <xdr:row>1</xdr:row>
      <xdr:rowOff>28575</xdr:rowOff>
    </xdr:from>
    <xdr:to>
      <xdr:col>24</xdr:col>
      <xdr:colOff>249776</xdr:colOff>
      <xdr:row>62</xdr:row>
      <xdr:rowOff>15875</xdr:rowOff>
    </xdr:to>
    <xdr:pic>
      <xdr:nvPicPr>
        <xdr:cNvPr id="3" name="/xl/media/image18.emf"/>
        <xdr:cNvPicPr>
          <a:picLocks xmlns:a="http://schemas.openxmlformats.org/drawingml/2006/main" noChangeAspect="1"/>
        </xdr:cNvPicPr>
      </xdr:nvPicPr>
      <xdr:blipFill>
        <a:blip xmlns:r="http://schemas.openxmlformats.org/officeDocument/2006/relationships" xmlns:a="http://schemas.openxmlformats.org/drawingml/2006/main" r:embed="R15dd94e6b8c14a8a"/>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twoCellAnchor editAs="oneCell">
    <xdr:from>
      <xdr:col>0</xdr:col>
      <xdr:colOff>228600</xdr:colOff>
      <xdr:row>0</xdr:row>
      <xdr:rowOff>0</xdr:rowOff>
    </xdr:from>
    <xdr:to>
      <xdr:col>7</xdr:col>
      <xdr:colOff>605376</xdr:colOff>
      <xdr:row>60</xdr:row>
      <xdr:rowOff>152400</xdr:rowOff>
    </xdr:to>
    <xdr:pic>
      <xdr:nvPicPr>
        <xdr:cNvPr id="1" name="/xl/media/image16.emf"/>
        <xdr:cNvPicPr>
          <a:picLocks xmlns:a="http://schemas.openxmlformats.org/drawingml/2006/main" noChangeAspect="1"/>
        </xdr:cNvPicPr>
      </xdr:nvPicPr>
      <xdr:blipFill>
        <a:blip xmlns:r="http://schemas.openxmlformats.org/officeDocument/2006/relationships" xmlns:a="http://schemas.openxmlformats.org/drawingml/2006/main" r:embed="R1a74d54383734a8e"/>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0</xdr:colOff>
      <xdr:row>12</xdr:row>
      <xdr:rowOff>76200</xdr:rowOff>
    </xdr:from>
    <xdr:to>
      <xdr:col>15</xdr:col>
      <xdr:colOff>503776</xdr:colOff>
      <xdr:row>59</xdr:row>
      <xdr:rowOff>76200</xdr:rowOff>
    </xdr:to>
    <xdr:pic>
      <xdr:nvPicPr>
        <xdr:cNvPr id="2" name="/xl/media/image17.emf"/>
        <xdr:cNvPicPr>
          <a:picLocks xmlns:a="http://schemas.openxmlformats.org/drawingml/2006/main" noChangeAspect="1"/>
        </xdr:cNvPicPr>
      </xdr:nvPicPr>
      <xdr:blipFill>
        <a:blip xmlns:r="http://schemas.openxmlformats.org/officeDocument/2006/relationships" xmlns:a="http://schemas.openxmlformats.org/drawingml/2006/main" r:embed="R49ea290c1a274104"/>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50800</xdr:colOff>
      <xdr:row>0</xdr:row>
      <xdr:rowOff>114300</xdr:rowOff>
    </xdr:from>
    <xdr:to>
      <xdr:col>22</xdr:col>
      <xdr:colOff>554576</xdr:colOff>
      <xdr:row>61</xdr:row>
      <xdr:rowOff>101600</xdr:rowOff>
    </xdr:to>
    <xdr:pic>
      <xdr:nvPicPr>
        <xdr:cNvPr id="3" name="/xl/media/image18.emf"/>
        <xdr:cNvPicPr>
          <a:picLocks xmlns:a="http://schemas.openxmlformats.org/drawingml/2006/main" noChangeAspect="1"/>
        </xdr:cNvPicPr>
      </xdr:nvPicPr>
      <xdr:blipFill>
        <a:blip xmlns:r="http://schemas.openxmlformats.org/officeDocument/2006/relationships" xmlns:a="http://schemas.openxmlformats.org/drawingml/2006/main" r:embed="R88cd7fd82b9d4bf0"/>
        <a:stretch xmlns:a="http://schemas.openxmlformats.org/drawingml/2006/main">
          <a:fillRect/>
        </a:stretch>
      </xdr:blipFill>
      <xdr:spPr>
        <a:prstGeom xmlns:a="http://schemas.openxmlformats.org/drawingml/2006/main" prst="rect"/>
      </xdr:spPr>
    </xdr:pic>
    <xdr:clientData/>
  </xdr:twoCellAnchor>
</xdr:wsDr>
</file>

<file path=xl/drawings/drawing13.xml><?xml version="1.0" encoding="utf-8"?>
<xdr:wsDr xmlns:xdr="http://schemas.openxmlformats.org/drawingml/2006/spreadsheetDrawing">
  <xdr:twoCellAnchor editAs="oneCell">
    <xdr:from>
      <xdr:col>1</xdr:col>
      <xdr:colOff>85725</xdr:colOff>
      <xdr:row>0</xdr:row>
      <xdr:rowOff>95250</xdr:rowOff>
    </xdr:from>
    <xdr:to>
      <xdr:col>5</xdr:col>
      <xdr:colOff>418782</xdr:colOff>
      <xdr:row>4</xdr:row>
      <xdr:rowOff>95136</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104915fa4b574f05"/>
        <a:stretch xmlns:a="http://schemas.openxmlformats.org/drawingml/2006/main">
          <a:fillRect/>
        </a:stretch>
      </xdr:blipFill>
      <xdr:spPr>
        <a:prstGeom xmlns:a="http://schemas.openxmlformats.org/drawingml/2006/main" prst="rect"/>
      </xdr:spPr>
    </xdr:pic>
    <xdr:clientData/>
  </xdr:twoCellAnchor>
</xdr:wsDr>
</file>

<file path=xl/drawings/drawing14.xml><?xml version="1.0" encoding="utf-8"?>
<xdr:wsDr xmlns:xdr="http://schemas.openxmlformats.org/drawingml/2006/spreadsheetDrawing">
  <xdr:oneCellAnchor>
    <xdr:from>
      <xdr:col>0</xdr:col>
      <xdr:colOff>0</xdr:colOff>
      <xdr:row>30</xdr:row>
      <xdr:rowOff>0</xdr:rowOff>
    </xdr:from>
    <xdr:ext cx="647700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7e4367833f471c"/>
        </a:graphicData>
      </a:graphic>
    </xdr:graphicFrame>
    <xdr:clientData/>
  </xdr:oneCellAnchor>
  <xdr:oneCellAnchor>
    <xdr:from>
      <xdr:col>0</xdr:col>
      <xdr:colOff>0</xdr:colOff>
      <xdr:row>47</xdr:row>
      <xdr:rowOff>0</xdr:rowOff>
    </xdr:from>
    <xdr:ext cx="6477000" cy="2667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c8993f14d64e82"/>
        </a:graphicData>
      </a:graphic>
    </xdr:graphicFrame>
    <xdr:clientData/>
  </xdr:oneCellAnchor>
</xdr:wsDr>
</file>

<file path=xl/persons/person.xml><?xml version="1.0" encoding="utf-8"?>
<xltc:personList xmlns:xltc="http://schemas.microsoft.com/office/spreadsheetml/2018/threadedcomments">
  <xltc:person displayName="Emil Gustavsson" id="{6A3003CC-4F71-B142-AF84-C93C812AE4A8}"/>
</xltc:personList>
</file>

<file path=xl/tables/table1.xml><?xml version="1.0" encoding="utf-8"?>
<x:table xmlns:x="http://schemas.openxmlformats.org/spreadsheetml/2006/main" id="5" name="tblDefaults" displayName="tblDefaults" ref="B12:D16">
  <x:autoFilter ref="B12:D16"/>
  <x:tableColumns count="3">
    <x:tableColumn id="1" name="Region"/>
    <x:tableColumn id="2" name="Price/kWh"/>
    <x:tableColumn id="3" name="CO2_kg_kWh"/>
  </x:tableColumns>
  <x:tableStyleInfo name="TableStyleMedium9" showRowStripes="1"/>
</x:table>
</file>

<file path=xl/tables/table2.xml><?xml version="1.0" encoding="utf-8"?>
<x:table xmlns:x="http://schemas.openxmlformats.org/spreadsheetml/2006/main" id="4" name="tblStrings" displayName="tblStrings" ref="A1:G556">
  <x:autoFilter ref="A1:G556"/>
  <x:tableColumns count="7">
    <x:tableColumn id="1" name="Key"/>
    <x:tableColumn id="2" name="SE"/>
    <x:tableColumn id="3" name="Sheet"/>
    <x:tableColumn id="4" name="Cell"/>
    <x:tableColumn id="5" name="NO"/>
    <x:tableColumn id="6" name="DE"/>
    <x:tableColumn id="7" name="EN"/>
  </x:tableColumns>
  <x:tableStyleInfo name="TableStyleMedium9" showRowStripes="1"/>
</x:table>
</file>

<file path=xl/tables/table3.xml><?xml version="1.0" encoding="utf-8"?>
<x:table xmlns:x="http://schemas.openxmlformats.org/spreadsheetml/2006/main" id="1" name="Tabell1" displayName="Tabell1" ref="B1:N12" totalsRowCount="1">
  <x:autoFilter ref="B1:N11"/>
  <x:tableColumns count="13">
    <x:tableColumn id="1" name="Rum" totalsRowLabel="Summa"/>
    <x:tableColumn id="2" name="Installationskostnader "/>
    <x:tableColumn id="3" name="Energiåtgång "/>
    <x:tableColumn id="12" name="Energikostnader"/>
    <x:tableColumn id="4" name="Klimatpåverkan "/>
    <x:tableColumn id="5" name="Installationskostnader"/>
    <x:tableColumn id="6" name="Energiåtgång 2"/>
    <x:tableColumn id="13" name="Energikostnader2"/>
    <x:tableColumn id="7" name="Klimatpåverkan"/>
    <x:tableColumn id="8" name="#NAMN?5"/>
    <x:tableColumn id="9" name="#NAMN?6"/>
    <x:tableColumn id="10" name="#NAMN?7"/>
    <x:tableColumn id="11" name="#NAMN?8"/>
  </x:tableColumns>
  <x:tableStyleInfo name="TableStyleMedium9" showRowStripes="1"/>
</x:table>
</file>

<file path=xl/tables/table4.xml><?xml version="1.0" encoding="utf-8"?>
<x:table xmlns:x="http://schemas.openxmlformats.org/spreadsheetml/2006/main" id="2" name="Tabell2" displayName="Tabell2" ref="B15:F25">
  <x:autoFilter ref="B15:F25"/>
  <x:tableColumns count="5">
    <x:tableColumn id="1" name="Kolumn1"/>
    <x:tableColumn id="2" name="Installationskostnader"/>
    <x:tableColumn id="3" name="Energikonsumption"/>
    <x:tableColumn id="4" name="Klimatpåverkan"/>
    <x:tableColumn id="5" name="Energikostnader"/>
  </x:tableColumns>
  <x:tableStyleInfo name="TableStyleMedium9" showRowStripes="1"/>
</x:table>
</file>

<file path=xl/tables/table5.xml><?xml version="1.0" encoding="utf-8"?>
<x:table xmlns:x="http://schemas.openxmlformats.org/spreadsheetml/2006/main" id="3" name="Tabell3" displayName="Tabell3" ref="G26:Q28">
  <x:autoFilter ref="G26:Q28"/>
  <x:tableColumns count="11">
    <x:tableColumn id="1" name="Kolumn1"/>
    <x:tableColumn id="2" name="0"/>
    <x:tableColumn id="3" name="År 2"/>
    <x:tableColumn id="4" name="År 3"/>
    <x:tableColumn id="5" name="År 4"/>
    <x:tableColumn id="6" name="År 5"/>
    <x:tableColumn id="7" name="År 6"/>
    <x:tableColumn id="8" name="År 7"/>
    <x:tableColumn id="9" name="År 8"/>
    <x:tableColumn id="10" name="År 9"/>
    <x:tableColumn id="11" name="År 10"/>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threadedcomments/threadedcomment.xml><?xml version="1.0" encoding="utf-8"?>
<xltc:ThreadedComments xmlns:xltc="http://schemas.microsoft.com/office/spreadsheetml/2018/threadedcomments">
  <xltc:threadedComment ref="AA42" dT="2025-08-22T12:14:55.36+02:00" personId="{6A3003CC-4F71-B142-AF84-C93C812AE4A8}" id="{46249B53-61B7-4801-94B8-3B6CB09B7CE8}">
    <xltc:text>Tabellerna har källan ändrats, då formateringen ovan förstördes
</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473cdf3c5efa406e" /></Relationships>
</file>

<file path=xl/worksheets/_rels/sheet2.xml.rels>&#65279;<?xml version="1.0" encoding="utf-8"?><Relationships xmlns="http://schemas.openxmlformats.org/package/2006/relationships"><Relationship Type="http://schemas.openxmlformats.org/officeDocument/2006/relationships/comments" Target="/xl/comments1.xml" Id="R40a80decc6b04831" /><Relationship Type="http://schemas.openxmlformats.org/officeDocument/2006/relationships/vmlDrawing" Target="/xl/drawings/vmldrawing.vml" Id="R866b3bd3dbad4d99" /><Relationship Type="http://schemas.openxmlformats.org/officeDocument/2006/relationships/drawing" Target="/xl/drawings/drawing2.xml" Id="R27498a96b9b942a4" /></Relationships>
</file>

<file path=xl/worksheets/_rels/sheet3.xml.rels>&#65279;<?xml version="1.0" encoding="utf-8"?><Relationships xmlns="http://schemas.openxmlformats.org/package/2006/relationships"><Relationship Type="http://schemas.openxmlformats.org/officeDocument/2006/relationships/comments" Target="/xl/comments2.xml" Id="Rb0c85e129bd843ed" /><Relationship Type="http://schemas.openxmlformats.org/officeDocument/2006/relationships/vmlDrawing" Target="/xl/drawings/vmldrawing2.vml" Id="Re4bc5bf39b044277" /><Relationship Type="http://schemas.openxmlformats.org/officeDocument/2006/relationships/drawing" Target="/xl/drawings/drawing3.xml" Id="Rf3e311957eba43b5" /></Relationships>
</file>

<file path=xl/worksheets/_rels/sheet4.xml.rels>&#65279;<?xml version="1.0" encoding="utf-8"?><Relationships xmlns="http://schemas.openxmlformats.org/package/2006/relationships"><Relationship Type="http://schemas.openxmlformats.org/officeDocument/2006/relationships/comments" Target="/xl/comments3.xml" Id="R863d38bb261f4fe5" /><Relationship Type="http://schemas.openxmlformats.org/officeDocument/2006/relationships/vmlDrawing" Target="/xl/drawings/vmldrawing3.vml" Id="R20843d12d29243eb" /><Relationship Type="http://schemas.openxmlformats.org/officeDocument/2006/relationships/drawing" Target="/xl/drawings/drawing4.xml" Id="R272ecd9b6d294063" /></Relationships>
</file>

<file path=xl/worksheets/_rels/sheet5.xml.rels>&#65279;<?xml version="1.0" encoding="utf-8"?><Relationships xmlns="http://schemas.openxmlformats.org/package/2006/relationships"><Relationship Type="http://schemas.openxmlformats.org/officeDocument/2006/relationships/comments" Target="/xl/comments4.xml" Id="R5d856e3a93284ec7" /><Relationship Type="http://schemas.openxmlformats.org/officeDocument/2006/relationships/vmlDrawing" Target="/xl/drawings/vmldrawing4.vml" Id="R387944bf880c4f1b" /><Relationship Type="http://schemas.openxmlformats.org/officeDocument/2006/relationships/drawing" Target="/xl/drawings/drawing5.xml" Id="R1d50367df98f4641" /></Relationships>
</file>

<file path=xl/worksheets/_rels/sheet6.xml.rels>&#65279;<?xml version="1.0" encoding="utf-8"?><Relationships xmlns="http://schemas.openxmlformats.org/package/2006/relationships"><Relationship Type="http://schemas.openxmlformats.org/officeDocument/2006/relationships/comments" Target="/xl/comments5.xml" Id="R2d427c36d1ca40d9" /><Relationship Type="http://schemas.openxmlformats.org/officeDocument/2006/relationships/vmlDrawing" Target="/xl/drawings/vmldrawing5.vml" Id="R9d60beee8f6f4c77" /><Relationship Type="http://schemas.openxmlformats.org/officeDocument/2006/relationships/drawing" Target="/xl/drawings/drawing6.xml" Id="R28d5a1ac1a9c42c0" /></Relationships>
</file>

<file path=xl/worksheets/_rels/sheet7.xml.rels>&#65279;<?xml version="1.0" encoding="utf-8"?><Relationships xmlns="http://schemas.openxmlformats.org/package/2006/relationships"><Relationship Type="http://schemas.openxmlformats.org/officeDocument/2006/relationships/drawing" Target="/xl/drawings/drawing7.xml" Id="R9a995981a4014e56" /></Relationships>
</file>

<file path=xl/worksheets/_rels/sheet8.xml.rels>&#65279;<?xml version="1.0" encoding="utf-8"?><Relationships xmlns="http://schemas.openxmlformats.org/package/2006/relationships"><Relationship Type="http://schemas.openxmlformats.org/officeDocument/2006/relationships/comments" Target="/xl/comments6.xml" Id="R925a3b6dcc5541ee" /><Relationship Type="http://schemas.openxmlformats.org/officeDocument/2006/relationships/vmlDrawing" Target="/xl/drawings/vmldrawing6.vml" Id="R010eadc7bd9e46a5" /></Relationships>
</file>

<file path=xl/worksheets/_rels/sheet9.xml.rels>&#65279;<?xml version="1.0" encoding="utf-8"?><Relationships xmlns="http://schemas.openxmlformats.org/package/2006/relationships"><Relationship Type="http://schemas.openxmlformats.org/officeDocument/2006/relationships/drawing" Target="/xl/drawings/drawing8.xml" Id="R5aead75c063f4778" /></Relationships>
</file>

<file path=xl/worksheets/_rels/sheet10.xml.rels>&#65279;<?xml version="1.0" encoding="utf-8"?><Relationships xmlns="http://schemas.openxmlformats.org/package/2006/relationships"><Relationship Type="http://schemas.openxmlformats.org/officeDocument/2006/relationships/drawing" Target="/xl/drawings/drawing9.xml" Id="Rd15fe7d3284a4a7d" /></Relationships>
</file>

<file path=xl/worksheets/_rels/sheet11.xml.rels>&#65279;<?xml version="1.0" encoding="utf-8"?><Relationships xmlns="http://schemas.openxmlformats.org/package/2006/relationships"><Relationship Type="http://schemas.openxmlformats.org/officeDocument/2006/relationships/comments" Target="/xl/comments7.xml" Id="R32700e48e4d94dad" /><Relationship Type="http://schemas.openxmlformats.org/officeDocument/2006/relationships/vmlDrawing" Target="/xl/drawings/vmldrawing7.vml" Id="R01accc6a46bf43a9" /><Relationship Type="http://schemas.microsoft.com/office/2017/10/relationships/threadedComment" Target="/xl/threadedcomments/threadedcomment.xml" Id="Rcb2788f9adc848ef" /><Relationship Type="http://schemas.openxmlformats.org/officeDocument/2006/relationships/drawing" Target="/xl/drawings/drawing10.xml" Id="R166aff250de2458d" /></Relationships>
</file>

<file path=xl/worksheets/_rels/sheet12.xml.rels>&#65279;<?xml version="1.0" encoding="utf-8"?><Relationships xmlns="http://schemas.openxmlformats.org/package/2006/relationships"><Relationship Type="http://schemas.openxmlformats.org/officeDocument/2006/relationships/table" Target="/xl/tables/table1.xml" Id="R139af22d632d45dc" /></Relationships>
</file>

<file path=xl/worksheets/_rels/sheet13.xml.rels>&#65279;<?xml version="1.0" encoding="utf-8"?><Relationships xmlns="http://schemas.openxmlformats.org/package/2006/relationships"><Relationship Type="http://schemas.openxmlformats.org/officeDocument/2006/relationships/drawing" Target="/xl/drawings/drawing11.xml" Id="R16cdbe3a3ced43ab" /></Relationships>
</file>

<file path=xl/worksheets/_rels/sheet14.xml.rels>&#65279;<?xml version="1.0" encoding="utf-8"?><Relationships xmlns="http://schemas.openxmlformats.org/package/2006/relationships"><Relationship Type="http://schemas.openxmlformats.org/officeDocument/2006/relationships/table" Target="/xl/tables/table2.xml" Id="R63968029036642d4" /></Relationships>
</file>

<file path=xl/worksheets/_rels/sheet16.xml.rels>&#65279;<?xml version="1.0" encoding="utf-8"?><Relationships xmlns="http://schemas.openxmlformats.org/package/2006/relationships"><Relationship Type="http://schemas.openxmlformats.org/officeDocument/2006/relationships/table" Target="/xl/tables/table3.xml" Id="R42a617dba048488a" /><Relationship Type="http://schemas.openxmlformats.org/officeDocument/2006/relationships/table" Target="/xl/tables/table4.xml" Id="Rd0cd93a4f72e4d43" /><Relationship Type="http://schemas.openxmlformats.org/officeDocument/2006/relationships/table" Target="/xl/tables/table5.xml" Id="R97c2e640cd6f46ed" /></Relationships>
</file>

<file path=xl/worksheets/_rels/sheet17.xml.rels>&#65279;<?xml version="1.0" encoding="utf-8"?><Relationships xmlns="http://schemas.openxmlformats.org/package/2006/relationships"><Relationship Type="http://schemas.openxmlformats.org/officeDocument/2006/relationships/drawing" Target="/xl/drawings/drawing12.xml" Id="Rd87b3ab317524fb1" /></Relationships>
</file>

<file path=xl/worksheets/_rels/sheet18.xml.rels>&#65279;<?xml version="1.0" encoding="utf-8"?><Relationships xmlns="http://schemas.openxmlformats.org/package/2006/relationships"><Relationship Type="http://schemas.openxmlformats.org/officeDocument/2006/relationships/drawing" Target="/xl/drawings/drawing13.xml" Id="R99410e592d524c94" /></Relationships>
</file>

<file path=xl/worksheets/_rels/sheet20.xml.rels>&#65279;<?xml version="1.0" encoding="utf-8"?><Relationships xmlns="http://schemas.openxmlformats.org/package/2006/relationships"><Relationship Type="http://schemas.openxmlformats.org/officeDocument/2006/relationships/drawing" Target="/xl/drawings/drawing14.xml" Id="R6b52d15e7614424a" /></Relationships>
</file>

<file path=xl/worksheets/sheet1.xml><?xml version="1.0" encoding="utf-8"?>
<x:worksheet xmlns:x="http://schemas.openxmlformats.org/spreadsheetml/2006/main">
  <x:sheetPr>
    <x:tabColor rgb="FF6B2879"/>
  </x:sheetPr>
  <x:sheetFormatPr baseColWidth="10" defaultColWidth="9.1640625" defaultRowHeight="14"/>
  <x:cols>
    <x:col min="1" max="19" width="8.5" style="98" customWidth="1"/>
    <x:col min="20" max="16384" width="9.1640625" style="98" customWidth="0"/>
  </x:cols>
  <x:sheetData>
    <x:row r="1" s="13" customFormat="1">
      <x:c r="A1" s="269" t="s">
        <x:v>0</x:v>
      </x:c>
    </x:row>
    <x:row r="2" s="13" customFormat="1" ht="38">
      <x:c r="G2" s="92" t="s">
        <x:v>1</x:v>
      </x:c>
    </x:row>
    <x:row r="3" s="13" customFormat="1">
      <x:c r="G3" s="13" t="s">
        <x:v>2</x:v>
      </x:c>
      <x:c r="H3" s="273"/>
      <x:c r="I3" s="273"/>
      <x:c r="J3" s="273"/>
    </x:row>
    <x:row r="4" s="13" customFormat="1">
      <x:c r="G4" s="13" t="s">
        <x:v>3</x:v>
      </x:c>
      <x:c r="H4" s="273"/>
      <x:c r="I4" s="273"/>
      <x:c r="J4" s="273"/>
    </x:row>
    <x:row r="5" s="13" customFormat="1"/>
    <x:row r="6" s="6" customFormat="1" ht="41.25" customHeight="1">
      <x:c r="B6" s="589"/>
      <x:c r="C6" s="589"/>
      <x:c r="D6" s="589"/>
      <x:c r="E6" s="589"/>
      <x:c r="F6" s="589"/>
      <x:c r="G6" s="589"/>
      <x:c r="H6" s="589"/>
      <x:c r="I6" s="589"/>
      <x:c r="J6" s="589"/>
      <x:c r="K6" s="589"/>
      <x:c r="L6" s="589"/>
      <x:c r="M6" s="589"/>
      <x:c r="N6" s="589"/>
      <x:c r="O6" s="589"/>
      <x:c r="P6" s="589"/>
      <x:c r="Q6" s="589"/>
      <x:c r="R6" s="589"/>
      <x:c r="S6" s="589"/>
      <x:c r="T6" s="589"/>
      <x:c r="U6" s="589"/>
      <x:c r="V6" s="589"/>
      <x:c r="W6" s="589"/>
    </x:row>
    <x:row r="7" s="13" customFormat="1"/>
    <x:row r="8" s="13" customFormat="1"/>
    <x:row r="9" s="13" customFormat="1" ht="26">
      <x:c r="B9" s="590" t="s">
        <x:v>4</x:v>
      </x:c>
      <x:c r="C9" s="590"/>
      <x:c r="D9" s="590"/>
      <x:c r="E9" s="590"/>
    </x:row>
    <x:row r="10" s="13" customFormat="1">
      <x:c r="G10" s="38"/>
      <x:c r="H10" s="50"/>
    </x:row>
    <x:row r="11" s="13" customFormat="1">
      <x:c r="B11" s="591" t="s">
        <x:v>5</x:v>
      </x:c>
      <x:c r="C11" s="592"/>
      <x:c r="D11" s="592"/>
      <x:c r="E11" s="592"/>
      <x:c r="G11" s="38"/>
    </x:row>
    <x:row r="12" s="13" customFormat="1">
      <x:c r="B12" s="592"/>
      <x:c r="C12" s="592"/>
      <x:c r="D12" s="592"/>
      <x:c r="E12" s="592"/>
      <x:c r="G12" s="38"/>
    </x:row>
    <x:row r="13" s="13" customFormat="1">
      <x:c r="B13" s="32"/>
      <x:c r="G13" s="38"/>
    </x:row>
    <x:row r="14" s="13" customFormat="1" ht="26">
      <x:c r="B14" s="590" t="s">
        <x:v>6</x:v>
      </x:c>
      <x:c r="C14" s="590"/>
      <x:c r="D14" s="590"/>
      <x:c r="E14" s="590"/>
      <x:c r="G14" s="38"/>
    </x:row>
    <x:row r="15" s="13" customFormat="1">
      <x:c r="B15" s="314"/>
      <x:c r="G15" s="38"/>
    </x:row>
    <x:row r="16" s="13" customFormat="1" ht="13" customHeight="1">
      <x:c r="B16" s="594" t="s">
        <x:v>7</x:v>
      </x:c>
      <x:c r="C16" s="594"/>
      <x:c r="D16" s="594"/>
      <x:c r="E16" s="594"/>
      <x:c r="F16" s="275"/>
      <x:c r="G16" s="275"/>
      <x:c r="H16" s="275"/>
      <x:c r="I16" s="275"/>
      <x:c r="J16" s="275"/>
      <x:c r="K16" s="275"/>
      <x:c r="L16" s="275"/>
      <x:c r="M16" s="275"/>
      <x:c r="N16" s="275"/>
      <x:c r="O16" s="275"/>
    </x:row>
    <x:row r="17" s="13" customFormat="1">
      <x:c r="B17" s="594"/>
      <x:c r="C17" s="594"/>
      <x:c r="D17" s="594"/>
      <x:c r="E17" s="594"/>
      <x:c r="F17" s="275"/>
      <x:c r="G17" s="275"/>
      <x:c r="H17" s="275"/>
      <x:c r="I17" s="275"/>
      <x:c r="J17" s="275"/>
      <x:c r="K17" s="275"/>
      <x:c r="L17" s="275"/>
      <x:c r="M17" s="275"/>
      <x:c r="N17" s="275"/>
      <x:c r="O17" s="275"/>
    </x:row>
    <x:row r="18" s="13" customFormat="1">
      <x:c r="G18" s="38"/>
    </x:row>
    <x:row r="19" s="13" customFormat="1" ht="13" customHeight="1">
      <x:c r="B19" s="580" t="s">
        <x:v>8</x:v>
      </x:c>
      <x:c r="C19" s="580"/>
      <x:c r="D19" s="580"/>
      <x:c r="E19" s="580"/>
      <x:c r="F19" s="272"/>
      <x:c r="G19" s="272"/>
      <x:c r="H19" s="272"/>
      <x:c r="I19" s="272"/>
      <x:c r="J19" s="272"/>
      <x:c r="K19" s="272"/>
      <x:c r="L19" s="272"/>
      <x:c r="M19" s="272"/>
      <x:c r="N19" s="272"/>
      <x:c r="O19" s="272"/>
    </x:row>
    <x:row r="20" s="13" customFormat="1">
      <x:c r="B20" s="580"/>
      <x:c r="C20" s="580"/>
      <x:c r="D20" s="580"/>
      <x:c r="E20" s="580"/>
      <x:c r="G20" s="38"/>
    </x:row>
    <x:row r="21" s="13" customFormat="1">
      <x:c r="B21" s="580"/>
      <x:c r="C21" s="580"/>
      <x:c r="D21" s="580"/>
      <x:c r="E21" s="580"/>
      <x:c r="G21" s="38"/>
    </x:row>
    <x:row r="22" s="13" customFormat="1" ht="21">
      <x:c r="B22" s="580"/>
      <x:c r="C22" s="580"/>
      <x:c r="D22" s="580"/>
      <x:c r="E22" s="580"/>
      <x:c r="G22" s="38"/>
      <x:c r="H22" s="316"/>
      <x:c r="R22" s="50"/>
      <x:c r="S22" s="50"/>
    </x:row>
    <x:row r="23" s="13" customFormat="1" ht="21">
      <x:c r="B23" s="580"/>
      <x:c r="C23" s="580"/>
      <x:c r="D23" s="580"/>
      <x:c r="E23" s="580"/>
      <x:c r="G23" s="38"/>
      <x:c r="H23" s="593" t="s">
        <x:v>9</x:v>
      </x:c>
      <x:c r="I23" s="593"/>
    </x:row>
    <x:row r="24" s="13" customFormat="1" ht="39" customHeight="1">
      <x:c r="B24" s="580"/>
      <x:c r="C24" s="580"/>
      <x:c r="D24" s="580"/>
      <x:c r="E24" s="580"/>
      <x:c r="G24" s="38"/>
      <x:c r="H24" s="580" t="s">
        <x:v>10</x:v>
      </x:c>
      <x:c r="I24" s="580"/>
      <x:c r="J24" s="580"/>
      <x:c r="K24" s="580"/>
      <x:c r="L24" s="580"/>
      <x:c r="M24" s="580"/>
      <x:c r="N24" s="580"/>
      <x:c r="O24" s="580"/>
      <x:c r="P24" s="580"/>
      <x:c r="Q24" s="580"/>
      <x:c r="R24" s="580"/>
      <x:c r="S24" s="580"/>
      <x:c r="T24" s="580"/>
      <x:c r="U24" s="580"/>
    </x:row>
    <x:row r="25" s="13" customFormat="1" ht="18.5" customHeight="1">
      <x:c r="B25" s="580"/>
      <x:c r="C25" s="580"/>
      <x:c r="D25" s="580"/>
      <x:c r="E25" s="580"/>
      <x:c r="G25" s="38"/>
      <x:c r="H25" s="33" t="s">
        <x:v>11</x:v>
      </x:c>
    </x:row>
    <x:row r="26" s="13" customFormat="1" ht="4.5" customHeight="1">
      <x:c r="B26" s="580"/>
      <x:c r="C26" s="580"/>
      <x:c r="D26" s="580"/>
      <x:c r="E26" s="580"/>
      <x:c r="G26" s="38"/>
    </x:row>
    <x:row r="27" s="13" customFormat="1" ht="21">
      <x:c r="B27" s="580"/>
      <x:c r="C27" s="580"/>
      <x:c r="D27" s="580"/>
      <x:c r="E27" s="580"/>
      <x:c r="G27" s="38"/>
      <x:c r="H27" s="583" t="s">
        <x:v>12</x:v>
      </x:c>
      <x:c r="I27" s="583"/>
      <x:c r="J27" s="583"/>
      <x:c r="K27" s="583"/>
      <x:c r="L27" s="583"/>
      <x:c r="M27" s="583"/>
    </x:row>
    <x:row r="28" s="13" customFormat="1" ht="156.5" customHeight="1">
      <x:c r="B28" s="580"/>
      <x:c r="C28" s="580"/>
      <x:c r="D28" s="580"/>
      <x:c r="E28" s="580"/>
      <x:c r="G28" s="38"/>
      <x:c r="H28" s="580" t="s">
        <x:v>13</x:v>
      </x:c>
      <x:c r="I28" s="580"/>
      <x:c r="J28" s="580"/>
      <x:c r="K28" s="580"/>
      <x:c r="L28" s="580"/>
      <x:c r="M28" s="580"/>
      <x:c r="N28" s="580"/>
      <x:c r="O28" s="580"/>
      <x:c r="P28" s="580"/>
      <x:c r="Q28" s="580"/>
      <x:c r="R28" s="580"/>
      <x:c r="S28" s="580"/>
      <x:c r="T28" s="580"/>
      <x:c r="U28" s="580"/>
    </x:row>
    <x:row r="29" s="13" customFormat="1" ht="64.5" customHeight="1">
      <x:c r="B29" s="581" t="s">
        <x:v>14</x:v>
      </x:c>
      <x:c r="C29" s="581"/>
      <x:c r="D29" s="581"/>
      <x:c r="E29" s="581"/>
      <x:c r="G29" s="38"/>
      <x:c r="H29" s="580" t="s">
        <x:v>15</x:v>
      </x:c>
      <x:c r="I29" s="580"/>
      <x:c r="J29" s="580"/>
      <x:c r="K29" s="580"/>
      <x:c r="L29" s="580"/>
      <x:c r="M29" s="580"/>
      <x:c r="N29" s="580"/>
      <x:c r="O29" s="580"/>
      <x:c r="P29" s="580"/>
      <x:c r="Q29" s="580"/>
      <x:c r="R29" s="580"/>
      <x:c r="S29" s="580"/>
      <x:c r="T29" s="580"/>
      <x:c r="U29" s="580"/>
    </x:row>
    <x:row r="30" s="13" customFormat="1" ht="13" customHeight="1">
      <x:c r="B30" s="315" t="s">
        <x:v>16</x:v>
      </x:c>
      <x:c r="C30" s="66"/>
      <x:c r="D30" s="66"/>
      <x:c r="E30" s="66"/>
      <x:c r="G30" s="38"/>
      <x:c r="H30" s="66"/>
      <x:c r="I30" s="66"/>
      <x:c r="J30" s="66"/>
      <x:c r="K30" s="66"/>
      <x:c r="L30" s="66"/>
      <x:c r="M30" s="66"/>
      <x:c r="N30" s="66"/>
      <x:c r="O30" s="66"/>
      <x:c r="P30" s="66"/>
      <x:c r="Q30" s="66"/>
      <x:c r="R30" s="66"/>
      <x:c r="S30" s="66"/>
      <x:c r="T30" s="66"/>
      <x:c r="U30" s="66"/>
    </x:row>
    <x:row r="31" s="13" customFormat="1" ht="17.5" customHeight="1">
      <x:c r="C31" s="276"/>
      <x:c r="D31" s="276"/>
      <x:c r="E31" s="276"/>
      <x:c r="G31" s="38"/>
      <x:c r="H31" s="583" t="s">
        <x:v>17</x:v>
      </x:c>
      <x:c r="I31" s="583"/>
      <x:c r="J31" s="583"/>
      <x:c r="K31" s="583"/>
      <x:c r="L31" s="583"/>
      <x:c r="M31" s="583"/>
      <x:c r="N31" s="583"/>
    </x:row>
    <x:row r="32" s="13" customFormat="1" ht="364" customHeight="1">
      <x:c r="B32" s="582"/>
      <x:c r="C32" s="582"/>
      <x:c r="D32" s="582"/>
      <x:c r="E32" s="582"/>
      <x:c r="G32" s="38"/>
      <x:c r="H32" s="584" t="s">
        <x:v>18</x:v>
      </x:c>
      <x:c r="I32" s="584"/>
      <x:c r="J32" s="584"/>
      <x:c r="K32" s="584"/>
      <x:c r="L32" s="584"/>
      <x:c r="M32" s="584"/>
      <x:c r="N32" s="584"/>
      <x:c r="O32" s="584"/>
      <x:c r="P32" s="584"/>
      <x:c r="Q32" s="584"/>
      <x:c r="R32" s="584"/>
      <x:c r="S32" s="584"/>
      <x:c r="T32" s="584"/>
      <x:c r="U32" s="584"/>
    </x:row>
    <x:row r="33" s="13" customFormat="1" ht="21">
      <x:c r="G33" s="38"/>
      <x:c r="H33" s="583" t="s">
        <x:v>19</x:v>
      </x:c>
      <x:c r="I33" s="583"/>
      <x:c r="J33" s="583"/>
    </x:row>
    <x:row r="34" s="13" customFormat="1" ht="51.75" customHeight="1">
      <x:c r="G34" s="38"/>
      <x:c r="H34" s="584" t="s">
        <x:v>20</x:v>
      </x:c>
      <x:c r="I34" s="585"/>
      <x:c r="J34" s="585"/>
      <x:c r="K34" s="585"/>
      <x:c r="L34" s="585"/>
      <x:c r="M34" s="585"/>
      <x:c r="N34" s="585"/>
      <x:c r="O34" s="585"/>
      <x:c r="P34" s="585"/>
      <x:c r="Q34" s="585"/>
      <x:c r="R34" s="585"/>
      <x:c r="S34" s="585"/>
      <x:c r="T34" s="585"/>
      <x:c r="U34" s="585"/>
    </x:row>
    <x:row r="35" s="13" customFormat="1" ht="20" customHeight="1">
      <x:c r="G35" s="38"/>
      <x:c r="H35" s="586"/>
      <x:c r="I35" s="586"/>
      <x:c r="J35" s="586"/>
      <x:c r="K35" s="586"/>
      <x:c r="L35" s="586"/>
      <x:c r="M35" s="586"/>
      <x:c r="N35" s="586"/>
      <x:c r="O35" s="586"/>
      <x:c r="P35" s="586"/>
      <x:c r="Q35" s="586"/>
      <x:c r="R35" s="586"/>
      <x:c r="S35" s="586"/>
      <x:c r="T35" s="586"/>
      <x:c r="U35" s="586"/>
      <x:c r="V35" s="586"/>
      <x:c r="W35" s="586"/>
    </x:row>
    <x:row r="36" s="13" customFormat="1" ht="17" customHeight="1">
      <x:c r="G36" s="38"/>
    </x:row>
    <x:row r="37" s="13" customFormat="1" ht="43.5" customHeight="1">
      <x:c r="G37" s="38"/>
    </x:row>
    <x:row r="38" s="13" customFormat="1" ht="15" customHeight="1">
      <x:c r="G38" s="38"/>
    </x:row>
    <x:row r="39" s="13" customFormat="1">
      <x:c r="G39" s="38"/>
    </x:row>
    <x:row r="40" s="13" customFormat="1">
      <x:c r="G40" s="38"/>
      <x:c r="H40" s="587"/>
      <x:c r="I40" s="587"/>
      <x:c r="J40" s="587"/>
      <x:c r="K40" s="587"/>
      <x:c r="L40" s="587"/>
      <x:c r="M40" s="587"/>
      <x:c r="N40" s="587"/>
      <x:c r="O40" s="587"/>
      <x:c r="P40" s="587"/>
      <x:c r="Q40" s="587"/>
      <x:c r="R40" s="587"/>
      <x:c r="S40" s="587"/>
      <x:c r="T40" s="587"/>
    </x:row>
    <x:row r="41" s="13" customFormat="1">
      <x:c r="G41" s="38"/>
    </x:row>
    <x:row r="42" s="13" customFormat="1" ht="21">
      <x:c r="G42" s="38"/>
      <x:c r="H42" s="583"/>
      <x:c r="I42" s="583"/>
      <x:c r="J42" s="583"/>
      <x:c r="K42" s="583"/>
      <x:c r="L42" s="583"/>
      <x:c r="M42" s="583"/>
    </x:row>
    <x:row r="43" s="13" customFormat="1">
      <x:c r="G43" s="38"/>
      <x:c r="H43" s="66"/>
      <x:c r="I43" s="66"/>
      <x:c r="J43" s="66"/>
      <x:c r="K43" s="66"/>
      <x:c r="L43" s="66"/>
      <x:c r="M43" s="66"/>
      <x:c r="N43" s="66"/>
      <x:c r="O43" s="66"/>
      <x:c r="P43" s="66"/>
      <x:c r="Q43" s="66"/>
      <x:c r="R43" s="66"/>
      <x:c r="S43" s="66"/>
      <x:c r="T43" s="66"/>
      <x:c r="U43" s="66"/>
    </x:row>
    <x:row r="44" s="13" customFormat="1">
      <x:c r="G44" s="38"/>
      <x:c r="H44" s="66"/>
      <x:c r="I44" s="66"/>
      <x:c r="J44" s="66"/>
      <x:c r="K44" s="66"/>
      <x:c r="L44" s="66"/>
      <x:c r="M44" s="66"/>
      <x:c r="N44" s="66"/>
      <x:c r="O44" s="66"/>
      <x:c r="P44" s="66"/>
      <x:c r="Q44" s="66"/>
      <x:c r="R44" s="66"/>
      <x:c r="S44" s="66"/>
      <x:c r="T44" s="66"/>
      <x:c r="U44" s="66"/>
    </x:row>
    <x:row r="45" s="13" customFormat="1">
      <x:c r="G45" s="38"/>
      <x:c r="H45" s="66"/>
      <x:c r="I45" s="66"/>
      <x:c r="J45" s="66"/>
      <x:c r="K45" s="66"/>
      <x:c r="L45" s="66"/>
      <x:c r="M45" s="66"/>
      <x:c r="N45" s="66"/>
      <x:c r="O45" s="66"/>
      <x:c r="P45" s="66"/>
      <x:c r="Q45" s="66"/>
      <x:c r="R45" s="66"/>
      <x:c r="S45" s="66"/>
      <x:c r="T45" s="66"/>
      <x:c r="U45" s="66"/>
    </x:row>
    <x:row r="46" s="13" customFormat="1">
      <x:c r="G46" s="38"/>
      <x:c r="H46" s="66"/>
      <x:c r="I46" s="66"/>
      <x:c r="J46" s="66"/>
      <x:c r="K46" s="66"/>
      <x:c r="L46" s="66"/>
      <x:c r="M46" s="66"/>
      <x:c r="N46" s="66"/>
      <x:c r="O46" s="66"/>
      <x:c r="P46" s="66"/>
      <x:c r="Q46" s="66"/>
      <x:c r="R46" s="66"/>
      <x:c r="S46" s="66"/>
      <x:c r="T46" s="66"/>
      <x:c r="U46" s="66"/>
    </x:row>
    <x:row r="47" s="13" customFormat="1">
      <x:c r="G47" s="38"/>
      <x:c r="H47" s="66"/>
      <x:c r="I47" s="66"/>
      <x:c r="J47" s="66"/>
      <x:c r="K47" s="66"/>
      <x:c r="L47" s="66"/>
      <x:c r="M47" s="66"/>
      <x:c r="N47" s="66"/>
      <x:c r="O47" s="66"/>
      <x:c r="P47" s="66"/>
      <x:c r="Q47" s="66"/>
      <x:c r="R47" s="66"/>
      <x:c r="S47" s="66"/>
      <x:c r="T47" s="66"/>
      <x:c r="U47" s="66"/>
    </x:row>
    <x:row r="48" s="13" customFormat="1">
      <x:c r="G48" s="38"/>
      <x:c r="H48" s="66"/>
      <x:c r="I48" s="66"/>
      <x:c r="J48" s="66"/>
      <x:c r="K48" s="66"/>
      <x:c r="L48" s="66"/>
      <x:c r="M48" s="66"/>
      <x:c r="N48" s="66"/>
      <x:c r="O48" s="66"/>
      <x:c r="P48" s="66"/>
      <x:c r="Q48" s="66"/>
      <x:c r="R48" s="66"/>
      <x:c r="S48" s="66"/>
      <x:c r="T48" s="66"/>
      <x:c r="U48" s="66"/>
    </x:row>
    <x:row r="49" s="13" customFormat="1">
      <x:c r="G49" s="38"/>
      <x:c r="H49" s="66"/>
      <x:c r="I49" s="66"/>
      <x:c r="J49" s="66"/>
      <x:c r="K49" s="66"/>
      <x:c r="L49" s="66"/>
      <x:c r="M49" s="66"/>
      <x:c r="N49" s="66"/>
      <x:c r="O49" s="66"/>
      <x:c r="P49" s="66"/>
      <x:c r="Q49" s="66"/>
      <x:c r="R49" s="66"/>
      <x:c r="S49" s="66"/>
      <x:c r="T49" s="66"/>
      <x:c r="U49" s="66"/>
    </x:row>
    <x:row r="50" s="13" customFormat="1">
      <x:c r="G50" s="38"/>
      <x:c r="H50" s="66"/>
      <x:c r="I50" s="66"/>
      <x:c r="J50" s="66"/>
      <x:c r="K50" s="66"/>
      <x:c r="L50" s="66"/>
      <x:c r="M50" s="66"/>
      <x:c r="N50" s="66"/>
      <x:c r="O50" s="66"/>
      <x:c r="P50" s="66"/>
      <x:c r="Q50" s="66"/>
      <x:c r="R50" s="66"/>
      <x:c r="S50" s="66"/>
      <x:c r="T50" s="66"/>
      <x:c r="U50" s="66"/>
    </x:row>
    <x:row r="51" s="13" customFormat="1">
      <x:c r="G51" s="38"/>
      <x:c r="H51" s="66"/>
      <x:c r="I51" s="66"/>
      <x:c r="J51" s="66"/>
      <x:c r="K51" s="66"/>
      <x:c r="L51" s="66"/>
      <x:c r="M51" s="66"/>
      <x:c r="N51" s="66"/>
      <x:c r="O51" s="66"/>
      <x:c r="P51" s="66"/>
      <x:c r="Q51" s="66"/>
      <x:c r="R51" s="66"/>
      <x:c r="S51" s="66"/>
      <x:c r="T51" s="66"/>
      <x:c r="U51" s="66"/>
    </x:row>
    <x:row r="52" s="13" customFormat="1">
      <x:c r="G52" s="38"/>
      <x:c r="H52" s="66"/>
      <x:c r="I52" s="66"/>
      <x:c r="J52" s="66"/>
      <x:c r="K52" s="66"/>
      <x:c r="L52" s="66"/>
      <x:c r="M52" s="66"/>
      <x:c r="N52" s="66"/>
      <x:c r="O52" s="66"/>
      <x:c r="P52" s="66"/>
      <x:c r="Q52" s="66"/>
      <x:c r="R52" s="66"/>
      <x:c r="S52" s="66"/>
      <x:c r="T52" s="66"/>
      <x:c r="U52" s="66"/>
    </x:row>
    <x:row r="53" s="13" customFormat="1">
      <x:c r="G53" s="38"/>
      <x:c r="H53" s="66"/>
      <x:c r="I53" s="66"/>
      <x:c r="J53" s="66"/>
      <x:c r="K53" s="66"/>
      <x:c r="L53" s="66"/>
      <x:c r="M53" s="66"/>
      <x:c r="N53" s="66"/>
      <x:c r="O53" s="66"/>
      <x:c r="P53" s="66"/>
      <x:c r="Q53" s="66"/>
      <x:c r="R53" s="66"/>
      <x:c r="S53" s="66"/>
      <x:c r="T53" s="66"/>
      <x:c r="U53" s="66"/>
    </x:row>
    <x:row r="54" s="13" customFormat="1">
      <x:c r="G54" s="38"/>
      <x:c r="H54" s="588"/>
      <x:c r="I54" s="588"/>
      <x:c r="J54" s="588"/>
      <x:c r="K54" s="588"/>
      <x:c r="L54" s="588"/>
      <x:c r="M54" s="588"/>
      <x:c r="N54" s="588"/>
      <x:c r="O54" s="588"/>
      <x:c r="P54" s="588"/>
      <x:c r="Q54" s="588"/>
      <x:c r="R54" s="588"/>
      <x:c r="S54" s="588"/>
      <x:c r="T54" s="588"/>
      <x:c r="U54" s="588"/>
    </x:row>
    <x:row r="55" s="13" customFormat="1">
      <x:c r="G55" s="38"/>
      <x:c r="H55" s="66"/>
      <x:c r="I55" s="66"/>
      <x:c r="J55" s="66"/>
      <x:c r="K55" s="66"/>
      <x:c r="L55" s="66"/>
      <x:c r="M55" s="66"/>
      <x:c r="N55" s="66"/>
      <x:c r="O55" s="66"/>
      <x:c r="P55" s="66"/>
      <x:c r="Q55" s="66"/>
      <x:c r="R55" s="66"/>
      <x:c r="S55" s="66"/>
      <x:c r="T55" s="66"/>
      <x:c r="U55" s="66"/>
    </x:row>
    <x:row r="56" s="13" customFormat="1">
      <x:c r="G56" s="38"/>
      <x:c r="H56" s="66"/>
      <x:c r="I56" s="66"/>
      <x:c r="J56" s="66"/>
      <x:c r="K56" s="66"/>
      <x:c r="L56" s="66"/>
      <x:c r="M56" s="66"/>
      <x:c r="N56" s="66"/>
      <x:c r="O56" s="66"/>
      <x:c r="P56" s="66"/>
      <x:c r="Q56" s="66"/>
      <x:c r="R56" s="66"/>
      <x:c r="S56" s="66"/>
      <x:c r="T56" s="66"/>
      <x:c r="U56" s="66"/>
    </x:row>
    <x:row r="57" s="13" customFormat="1">
      <x:c r="G57" s="38"/>
      <x:c r="H57" s="66"/>
      <x:c r="I57" s="66"/>
      <x:c r="J57" s="66"/>
      <x:c r="K57" s="66"/>
      <x:c r="L57" s="66"/>
      <x:c r="M57" s="66"/>
      <x:c r="N57" s="66"/>
      <x:c r="O57" s="66"/>
      <x:c r="P57" s="66"/>
      <x:c r="Q57" s="66"/>
      <x:c r="R57" s="66"/>
      <x:c r="S57" s="66"/>
      <x:c r="T57" s="66"/>
      <x:c r="U57" s="66"/>
    </x:row>
    <x:row r="58" s="13" customFormat="1">
      <x:c r="G58" s="38"/>
      <x:c r="H58" s="66"/>
      <x:c r="I58" s="66"/>
      <x:c r="J58" s="66"/>
      <x:c r="K58" s="66"/>
      <x:c r="L58" s="66"/>
      <x:c r="M58" s="66"/>
      <x:c r="N58" s="66"/>
      <x:c r="O58" s="66"/>
      <x:c r="P58" s="66"/>
      <x:c r="Q58" s="66"/>
      <x:c r="R58" s="66"/>
      <x:c r="S58" s="66"/>
      <x:c r="T58" s="66"/>
      <x:c r="U58" s="66"/>
    </x:row>
    <x:row r="59" s="13" customFormat="1">
      <x:c r="G59" s="38"/>
      <x:c r="H59" s="66"/>
      <x:c r="I59" s="66"/>
      <x:c r="J59" s="66"/>
      <x:c r="K59" s="66"/>
      <x:c r="L59" s="66"/>
      <x:c r="M59" s="66"/>
      <x:c r="N59" s="66"/>
      <x:c r="O59" s="66"/>
      <x:c r="P59" s="66"/>
      <x:c r="Q59" s="66"/>
      <x:c r="R59" s="66"/>
      <x:c r="S59" s="66"/>
      <x:c r="T59" s="66"/>
      <x:c r="U59" s="66"/>
    </x:row>
    <x:row r="60" s="13" customFormat="1">
      <x:c r="G60" s="38"/>
      <x:c r="H60" s="66"/>
      <x:c r="I60" s="66"/>
      <x:c r="J60" s="66"/>
      <x:c r="K60" s="66"/>
      <x:c r="L60" s="66"/>
      <x:c r="M60" s="66"/>
      <x:c r="N60" s="66"/>
      <x:c r="O60" s="66"/>
      <x:c r="P60" s="66"/>
      <x:c r="Q60" s="66"/>
      <x:c r="R60" s="66"/>
      <x:c r="S60" s="66"/>
      <x:c r="T60" s="66"/>
      <x:c r="U60" s="66"/>
    </x:row>
    <x:row r="61" s="13" customFormat="1">
      <x:c r="G61" s="38"/>
      <x:c r="H61" s="66"/>
      <x:c r="I61" s="66"/>
      <x:c r="J61" s="66"/>
      <x:c r="K61" s="66"/>
      <x:c r="L61" s="66"/>
      <x:c r="M61" s="66"/>
      <x:c r="N61" s="66"/>
      <x:c r="O61" s="66"/>
      <x:c r="P61" s="66"/>
      <x:c r="Q61" s="66"/>
      <x:c r="R61" s="66"/>
      <x:c r="S61" s="66"/>
      <x:c r="T61" s="66"/>
      <x:c r="U61" s="66"/>
    </x:row>
    <x:row r="62" s="13" customFormat="1">
      <x:c r="G62" s="38"/>
      <x:c r="H62" s="66"/>
      <x:c r="I62" s="66"/>
      <x:c r="J62" s="66"/>
      <x:c r="K62" s="66"/>
      <x:c r="L62" s="66"/>
      <x:c r="M62" s="66"/>
      <x:c r="N62" s="66"/>
      <x:c r="O62" s="66"/>
      <x:c r="P62" s="66"/>
      <x:c r="Q62" s="66"/>
      <x:c r="R62" s="66"/>
      <x:c r="S62" s="66"/>
      <x:c r="T62" s="66"/>
      <x:c r="U62" s="66"/>
    </x:row>
    <x:row r="63" s="13" customFormat="1">
      <x:c r="G63" s="38"/>
      <x:c r="H63" s="66"/>
      <x:c r="I63" s="66"/>
      <x:c r="J63" s="66"/>
      <x:c r="K63" s="66"/>
      <x:c r="L63" s="66"/>
      <x:c r="M63" s="66"/>
      <x:c r="N63" s="66"/>
      <x:c r="O63" s="66"/>
      <x:c r="P63" s="66"/>
      <x:c r="Q63" s="66"/>
      <x:c r="R63" s="66"/>
      <x:c r="S63" s="66"/>
      <x:c r="T63" s="66"/>
      <x:c r="U63" s="66"/>
    </x:row>
    <x:row r="64" s="13" customFormat="1">
      <x:c r="G64" s="38"/>
      <x:c r="H64" s="66"/>
      <x:c r="I64" s="66"/>
      <x:c r="J64" s="66"/>
      <x:c r="K64" s="66"/>
      <x:c r="L64" s="66"/>
      <x:c r="M64" s="66"/>
      <x:c r="N64" s="66"/>
      <x:c r="O64" s="66"/>
      <x:c r="P64" s="66"/>
      <x:c r="Q64" s="66"/>
      <x:c r="R64" s="66"/>
      <x:c r="S64" s="66"/>
      <x:c r="T64" s="66"/>
      <x:c r="U64" s="66"/>
    </x:row>
    <x:row r="65" s="13" customFormat="1">
      <x:c r="G65" s="38"/>
      <x:c r="H65" s="66"/>
      <x:c r="I65" s="66"/>
      <x:c r="J65" s="66"/>
      <x:c r="K65" s="66"/>
      <x:c r="L65" s="66"/>
      <x:c r="M65" s="66"/>
      <x:c r="N65" s="66"/>
      <x:c r="O65" s="66"/>
      <x:c r="P65" s="66"/>
      <x:c r="Q65" s="66"/>
      <x:c r="R65" s="66"/>
      <x:c r="S65" s="66"/>
      <x:c r="T65" s="66"/>
      <x:c r="U65" s="66"/>
    </x:row>
    <x:row r="66" s="13" customFormat="1">
      <x:c r="G66" s="38"/>
      <x:c r="H66" s="66"/>
      <x:c r="I66" s="66"/>
      <x:c r="J66" s="66"/>
      <x:c r="K66" s="66"/>
      <x:c r="L66" s="66"/>
      <x:c r="M66" s="66"/>
      <x:c r="N66" s="66"/>
      <x:c r="O66" s="66"/>
      <x:c r="P66" s="66"/>
      <x:c r="Q66" s="66"/>
      <x:c r="R66" s="66"/>
      <x:c r="S66" s="66"/>
      <x:c r="T66" s="66"/>
      <x:c r="U66" s="66"/>
    </x:row>
    <x:row r="67" s="13" customFormat="1">
      <x:c r="G67" s="38"/>
      <x:c r="H67" s="66"/>
      <x:c r="I67" s="66"/>
      <x:c r="J67" s="66"/>
      <x:c r="K67" s="66"/>
      <x:c r="L67" s="66"/>
      <x:c r="M67" s="66"/>
      <x:c r="N67" s="66"/>
      <x:c r="O67" s="66"/>
      <x:c r="P67" s="66"/>
      <x:c r="Q67" s="66"/>
      <x:c r="R67" s="66"/>
      <x:c r="S67" s="66"/>
      <x:c r="T67" s="66"/>
      <x:c r="U67" s="66"/>
    </x:row>
    <x:row r="68" s="13" customFormat="1">
      <x:c r="G68" s="38"/>
      <x:c r="H68" s="66"/>
      <x:c r="I68" s="66"/>
      <x:c r="J68" s="66"/>
      <x:c r="K68" s="66"/>
      <x:c r="L68" s="66"/>
      <x:c r="M68" s="66"/>
      <x:c r="N68" s="66"/>
      <x:c r="O68" s="66"/>
      <x:c r="P68" s="66"/>
      <x:c r="Q68" s="66"/>
      <x:c r="R68" s="66"/>
      <x:c r="S68" s="66"/>
      <x:c r="T68" s="66"/>
      <x:c r="U68" s="66"/>
    </x:row>
    <x:row r="69" s="13" customFormat="1">
      <x:c r="G69" s="38"/>
      <x:c r="H69" s="66"/>
      <x:c r="I69" s="66"/>
      <x:c r="J69" s="66"/>
      <x:c r="K69" s="66"/>
      <x:c r="L69" s="66"/>
      <x:c r="M69" s="66"/>
      <x:c r="N69" s="66"/>
      <x:c r="O69" s="66"/>
      <x:c r="P69" s="66"/>
      <x:c r="Q69" s="66"/>
      <x:c r="R69" s="66"/>
      <x:c r="S69" s="66"/>
      <x:c r="T69" s="66"/>
      <x:c r="U69" s="66"/>
    </x:row>
    <x:row r="70" s="13" customFormat="1">
      <x:c r="G70" s="38"/>
      <x:c r="H70" s="66"/>
      <x:c r="I70" s="66"/>
      <x:c r="J70" s="66"/>
      <x:c r="K70" s="66"/>
      <x:c r="L70" s="66"/>
      <x:c r="M70" s="66"/>
      <x:c r="N70" s="66"/>
      <x:c r="O70" s="66"/>
      <x:c r="P70" s="66"/>
      <x:c r="Q70" s="66"/>
      <x:c r="R70" s="66"/>
      <x:c r="S70" s="66"/>
      <x:c r="T70" s="66"/>
      <x:c r="U70" s="66"/>
    </x:row>
    <x:row r="71" s="13" customFormat="1">
      <x:c r="G71" s="38"/>
      <x:c r="H71" s="66"/>
      <x:c r="I71" s="66"/>
      <x:c r="J71" s="66"/>
      <x:c r="K71" s="66"/>
      <x:c r="L71" s="66"/>
      <x:c r="M71" s="66"/>
      <x:c r="N71" s="66"/>
      <x:c r="O71" s="66"/>
      <x:c r="P71" s="66"/>
      <x:c r="Q71" s="66"/>
      <x:c r="R71" s="66"/>
      <x:c r="S71" s="66"/>
      <x:c r="T71" s="66"/>
      <x:c r="U71" s="66"/>
    </x:row>
    <x:row r="72" s="13" customFormat="1">
      <x:c r="G72" s="38"/>
      <x:c r="H72" s="66"/>
      <x:c r="I72" s="66"/>
      <x:c r="J72" s="66"/>
      <x:c r="K72" s="66"/>
      <x:c r="L72" s="66"/>
      <x:c r="M72" s="66"/>
      <x:c r="N72" s="66"/>
      <x:c r="O72" s="66"/>
      <x:c r="P72" s="66"/>
      <x:c r="Q72" s="66"/>
      <x:c r="R72" s="66"/>
      <x:c r="S72" s="66"/>
      <x:c r="T72" s="66"/>
      <x:c r="U72" s="66"/>
    </x:row>
    <x:row r="73" s="13" customFormat="1">
      <x:c r="G73" s="38"/>
      <x:c r="H73" s="66"/>
      <x:c r="I73" s="66"/>
      <x:c r="J73" s="66"/>
      <x:c r="K73" s="66"/>
      <x:c r="L73" s="66"/>
      <x:c r="M73" s="66"/>
      <x:c r="N73" s="66"/>
      <x:c r="O73" s="66"/>
      <x:c r="P73" s="66"/>
      <x:c r="Q73" s="66"/>
      <x:c r="R73" s="66"/>
      <x:c r="S73" s="66"/>
      <x:c r="T73" s="66"/>
      <x:c r="U73" s="66"/>
    </x:row>
    <x:row r="74" s="13" customFormat="1">
      <x:c r="G74" s="38"/>
      <x:c r="H74" s="66"/>
      <x:c r="I74" s="66"/>
      <x:c r="J74" s="66"/>
      <x:c r="K74" s="66"/>
      <x:c r="L74" s="66"/>
      <x:c r="M74" s="66"/>
      <x:c r="N74" s="66"/>
      <x:c r="O74" s="66"/>
      <x:c r="P74" s="66"/>
      <x:c r="Q74" s="66"/>
      <x:c r="R74" s="66"/>
      <x:c r="S74" s="66"/>
      <x:c r="T74" s="66"/>
      <x:c r="U74" s="66"/>
    </x:row>
    <x:row r="75" s="13" customFormat="1">
      <x:c r="G75" s="38"/>
      <x:c r="H75" s="66"/>
      <x:c r="I75" s="66"/>
      <x:c r="J75" s="66"/>
      <x:c r="K75" s="66"/>
      <x:c r="L75" s="66"/>
      <x:c r="M75" s="66"/>
      <x:c r="N75" s="66"/>
      <x:c r="O75" s="66"/>
      <x:c r="P75" s="66"/>
      <x:c r="Q75" s="66"/>
      <x:c r="R75" s="66"/>
      <x:c r="S75" s="66"/>
      <x:c r="T75" s="66"/>
      <x:c r="U75" s="66"/>
    </x:row>
    <x:row r="76" s="13" customFormat="1">
      <x:c r="G76" s="38"/>
      <x:c r="H76" s="66"/>
      <x:c r="I76" s="66"/>
      <x:c r="J76" s="66"/>
      <x:c r="K76" s="66"/>
      <x:c r="L76" s="66"/>
      <x:c r="M76" s="66"/>
      <x:c r="N76" s="66"/>
      <x:c r="O76" s="66"/>
      <x:c r="P76" s="66"/>
      <x:c r="Q76" s="66"/>
      <x:c r="R76" s="66"/>
      <x:c r="S76" s="66"/>
      <x:c r="T76" s="66"/>
      <x:c r="U76" s="66"/>
    </x:row>
    <x:row r="77" s="13" customFormat="1">
      <x:c r="G77" s="38"/>
      <x:c r="H77" s="66"/>
      <x:c r="I77" s="66"/>
      <x:c r="J77" s="66"/>
      <x:c r="K77" s="66"/>
      <x:c r="L77" s="66"/>
      <x:c r="M77" s="66"/>
      <x:c r="N77" s="66"/>
      <x:c r="O77" s="66"/>
      <x:c r="P77" s="66"/>
      <x:c r="Q77" s="66"/>
      <x:c r="R77" s="66"/>
      <x:c r="S77" s="66"/>
      <x:c r="T77" s="66"/>
      <x:c r="U77" s="66"/>
    </x:row>
    <x:row r="78" s="13" customFormat="1" ht="21">
      <x:c r="G78" s="38"/>
      <x:c r="H78" s="583"/>
      <x:c r="I78" s="583"/>
      <x:c r="J78" s="583"/>
      <x:c r="K78" s="583"/>
      <x:c r="L78" s="583"/>
      <x:c r="M78" s="583"/>
      <x:c r="N78" s="66"/>
      <x:c r="O78" s="66"/>
      <x:c r="P78" s="66"/>
      <x:c r="Q78" s="66"/>
      <x:c r="R78" s="66"/>
      <x:c r="S78" s="66"/>
      <x:c r="T78" s="66"/>
      <x:c r="U78" s="66"/>
    </x:row>
    <x:row r="79" s="13" customFormat="1">
      <x:c r="G79" s="38"/>
      <x:c r="H79" s="66"/>
      <x:c r="I79" s="66"/>
      <x:c r="J79" s="66"/>
      <x:c r="K79" s="66"/>
      <x:c r="L79" s="66"/>
      <x:c r="M79" s="66"/>
      <x:c r="N79" s="66"/>
      <x:c r="O79" s="66"/>
      <x:c r="P79" s="66"/>
      <x:c r="Q79" s="66"/>
      <x:c r="R79" s="66"/>
      <x:c r="S79" s="66"/>
      <x:c r="T79" s="66"/>
      <x:c r="U79" s="66"/>
    </x:row>
    <x:row r="80" s="13" customFormat="1">
      <x:c r="G80" s="38"/>
      <x:c r="H80" s="66"/>
      <x:c r="I80" s="66"/>
      <x:c r="J80" s="66"/>
      <x:c r="K80" s="66"/>
      <x:c r="L80" s="66"/>
      <x:c r="M80" s="66"/>
      <x:c r="N80" s="66"/>
      <x:c r="O80" s="66"/>
      <x:c r="P80" s="66"/>
      <x:c r="Q80" s="66"/>
      <x:c r="R80" s="66"/>
      <x:c r="S80" s="66"/>
      <x:c r="T80" s="66"/>
      <x:c r="U80" s="66"/>
    </x:row>
    <x:row r="81" s="13" customFormat="1">
      <x:c r="G81" s="38"/>
      <x:c r="H81" s="66"/>
      <x:c r="I81" s="66"/>
      <x:c r="J81" s="66"/>
      <x:c r="K81" s="66"/>
      <x:c r="L81" s="66"/>
      <x:c r="M81" s="66"/>
      <x:c r="N81" s="66"/>
      <x:c r="O81" s="66"/>
      <x:c r="P81" s="66"/>
      <x:c r="Q81" s="66"/>
      <x:c r="R81" s="66"/>
      <x:c r="S81" s="66"/>
      <x:c r="T81" s="66"/>
      <x:c r="U81" s="66"/>
    </x:row>
    <x:row r="82" s="13" customFormat="1">
      <x:c r="G82" s="38"/>
      <x:c r="H82" s="66"/>
      <x:c r="I82" s="66"/>
      <x:c r="J82" s="66"/>
      <x:c r="K82" s="66"/>
      <x:c r="L82" s="66"/>
      <x:c r="M82" s="66"/>
      <x:c r="N82" s="66"/>
      <x:c r="O82" s="66"/>
      <x:c r="P82" s="66"/>
      <x:c r="Q82" s="66"/>
      <x:c r="R82" s="66"/>
      <x:c r="S82" s="66"/>
      <x:c r="T82" s="66"/>
      <x:c r="U82" s="66"/>
    </x:row>
    <x:row r="83" s="13" customFormat="1">
      <x:c r="G83" s="38"/>
      <x:c r="H83" s="66"/>
      <x:c r="I83" s="66"/>
      <x:c r="J83" s="66"/>
      <x:c r="K83" s="66"/>
      <x:c r="L83" s="66"/>
      <x:c r="M83" s="66"/>
      <x:c r="N83" s="66"/>
      <x:c r="O83" s="66"/>
      <x:c r="P83" s="66"/>
      <x:c r="Q83" s="66"/>
      <x:c r="R83" s="66"/>
      <x:c r="S83" s="66"/>
      <x:c r="T83" s="66"/>
      <x:c r="U83" s="66"/>
    </x:row>
    <x:row r="84" s="13" customFormat="1">
      <x:c r="G84" s="38"/>
      <x:c r="H84" s="66"/>
      <x:c r="I84" s="66"/>
      <x:c r="J84" s="66"/>
      <x:c r="K84" s="66"/>
      <x:c r="L84" s="66"/>
      <x:c r="M84" s="66"/>
      <x:c r="N84" s="66"/>
      <x:c r="O84" s="66"/>
      <x:c r="P84" s="66"/>
      <x:c r="Q84" s="66"/>
      <x:c r="R84" s="66"/>
      <x:c r="S84" s="66"/>
      <x:c r="T84" s="66"/>
      <x:c r="U84" s="66"/>
    </x:row>
    <x:row r="85" s="13" customFormat="1">
      <x:c r="G85" s="38"/>
      <x:c r="H85" s="66"/>
      <x:c r="I85" s="66"/>
      <x:c r="J85" s="66"/>
      <x:c r="K85" s="66"/>
      <x:c r="L85" s="66"/>
      <x:c r="M85" s="66"/>
      <x:c r="N85" s="66"/>
      <x:c r="O85" s="66"/>
      <x:c r="P85" s="66"/>
      <x:c r="Q85" s="66"/>
      <x:c r="R85" s="66"/>
      <x:c r="S85" s="66"/>
      <x:c r="T85" s="66"/>
      <x:c r="U85" s="66"/>
    </x:row>
    <x:row r="86" s="13" customFormat="1">
      <x:c r="G86" s="38"/>
      <x:c r="H86" s="66"/>
      <x:c r="I86" s="66"/>
      <x:c r="J86" s="66"/>
      <x:c r="K86" s="66"/>
      <x:c r="L86" s="66"/>
      <x:c r="M86" s="66"/>
      <x:c r="N86" s="66"/>
      <x:c r="O86" s="66"/>
      <x:c r="P86" s="66"/>
      <x:c r="Q86" s="66"/>
      <x:c r="R86" s="66"/>
      <x:c r="S86" s="66"/>
      <x:c r="T86" s="66"/>
      <x:c r="U86" s="66"/>
    </x:row>
    <x:row r="87" s="13" customFormat="1">
      <x:c r="G87" s="38"/>
      <x:c r="H87" s="66"/>
      <x:c r="I87" s="66"/>
      <x:c r="J87" s="66"/>
      <x:c r="K87" s="66"/>
      <x:c r="L87" s="66"/>
      <x:c r="M87" s="66"/>
      <x:c r="N87" s="66"/>
      <x:c r="O87" s="66"/>
      <x:c r="P87" s="66"/>
      <x:c r="Q87" s="66"/>
      <x:c r="R87" s="66"/>
      <x:c r="S87" s="66"/>
      <x:c r="T87" s="66"/>
      <x:c r="U87" s="66"/>
    </x:row>
    <x:row r="88" s="13" customFormat="1" ht="15" customHeight="1">
      <x:c r="G88" s="38"/>
      <x:c r="H88" s="66"/>
      <x:c r="I88" s="66"/>
      <x:c r="J88" s="66"/>
      <x:c r="K88" s="66"/>
      <x:c r="L88" s="66"/>
      <x:c r="M88" s="66"/>
      <x:c r="N88" s="66"/>
      <x:c r="O88" s="66"/>
      <x:c r="P88" s="66"/>
      <x:c r="Q88" s="66"/>
      <x:c r="R88" s="66"/>
      <x:c r="S88" s="66"/>
      <x:c r="T88" s="66"/>
      <x:c r="U88" s="66"/>
    </x:row>
    <x:row r="89" s="13" customFormat="1">
      <x:c r="G89" s="38"/>
      <x:c r="H89" s="66"/>
      <x:c r="I89" s="66"/>
      <x:c r="J89" s="66"/>
      <x:c r="K89" s="66"/>
      <x:c r="L89" s="66"/>
      <x:c r="M89" s="66"/>
      <x:c r="N89" s="66"/>
      <x:c r="O89" s="66"/>
      <x:c r="P89" s="66"/>
      <x:c r="Q89" s="66"/>
      <x:c r="R89" s="66"/>
      <x:c r="S89" s="66"/>
      <x:c r="T89" s="66"/>
      <x:c r="U89" s="66"/>
    </x:row>
    <x:row r="90" s="13" customFormat="1">
      <x:c r="G90" s="38"/>
      <x:c r="H90" s="66"/>
      <x:c r="I90" s="66"/>
      <x:c r="J90" s="66"/>
      <x:c r="K90" s="66"/>
      <x:c r="L90" s="66"/>
      <x:c r="M90" s="66"/>
      <x:c r="N90" s="66"/>
      <x:c r="O90" s="66"/>
      <x:c r="P90" s="66"/>
      <x:c r="Q90" s="66"/>
      <x:c r="R90" s="66"/>
      <x:c r="S90" s="66"/>
      <x:c r="T90" s="66"/>
      <x:c r="U90" s="66"/>
    </x:row>
    <x:row r="91" s="13" customFormat="1">
      <x:c r="G91" s="38"/>
      <x:c r="H91" s="66"/>
      <x:c r="I91" s="66"/>
      <x:c r="J91" s="66"/>
      <x:c r="K91" s="66"/>
      <x:c r="L91" s="66"/>
      <x:c r="M91" s="66"/>
      <x:c r="N91" s="66"/>
      <x:c r="O91" s="66"/>
      <x:c r="P91" s="66"/>
      <x:c r="Q91" s="66"/>
      <x:c r="R91" s="66"/>
      <x:c r="S91" s="66"/>
      <x:c r="T91" s="66"/>
      <x:c r="U91" s="66"/>
    </x:row>
    <x:row r="92" s="13" customFormat="1">
      <x:c r="G92" s="38"/>
      <x:c r="H92" s="66"/>
      <x:c r="I92" s="66"/>
      <x:c r="J92" s="66"/>
      <x:c r="K92" s="66"/>
      <x:c r="L92" s="66"/>
      <x:c r="M92" s="66"/>
      <x:c r="N92" s="66"/>
      <x:c r="O92" s="66"/>
      <x:c r="P92" s="66"/>
      <x:c r="Q92" s="66"/>
      <x:c r="R92" s="66"/>
      <x:c r="S92" s="66"/>
      <x:c r="T92" s="66"/>
      <x:c r="U92" s="66"/>
    </x:row>
    <x:row r="93" s="13" customFormat="1">
      <x:c r="G93" s="38"/>
      <x:c r="H93" s="66"/>
      <x:c r="I93" s="66"/>
      <x:c r="J93" s="66"/>
      <x:c r="K93" s="66"/>
      <x:c r="L93" s="66"/>
      <x:c r="M93" s="66"/>
      <x:c r="N93" s="66"/>
      <x:c r="O93" s="66"/>
      <x:c r="P93" s="66"/>
      <x:c r="Q93" s="66"/>
      <x:c r="R93" s="66"/>
      <x:c r="S93" s="66"/>
      <x:c r="T93" s="66"/>
      <x:c r="U93" s="66"/>
    </x:row>
    <x:row r="94" s="13" customFormat="1">
      <x:c r="G94" s="38"/>
      <x:c r="H94" s="66"/>
      <x:c r="I94" s="66"/>
      <x:c r="J94" s="66"/>
      <x:c r="K94" s="66"/>
      <x:c r="L94" s="66"/>
      <x:c r="M94" s="66"/>
      <x:c r="N94" s="66"/>
      <x:c r="O94" s="66"/>
      <x:c r="P94" s="66"/>
      <x:c r="Q94" s="66"/>
      <x:c r="R94" s="66"/>
      <x:c r="S94" s="66"/>
      <x:c r="T94" s="66"/>
      <x:c r="U94" s="66"/>
    </x:row>
    <x:row r="95" s="13" customFormat="1">
      <x:c r="G95" s="38"/>
      <x:c r="H95" s="66"/>
      <x:c r="I95" s="66"/>
      <x:c r="J95" s="66"/>
      <x:c r="K95" s="66"/>
      <x:c r="L95" s="66"/>
      <x:c r="M95" s="66"/>
      <x:c r="N95" s="66"/>
      <x:c r="O95" s="66"/>
      <x:c r="P95" s="66"/>
      <x:c r="Q95" s="66"/>
      <x:c r="R95" s="66"/>
      <x:c r="S95" s="66"/>
      <x:c r="T95" s="66"/>
      <x:c r="U95" s="66"/>
    </x:row>
    <x:row r="96" s="13" customFormat="1">
      <x:c r="G96" s="38"/>
      <x:c r="H96" s="66"/>
      <x:c r="I96" s="66"/>
      <x:c r="J96" s="66"/>
      <x:c r="K96" s="66"/>
      <x:c r="L96" s="66"/>
      <x:c r="M96" s="66"/>
      <x:c r="N96" s="66"/>
      <x:c r="O96" s="66"/>
      <x:c r="P96" s="66"/>
      <x:c r="Q96" s="66"/>
      <x:c r="R96" s="66"/>
      <x:c r="S96" s="66"/>
      <x:c r="T96" s="66"/>
      <x:c r="U96" s="66"/>
    </x:row>
    <x:row r="97" s="13" customFormat="1">
      <x:c r="G97" s="38"/>
      <x:c r="H97" s="66"/>
      <x:c r="I97" s="66"/>
      <x:c r="J97" s="66"/>
      <x:c r="K97" s="66"/>
      <x:c r="L97" s="66"/>
      <x:c r="M97" s="66"/>
      <x:c r="N97" s="66"/>
      <x:c r="O97" s="66"/>
      <x:c r="P97" s="66"/>
      <x:c r="Q97" s="66"/>
      <x:c r="R97" s="66"/>
      <x:c r="S97" s="66"/>
      <x:c r="T97" s="66"/>
      <x:c r="U97" s="66"/>
    </x:row>
    <x:row r="98" s="13" customFormat="1">
      <x:c r="G98" s="38"/>
      <x:c r="H98" s="66"/>
      <x:c r="I98" s="66"/>
      <x:c r="J98" s="66"/>
      <x:c r="K98" s="66"/>
      <x:c r="L98" s="66"/>
      <x:c r="M98" s="66"/>
      <x:c r="N98" s="66"/>
      <x:c r="O98" s="66"/>
      <x:c r="P98" s="66"/>
      <x:c r="Q98" s="66"/>
      <x:c r="R98" s="66"/>
      <x:c r="S98" s="66"/>
      <x:c r="T98" s="66"/>
      <x:c r="U98" s="66"/>
    </x:row>
    <x:row r="99" s="13" customFormat="1">
      <x:c r="G99" s="38"/>
      <x:c r="H99" s="66"/>
      <x:c r="I99" s="66"/>
      <x:c r="J99" s="66"/>
      <x:c r="K99" s="66"/>
      <x:c r="L99" s="66"/>
      <x:c r="M99" s="66"/>
      <x:c r="N99" s="66"/>
      <x:c r="O99" s="66"/>
      <x:c r="P99" s="66"/>
      <x:c r="Q99" s="66"/>
      <x:c r="R99" s="66"/>
      <x:c r="S99" s="66"/>
      <x:c r="T99" s="66"/>
      <x:c r="U99" s="66"/>
    </x:row>
    <x:row r="100" s="13" customFormat="1">
      <x:c r="G100" s="38"/>
      <x:c r="H100" s="66"/>
      <x:c r="I100" s="66"/>
      <x:c r="J100" s="66"/>
      <x:c r="K100" s="66"/>
      <x:c r="L100" s="66"/>
      <x:c r="M100" s="66"/>
      <x:c r="N100" s="66"/>
      <x:c r="O100" s="66"/>
      <x:c r="P100" s="66"/>
      <x:c r="Q100" s="66"/>
      <x:c r="R100" s="66"/>
      <x:c r="S100" s="66"/>
      <x:c r="T100" s="66"/>
      <x:c r="U100" s="66"/>
    </x:row>
    <x:row r="101" s="13" customFormat="1">
      <x:c r="G101" s="38"/>
      <x:c r="H101" s="66"/>
      <x:c r="I101" s="66"/>
      <x:c r="J101" s="66"/>
      <x:c r="K101" s="66"/>
      <x:c r="L101" s="66"/>
      <x:c r="M101" s="66"/>
      <x:c r="N101" s="66"/>
      <x:c r="O101" s="66"/>
      <x:c r="P101" s="66"/>
      <x:c r="Q101" s="66"/>
      <x:c r="R101" s="66"/>
      <x:c r="S101" s="66"/>
      <x:c r="T101" s="66"/>
      <x:c r="U101" s="66"/>
    </x:row>
    <x:row r="102" s="13" customFormat="1">
      <x:c r="G102" s="38"/>
      <x:c r="H102" s="66"/>
      <x:c r="I102" s="66"/>
      <x:c r="J102" s="66"/>
      <x:c r="K102" s="66"/>
      <x:c r="L102" s="66"/>
      <x:c r="M102" s="66"/>
      <x:c r="N102" s="66"/>
      <x:c r="O102" s="66"/>
      <x:c r="P102" s="66"/>
      <x:c r="Q102" s="66"/>
      <x:c r="R102" s="66"/>
      <x:c r="S102" s="66"/>
      <x:c r="T102" s="66"/>
      <x:c r="U102" s="66"/>
    </x:row>
    <x:row r="103" s="13" customFormat="1">
      <x:c r="G103" s="38"/>
      <x:c r="H103" s="66"/>
      <x:c r="I103" s="66"/>
      <x:c r="J103" s="66"/>
      <x:c r="K103" s="66"/>
      <x:c r="L103" s="66"/>
      <x:c r="M103" s="66"/>
      <x:c r="N103" s="66"/>
      <x:c r="O103" s="66"/>
      <x:c r="P103" s="66"/>
      <x:c r="Q103" s="66"/>
      <x:c r="R103" s="66"/>
      <x:c r="S103" s="66"/>
      <x:c r="T103" s="66"/>
      <x:c r="U103" s="66"/>
    </x:row>
    <x:row r="104" s="13" customFormat="1">
      <x:c r="G104" s="38"/>
      <x:c r="H104" s="66"/>
      <x:c r="I104" s="66"/>
      <x:c r="J104" s="66"/>
      <x:c r="K104" s="66"/>
      <x:c r="L104" s="66"/>
      <x:c r="M104" s="66"/>
      <x:c r="N104" s="66"/>
      <x:c r="O104" s="66"/>
      <x:c r="P104" s="66"/>
      <x:c r="Q104" s="66"/>
      <x:c r="R104" s="66"/>
      <x:c r="S104" s="66"/>
      <x:c r="T104" s="66"/>
      <x:c r="U104" s="66"/>
    </x:row>
    <x:row r="105" s="13" customFormat="1">
      <x:c r="G105" s="38"/>
      <x:c r="H105" s="66"/>
      <x:c r="I105" s="66"/>
      <x:c r="J105" s="66"/>
      <x:c r="K105" s="66"/>
      <x:c r="L105" s="66"/>
      <x:c r="M105" s="66"/>
      <x:c r="N105" s="66"/>
      <x:c r="O105" s="66"/>
      <x:c r="P105" s="66"/>
      <x:c r="Q105" s="66"/>
      <x:c r="R105" s="66"/>
      <x:c r="S105" s="66"/>
      <x:c r="T105" s="66"/>
      <x:c r="U105" s="66"/>
    </x:row>
    <x:row r="106" s="13" customFormat="1">
      <x:c r="G106" s="38"/>
      <x:c r="H106" s="66"/>
      <x:c r="I106" s="66"/>
      <x:c r="J106" s="66"/>
      <x:c r="K106" s="66"/>
      <x:c r="L106" s="66"/>
      <x:c r="M106" s="66"/>
      <x:c r="N106" s="66"/>
      <x:c r="O106" s="66"/>
      <x:c r="P106" s="66"/>
      <x:c r="Q106" s="66"/>
      <x:c r="R106" s="66"/>
      <x:c r="S106" s="66"/>
      <x:c r="T106" s="66"/>
      <x:c r="U106" s="66"/>
    </x:row>
    <x:row r="107" s="13" customFormat="1">
      <x:c r="G107" s="38"/>
      <x:c r="H107" s="66"/>
      <x:c r="I107" s="66"/>
      <x:c r="J107" s="66"/>
      <x:c r="K107" s="66"/>
      <x:c r="L107" s="66"/>
      <x:c r="M107" s="66"/>
      <x:c r="N107" s="66"/>
      <x:c r="O107" s="66"/>
      <x:c r="P107" s="66"/>
      <x:c r="Q107" s="66"/>
      <x:c r="R107" s="66"/>
      <x:c r="S107" s="66"/>
      <x:c r="T107" s="66"/>
      <x:c r="U107" s="66"/>
    </x:row>
    <x:row r="108" s="13" customFormat="1">
      <x:c r="F108" s="99"/>
      <x:c r="H108" s="66"/>
      <x:c r="I108" s="66"/>
      <x:c r="J108" s="66"/>
      <x:c r="K108" s="66"/>
      <x:c r="L108" s="66"/>
      <x:c r="M108" s="66"/>
      <x:c r="N108" s="66"/>
      <x:c r="O108" s="66"/>
      <x:c r="P108" s="66"/>
      <x:c r="Q108" s="66"/>
      <x:c r="R108" s="66"/>
      <x:c r="S108" s="66"/>
      <x:c r="T108" s="66"/>
      <x:c r="U108" s="66"/>
    </x:row>
    <x:row r="109" s="13" customFormat="1">
      <x:c r="F109" s="99"/>
      <x:c r="H109" s="66"/>
      <x:c r="I109" s="66"/>
      <x:c r="J109" s="66"/>
      <x:c r="K109" s="66"/>
      <x:c r="L109" s="66"/>
      <x:c r="M109" s="66"/>
      <x:c r="N109" s="66"/>
      <x:c r="O109" s="66"/>
      <x:c r="P109" s="66"/>
      <x:c r="Q109" s="66"/>
      <x:c r="R109" s="66"/>
      <x:c r="S109" s="66"/>
      <x:c r="T109" s="66"/>
      <x:c r="U109" s="66"/>
    </x:row>
    <x:row r="110" s="13" customFormat="1">
      <x:c r="F110" s="99"/>
      <x:c r="H110" s="66"/>
      <x:c r="I110" s="66"/>
      <x:c r="J110" s="66"/>
      <x:c r="K110" s="66"/>
      <x:c r="L110" s="66"/>
      <x:c r="M110" s="66"/>
      <x:c r="N110" s="66"/>
      <x:c r="O110" s="66"/>
      <x:c r="P110" s="66"/>
      <x:c r="Q110" s="66"/>
      <x:c r="R110" s="66"/>
      <x:c r="S110" s="66"/>
      <x:c r="T110" s="66"/>
      <x:c r="U110" s="66"/>
    </x:row>
    <x:row r="111" s="13" customFormat="1">
      <x:c r="F111" s="99"/>
      <x:c r="H111" s="66"/>
      <x:c r="I111" s="66"/>
      <x:c r="J111" s="66"/>
      <x:c r="K111" s="66"/>
      <x:c r="L111" s="66"/>
      <x:c r="M111" s="66"/>
      <x:c r="N111" s="66"/>
      <x:c r="O111" s="66"/>
      <x:c r="P111" s="66"/>
      <x:c r="Q111" s="66"/>
      <x:c r="R111" s="66"/>
      <x:c r="S111" s="66"/>
      <x:c r="T111" s="66"/>
      <x:c r="U111" s="66"/>
    </x:row>
    <x:row r="112" s="13" customFormat="1">
      <x:c r="F112" s="99"/>
      <x:c r="H112" s="66"/>
      <x:c r="I112" s="66"/>
      <x:c r="J112" s="66"/>
      <x:c r="K112" s="66"/>
      <x:c r="L112" s="66"/>
      <x:c r="M112" s="66"/>
      <x:c r="N112" s="66"/>
      <x:c r="O112" s="66"/>
      <x:c r="P112" s="66"/>
      <x:c r="Q112" s="66"/>
      <x:c r="R112" s="66"/>
      <x:c r="S112" s="66"/>
      <x:c r="T112" s="66"/>
      <x:c r="U112" s="66"/>
    </x:row>
    <x:row r="113" s="13" customFormat="1">
      <x:c r="F113" s="99"/>
      <x:c r="H113" s="66"/>
      <x:c r="I113" s="66"/>
      <x:c r="J113" s="66"/>
      <x:c r="K113" s="66"/>
      <x:c r="L113" s="66"/>
      <x:c r="M113" s="66"/>
      <x:c r="N113" s="66"/>
      <x:c r="O113" s="66"/>
      <x:c r="P113" s="66"/>
      <x:c r="Q113" s="66"/>
      <x:c r="R113" s="66"/>
      <x:c r="S113" s="66"/>
      <x:c r="T113" s="66"/>
      <x:c r="U113" s="66"/>
    </x:row>
    <x:row r="114" s="13" customFormat="1">
      <x:c r="F114" s="99"/>
      <x:c r="H114" s="66"/>
      <x:c r="I114" s="66"/>
      <x:c r="J114" s="66"/>
      <x:c r="K114" s="66"/>
      <x:c r="L114" s="66"/>
      <x:c r="M114" s="66"/>
      <x:c r="N114" s="66"/>
      <x:c r="O114" s="66"/>
      <x:c r="P114" s="66"/>
      <x:c r="Q114" s="66"/>
      <x:c r="R114" s="66"/>
      <x:c r="S114" s="66"/>
      <x:c r="T114" s="66"/>
      <x:c r="U114" s="66"/>
    </x:row>
    <x:row r="115" s="13" customFormat="1">
      <x:c r="F115" s="99"/>
      <x:c r="H115" s="66"/>
      <x:c r="I115" s="66"/>
      <x:c r="J115" s="66"/>
      <x:c r="K115" s="66"/>
      <x:c r="L115" s="66"/>
      <x:c r="M115" s="66"/>
      <x:c r="N115" s="66"/>
      <x:c r="O115" s="66"/>
      <x:c r="P115" s="66"/>
      <x:c r="Q115" s="66"/>
      <x:c r="R115" s="66"/>
      <x:c r="S115" s="66"/>
      <x:c r="T115" s="66"/>
      <x:c r="U115" s="66"/>
    </x:row>
    <x:row r="116" s="13" customFormat="1">
      <x:c r="F116" s="99"/>
      <x:c r="H116" s="66"/>
      <x:c r="I116" s="66"/>
      <x:c r="J116" s="66"/>
      <x:c r="K116" s="66"/>
      <x:c r="L116" s="66"/>
      <x:c r="M116" s="66"/>
      <x:c r="N116" s="66"/>
      <x:c r="O116" s="66"/>
      <x:c r="P116" s="66"/>
      <x:c r="Q116" s="66"/>
      <x:c r="R116" s="66"/>
      <x:c r="S116" s="66"/>
      <x:c r="T116" s="66"/>
      <x:c r="U116" s="66"/>
    </x:row>
    <x:row r="117" s="13" customFormat="1">
      <x:c r="F117" s="99"/>
      <x:c r="H117" s="66"/>
      <x:c r="I117" s="66"/>
      <x:c r="J117" s="66"/>
      <x:c r="K117" s="66"/>
      <x:c r="L117" s="66"/>
      <x:c r="M117" s="66"/>
      <x:c r="N117" s="66"/>
      <x:c r="O117" s="66"/>
      <x:c r="P117" s="66"/>
      <x:c r="Q117" s="66"/>
      <x:c r="R117" s="66"/>
      <x:c r="S117" s="66"/>
      <x:c r="T117" s="66"/>
      <x:c r="U117" s="66"/>
    </x:row>
    <x:row r="118" s="13" customFormat="1">
      <x:c r="F118" s="99"/>
      <x:c r="H118" s="66"/>
      <x:c r="I118" s="66"/>
      <x:c r="J118" s="66"/>
      <x:c r="K118" s="66"/>
      <x:c r="L118" s="66"/>
      <x:c r="M118" s="66"/>
      <x:c r="N118" s="66"/>
      <x:c r="O118" s="66"/>
      <x:c r="P118" s="66"/>
      <x:c r="Q118" s="66"/>
      <x:c r="R118" s="66"/>
      <x:c r="S118" s="66"/>
      <x:c r="T118" s="66"/>
      <x:c r="U118" s="66"/>
    </x:row>
    <x:row r="119" s="13" customFormat="1">
      <x:c r="F119" s="99"/>
      <x:c r="H119" s="66"/>
      <x:c r="I119" s="66"/>
      <x:c r="J119" s="66"/>
      <x:c r="K119" s="66"/>
      <x:c r="L119" s="66"/>
      <x:c r="M119" s="66"/>
      <x:c r="N119" s="66"/>
      <x:c r="O119" s="66"/>
      <x:c r="P119" s="66"/>
      <x:c r="Q119" s="66"/>
      <x:c r="R119" s="66"/>
      <x:c r="S119" s="66"/>
      <x:c r="T119" s="66"/>
      <x:c r="U119" s="66"/>
    </x:row>
    <x:row r="120" s="13" customFormat="1">
      <x:c r="F120" s="99"/>
      <x:c r="H120" s="66"/>
      <x:c r="I120" s="66"/>
      <x:c r="J120" s="66"/>
      <x:c r="K120" s="66"/>
      <x:c r="L120" s="66"/>
      <x:c r="M120" s="66"/>
      <x:c r="N120" s="66"/>
      <x:c r="O120" s="66"/>
      <x:c r="P120" s="66"/>
      <x:c r="Q120" s="66"/>
      <x:c r="R120" s="66"/>
      <x:c r="S120" s="66"/>
      <x:c r="T120" s="66"/>
      <x:c r="U120" s="66"/>
    </x:row>
    <x:row r="121" s="13" customFormat="1">
      <x:c r="F121" s="99"/>
      <x:c r="H121" s="66"/>
      <x:c r="I121" s="66"/>
      <x:c r="J121" s="66"/>
      <x:c r="K121" s="66"/>
      <x:c r="L121" s="66"/>
      <x:c r="M121" s="66"/>
      <x:c r="N121" s="66"/>
      <x:c r="O121" s="66"/>
      <x:c r="P121" s="66"/>
      <x:c r="Q121" s="66"/>
      <x:c r="R121" s="66"/>
      <x:c r="S121" s="66"/>
      <x:c r="T121" s="66"/>
      <x:c r="U121" s="66"/>
    </x:row>
    <x:row r="122" s="13" customFormat="1">
      <x:c r="F122" s="99"/>
      <x:c r="H122" s="66"/>
      <x:c r="I122" s="66"/>
      <x:c r="J122" s="66"/>
      <x:c r="K122" s="66"/>
      <x:c r="L122" s="66"/>
      <x:c r="M122" s="66"/>
      <x:c r="N122" s="66"/>
      <x:c r="O122" s="66"/>
      <x:c r="P122" s="66"/>
      <x:c r="Q122" s="66"/>
      <x:c r="R122" s="66"/>
      <x:c r="S122" s="66"/>
      <x:c r="T122" s="66"/>
      <x:c r="U122" s="66"/>
    </x:row>
    <x:row r="123" s="13" customFormat="1">
      <x:c r="F123" s="99"/>
      <x:c r="H123" s="66"/>
      <x:c r="I123" s="66"/>
      <x:c r="J123" s="66"/>
      <x:c r="K123" s="66"/>
      <x:c r="L123" s="66"/>
      <x:c r="M123" s="66"/>
      <x:c r="N123" s="66"/>
      <x:c r="O123" s="66"/>
      <x:c r="P123" s="66"/>
      <x:c r="Q123" s="66"/>
      <x:c r="R123" s="66"/>
      <x:c r="S123" s="66"/>
      <x:c r="T123" s="66"/>
      <x:c r="U123" s="66"/>
    </x:row>
    <x:row r="124" s="13" customFormat="1">
      <x:c r="F124" s="99"/>
      <x:c r="H124" s="66"/>
      <x:c r="I124" s="66"/>
      <x:c r="J124" s="66"/>
      <x:c r="K124" s="66"/>
      <x:c r="L124" s="66"/>
      <x:c r="M124" s="66"/>
      <x:c r="N124" s="66"/>
      <x:c r="O124" s="66"/>
      <x:c r="P124" s="66"/>
      <x:c r="Q124" s="66"/>
      <x:c r="R124" s="66"/>
      <x:c r="S124" s="66"/>
      <x:c r="T124" s="66"/>
      <x:c r="U124" s="66"/>
    </x:row>
    <x:row r="125" s="13" customFormat="1">
      <x:c r="F125" s="99"/>
      <x:c r="H125" s="66"/>
      <x:c r="I125" s="66"/>
      <x:c r="J125" s="66"/>
      <x:c r="K125" s="66"/>
      <x:c r="L125" s="66"/>
      <x:c r="M125" s="66"/>
      <x:c r="N125" s="66"/>
      <x:c r="O125" s="66"/>
      <x:c r="P125" s="66"/>
      <x:c r="Q125" s="66"/>
      <x:c r="R125" s="66"/>
      <x:c r="S125" s="66"/>
      <x:c r="T125" s="66"/>
      <x:c r="U125" s="66"/>
    </x:row>
    <x:row r="126" s="13" customFormat="1">
      <x:c r="F126" s="99"/>
      <x:c r="H126" s="66"/>
      <x:c r="I126" s="66"/>
      <x:c r="J126" s="66"/>
      <x:c r="K126" s="66"/>
      <x:c r="L126" s="66"/>
      <x:c r="M126" s="66"/>
      <x:c r="N126" s="66"/>
      <x:c r="O126" s="66"/>
      <x:c r="P126" s="66"/>
      <x:c r="Q126" s="66"/>
      <x:c r="R126" s="66"/>
      <x:c r="S126" s="66"/>
      <x:c r="T126" s="66"/>
      <x:c r="U126" s="66"/>
    </x:row>
    <x:row r="127" s="13" customFormat="1">
      <x:c r="F127" s="99"/>
      <x:c r="H127" s="66"/>
      <x:c r="I127" s="66"/>
      <x:c r="J127" s="66"/>
      <x:c r="K127" s="66"/>
      <x:c r="L127" s="66"/>
      <x:c r="M127" s="66"/>
      <x:c r="N127" s="66"/>
      <x:c r="O127" s="66"/>
      <x:c r="P127" s="66"/>
      <x:c r="Q127" s="66"/>
      <x:c r="R127" s="66"/>
      <x:c r="S127" s="66"/>
      <x:c r="T127" s="66"/>
      <x:c r="U127" s="66"/>
    </x:row>
    <x:row r="128" s="13" customFormat="1">
      <x:c r="F128" s="99"/>
      <x:c r="H128" s="66"/>
      <x:c r="I128" s="66"/>
      <x:c r="J128" s="66"/>
      <x:c r="K128" s="66"/>
      <x:c r="L128" s="66"/>
      <x:c r="M128" s="66"/>
      <x:c r="N128" s="66"/>
      <x:c r="O128" s="66"/>
      <x:c r="P128" s="66"/>
      <x:c r="Q128" s="66"/>
      <x:c r="R128" s="66"/>
      <x:c r="S128" s="66"/>
      <x:c r="T128" s="66"/>
      <x:c r="U128" s="66"/>
    </x:row>
    <x:row r="129" s="13" customFormat="1">
      <x:c r="F129" s="99"/>
      <x:c r="H129" s="66"/>
      <x:c r="I129" s="66"/>
      <x:c r="J129" s="66"/>
      <x:c r="K129" s="66"/>
      <x:c r="L129" s="66"/>
      <x:c r="M129" s="66"/>
      <x:c r="N129" s="66"/>
      <x:c r="O129" s="66"/>
      <x:c r="P129" s="66"/>
      <x:c r="Q129" s="66"/>
      <x:c r="R129" s="66"/>
      <x:c r="S129" s="66"/>
      <x:c r="T129" s="66"/>
      <x:c r="U129" s="66"/>
    </x:row>
    <x:row r="130" s="13" customFormat="1">
      <x:c r="F130" s="99"/>
      <x:c r="H130" s="66"/>
      <x:c r="I130" s="66"/>
      <x:c r="J130" s="66"/>
      <x:c r="K130" s="66"/>
      <x:c r="L130" s="66"/>
      <x:c r="M130" s="66"/>
      <x:c r="N130" s="66"/>
      <x:c r="O130" s="66"/>
      <x:c r="P130" s="66"/>
      <x:c r="Q130" s="66"/>
      <x:c r="R130" s="66"/>
      <x:c r="S130" s="66"/>
      <x:c r="T130" s="66"/>
      <x:c r="U130" s="66"/>
    </x:row>
    <x:row r="131" s="13" customFormat="1">
      <x:c r="F131" s="99"/>
      <x:c r="H131" s="66"/>
      <x:c r="I131" s="66"/>
      <x:c r="J131" s="66"/>
      <x:c r="K131" s="66"/>
      <x:c r="L131" s="66"/>
      <x:c r="M131" s="66"/>
      <x:c r="N131" s="66"/>
      <x:c r="O131" s="66"/>
      <x:c r="P131" s="66"/>
      <x:c r="Q131" s="66"/>
      <x:c r="R131" s="66"/>
      <x:c r="S131" s="66"/>
      <x:c r="T131" s="66"/>
      <x:c r="U131" s="66"/>
    </x:row>
    <x:row r="132" s="13" customFormat="1">
      <x:c r="F132" s="99"/>
      <x:c r="H132" s="66"/>
      <x:c r="I132" s="66"/>
      <x:c r="J132" s="66"/>
      <x:c r="K132" s="66"/>
      <x:c r="L132" s="66"/>
      <x:c r="M132" s="66"/>
      <x:c r="N132" s="66"/>
      <x:c r="O132" s="66"/>
      <x:c r="P132" s="66"/>
      <x:c r="Q132" s="66"/>
      <x:c r="R132" s="66"/>
      <x:c r="S132" s="66"/>
      <x:c r="T132" s="66"/>
      <x:c r="U132" s="66"/>
    </x:row>
    <x:row r="133" s="13" customFormat="1">
      <x:c r="F133" s="99"/>
      <x:c r="H133" s="66"/>
      <x:c r="I133" s="66"/>
      <x:c r="J133" s="66"/>
      <x:c r="K133" s="66"/>
      <x:c r="L133" s="66"/>
      <x:c r="M133" s="66"/>
      <x:c r="N133" s="66"/>
      <x:c r="O133" s="66"/>
      <x:c r="P133" s="66"/>
      <x:c r="Q133" s="66"/>
      <x:c r="R133" s="66"/>
      <x:c r="S133" s="66"/>
      <x:c r="T133" s="66"/>
      <x:c r="U133" s="66"/>
    </x:row>
    <x:row r="134" s="13" customFormat="1">
      <x:c r="F134" s="99"/>
      <x:c r="H134" s="66"/>
      <x:c r="I134" s="66"/>
      <x:c r="J134" s="66"/>
      <x:c r="K134" s="66"/>
      <x:c r="L134" s="66"/>
      <x:c r="M134" s="66"/>
      <x:c r="N134" s="66"/>
      <x:c r="O134" s="66"/>
      <x:c r="P134" s="66"/>
      <x:c r="Q134" s="66"/>
      <x:c r="R134" s="66"/>
      <x:c r="S134" s="66"/>
      <x:c r="T134" s="66"/>
      <x:c r="U134" s="66"/>
    </x:row>
    <x:row r="135" s="13" customFormat="1">
      <x:c r="F135" s="99"/>
      <x:c r="H135" s="66"/>
      <x:c r="I135" s="66"/>
      <x:c r="J135" s="66"/>
      <x:c r="K135" s="66"/>
      <x:c r="L135" s="66"/>
      <x:c r="M135" s="66"/>
      <x:c r="N135" s="66"/>
      <x:c r="O135" s="66"/>
      <x:c r="P135" s="66"/>
      <x:c r="Q135" s="66"/>
      <x:c r="R135" s="66"/>
      <x:c r="S135" s="66"/>
      <x:c r="T135" s="66"/>
      <x:c r="U135" s="66"/>
    </x:row>
    <x:row r="136" s="13" customFormat="1">
      <x:c r="F136" s="99"/>
      <x:c r="H136" s="66"/>
      <x:c r="I136" s="66"/>
      <x:c r="J136" s="66"/>
      <x:c r="K136" s="66"/>
      <x:c r="L136" s="66"/>
      <x:c r="M136" s="66"/>
      <x:c r="N136" s="66"/>
      <x:c r="O136" s="66"/>
      <x:c r="P136" s="66"/>
      <x:c r="Q136" s="66"/>
      <x:c r="R136" s="66"/>
      <x:c r="S136" s="66"/>
      <x:c r="T136" s="66"/>
      <x:c r="U136" s="66"/>
    </x:row>
    <x:row r="137" s="13" customFormat="1">
      <x:c r="F137" s="99"/>
      <x:c r="H137" s="66"/>
      <x:c r="I137" s="66"/>
      <x:c r="J137" s="66"/>
      <x:c r="K137" s="66"/>
      <x:c r="L137" s="66"/>
      <x:c r="M137" s="66"/>
      <x:c r="N137" s="66"/>
      <x:c r="O137" s="66"/>
      <x:c r="P137" s="66"/>
      <x:c r="Q137" s="66"/>
      <x:c r="R137" s="66"/>
      <x:c r="S137" s="66"/>
      <x:c r="T137" s="66"/>
      <x:c r="U137" s="66"/>
    </x:row>
    <x:row r="138" s="13" customFormat="1">
      <x:c r="F138" s="99"/>
      <x:c r="H138" s="66"/>
      <x:c r="I138" s="66"/>
      <x:c r="J138" s="66"/>
      <x:c r="K138" s="66"/>
      <x:c r="L138" s="66"/>
      <x:c r="M138" s="66"/>
      <x:c r="N138" s="66"/>
      <x:c r="O138" s="66"/>
      <x:c r="P138" s="66"/>
      <x:c r="Q138" s="66"/>
      <x:c r="R138" s="66"/>
      <x:c r="S138" s="66"/>
      <x:c r="T138" s="66"/>
      <x:c r="U138" s="66"/>
    </x:row>
    <x:row r="139" s="13" customFormat="1" ht="21">
      <x:c r="F139" s="99"/>
      <x:c r="H139" s="583"/>
      <x:c r="I139" s="583"/>
      <x:c r="J139" s="583"/>
      <x:c r="K139" s="583"/>
      <x:c r="L139" s="583"/>
      <x:c r="M139" s="583"/>
      <x:c r="N139" s="66"/>
      <x:c r="O139" s="66"/>
      <x:c r="P139" s="66"/>
      <x:c r="Q139" s="66"/>
      <x:c r="R139" s="66"/>
      <x:c r="S139" s="66"/>
      <x:c r="T139" s="66"/>
      <x:c r="U139" s="66"/>
    </x:row>
    <x:row r="140" s="13" customFormat="1">
      <x:c r="F140" s="99"/>
      <x:c r="H140" s="66"/>
      <x:c r="I140" s="66"/>
      <x:c r="J140" s="66"/>
      <x:c r="K140" s="66"/>
      <x:c r="L140" s="66"/>
      <x:c r="M140" s="66"/>
      <x:c r="N140" s="66"/>
      <x:c r="O140" s="66"/>
      <x:c r="P140" s="66"/>
      <x:c r="Q140" s="66"/>
      <x:c r="R140" s="66"/>
      <x:c r="S140" s="66"/>
      <x:c r="T140" s="66"/>
      <x:c r="U140" s="66"/>
    </x:row>
    <x:row r="141" s="13" customFormat="1">
      <x:c r="F141" s="99"/>
      <x:c r="H141" s="66"/>
      <x:c r="I141" s="66"/>
      <x:c r="J141" s="66"/>
      <x:c r="K141" s="66"/>
      <x:c r="L141" s="66"/>
      <x:c r="M141" s="66"/>
      <x:c r="N141" s="66"/>
      <x:c r="O141" s="66"/>
      <x:c r="P141" s="66"/>
      <x:c r="Q141" s="66"/>
      <x:c r="R141" s="66"/>
      <x:c r="S141" s="66"/>
      <x:c r="T141" s="66"/>
      <x:c r="U141" s="66"/>
    </x:row>
    <x:row r="142" s="13" customFormat="1">
      <x:c r="F142" s="99"/>
      <x:c r="H142" s="580"/>
      <x:c r="I142" s="580"/>
      <x:c r="J142" s="580"/>
      <x:c r="K142" s="580"/>
      <x:c r="L142" s="580"/>
      <x:c r="M142" s="580"/>
      <x:c r="N142" s="580"/>
      <x:c r="O142" s="66"/>
      <x:c r="P142" s="66"/>
      <x:c r="Q142" s="66"/>
      <x:c r="R142" s="66"/>
      <x:c r="S142" s="66"/>
      <x:c r="T142" s="66"/>
      <x:c r="U142" s="66"/>
    </x:row>
    <x:row r="143" s="13" customFormat="1">
      <x:c r="F143" s="99"/>
      <x:c r="H143" s="66"/>
      <x:c r="I143" s="66"/>
      <x:c r="J143" s="66"/>
      <x:c r="K143" s="66"/>
      <x:c r="L143" s="66"/>
      <x:c r="M143" s="66"/>
      <x:c r="N143" s="66"/>
      <x:c r="O143" s="66"/>
      <x:c r="P143" s="66"/>
      <x:c r="Q143" s="66"/>
      <x:c r="R143" s="66"/>
      <x:c r="S143" s="66"/>
      <x:c r="T143" s="66"/>
      <x:c r="U143" s="66"/>
    </x:row>
    <x:row r="144" s="13" customFormat="1">
      <x:c r="F144" s="99"/>
      <x:c r="H144" s="66"/>
      <x:c r="I144" s="66"/>
      <x:c r="J144" s="66"/>
      <x:c r="K144" s="66"/>
      <x:c r="L144" s="66"/>
      <x:c r="M144" s="66"/>
      <x:c r="N144" s="66"/>
      <x:c r="O144" s="66"/>
      <x:c r="P144" s="66"/>
      <x:c r="Q144" s="66"/>
      <x:c r="R144" s="66"/>
      <x:c r="S144" s="66"/>
      <x:c r="T144" s="66"/>
      <x:c r="U144" s="66"/>
    </x:row>
    <x:row r="145" s="13" customFormat="1">
      <x:c r="F145" s="99"/>
      <x:c r="H145" s="66"/>
      <x:c r="I145" s="66"/>
      <x:c r="J145" s="66"/>
      <x:c r="K145" s="66"/>
      <x:c r="L145" s="66"/>
      <x:c r="M145" s="66"/>
      <x:c r="N145" s="66"/>
      <x:c r="O145" s="66"/>
      <x:c r="P145" s="66"/>
      <x:c r="Q145" s="66"/>
      <x:c r="R145" s="66"/>
      <x:c r="S145" s="66"/>
      <x:c r="T145" s="66"/>
      <x:c r="U145" s="66"/>
    </x:row>
    <x:row r="146" s="13" customFormat="1">
      <x:c r="F146" s="99"/>
      <x:c r="H146" s="66"/>
      <x:c r="I146" s="66"/>
      <x:c r="J146" s="66"/>
      <x:c r="K146" s="66"/>
      <x:c r="L146" s="66"/>
      <x:c r="M146" s="66"/>
      <x:c r="N146" s="66"/>
      <x:c r="O146" s="66"/>
      <x:c r="P146" s="66"/>
      <x:c r="Q146" s="66"/>
      <x:c r="R146" s="66"/>
      <x:c r="S146" s="66"/>
      <x:c r="T146" s="66"/>
      <x:c r="U146" s="66"/>
    </x:row>
    <x:row r="147" s="13" customFormat="1">
      <x:c r="F147" s="99"/>
      <x:c r="H147" s="66"/>
      <x:c r="I147" s="66"/>
      <x:c r="J147" s="66"/>
      <x:c r="K147" s="66"/>
      <x:c r="L147" s="66"/>
      <x:c r="M147" s="66"/>
      <x:c r="N147" s="66"/>
      <x:c r="O147" s="66"/>
      <x:c r="P147" s="66"/>
      <x:c r="Q147" s="66"/>
      <x:c r="R147" s="66"/>
      <x:c r="S147" s="66"/>
      <x:c r="T147" s="66"/>
      <x:c r="U147" s="66"/>
    </x:row>
    <x:row r="148" s="13" customFormat="1">
      <x:c r="F148" s="99"/>
      <x:c r="H148" s="66"/>
      <x:c r="I148" s="66"/>
      <x:c r="J148" s="66"/>
      <x:c r="K148" s="66"/>
      <x:c r="L148" s="66"/>
      <x:c r="M148" s="66"/>
      <x:c r="N148" s="66"/>
      <x:c r="O148" s="66"/>
      <x:c r="P148" s="66"/>
      <x:c r="Q148" s="66"/>
      <x:c r="R148" s="66"/>
      <x:c r="S148" s="66"/>
      <x:c r="T148" s="66"/>
      <x:c r="U148" s="66"/>
    </x:row>
    <x:row r="149" s="13" customFormat="1">
      <x:c r="F149" s="99"/>
      <x:c r="H149" s="66"/>
      <x:c r="I149" s="66"/>
      <x:c r="J149" s="66"/>
      <x:c r="K149" s="66"/>
      <x:c r="L149" s="66"/>
      <x:c r="M149" s="66"/>
      <x:c r="N149" s="66"/>
      <x:c r="O149" s="66"/>
      <x:c r="P149" s="66"/>
      <x:c r="Q149" s="66"/>
      <x:c r="R149" s="66"/>
      <x:c r="S149" s="66"/>
      <x:c r="T149" s="66"/>
      <x:c r="U149" s="66"/>
    </x:row>
    <x:row r="150" s="13" customFormat="1">
      <x:c r="F150" s="99"/>
      <x:c r="H150" s="66"/>
      <x:c r="I150" s="66"/>
      <x:c r="J150" s="66"/>
      <x:c r="K150" s="66"/>
      <x:c r="L150" s="66"/>
      <x:c r="M150" s="66"/>
      <x:c r="N150" s="66"/>
      <x:c r="O150" s="66"/>
      <x:c r="P150" s="66"/>
      <x:c r="Q150" s="66"/>
      <x:c r="R150" s="66"/>
      <x:c r="S150" s="66"/>
      <x:c r="T150" s="66"/>
      <x:c r="U150" s="66"/>
    </x:row>
    <x:row r="151" s="13" customFormat="1">
      <x:c r="F151" s="99"/>
      <x:c r="H151" s="66"/>
      <x:c r="I151" s="66"/>
      <x:c r="J151" s="66"/>
      <x:c r="K151" s="66"/>
      <x:c r="L151" s="66"/>
      <x:c r="M151" s="66"/>
      <x:c r="N151" s="66"/>
      <x:c r="O151" s="66"/>
      <x:c r="P151" s="66"/>
      <x:c r="Q151" s="66"/>
      <x:c r="R151" s="66"/>
      <x:c r="S151" s="66"/>
      <x:c r="T151" s="66"/>
      <x:c r="U151" s="66"/>
    </x:row>
    <x:row r="152" s="13" customFormat="1">
      <x:c r="F152" s="99"/>
      <x:c r="H152" s="66"/>
      <x:c r="I152" s="66"/>
      <x:c r="J152" s="66"/>
      <x:c r="K152" s="66"/>
      <x:c r="L152" s="66"/>
      <x:c r="M152" s="66"/>
      <x:c r="N152" s="66"/>
      <x:c r="O152" s="66"/>
      <x:c r="P152" s="66"/>
      <x:c r="Q152" s="66"/>
      <x:c r="R152" s="66"/>
      <x:c r="S152" s="66"/>
      <x:c r="T152" s="66"/>
      <x:c r="U152" s="66"/>
    </x:row>
    <x:row r="153" s="13" customFormat="1">
      <x:c r="F153" s="99"/>
      <x:c r="H153" s="66"/>
      <x:c r="I153" s="66"/>
      <x:c r="J153" s="66"/>
      <x:c r="K153" s="66"/>
      <x:c r="L153" s="66"/>
      <x:c r="M153" s="66"/>
      <x:c r="N153" s="66"/>
      <x:c r="O153" s="66"/>
      <x:c r="P153" s="66"/>
      <x:c r="Q153" s="66"/>
      <x:c r="R153" s="66"/>
      <x:c r="S153" s="66"/>
      <x:c r="T153" s="66"/>
      <x:c r="U153" s="66"/>
    </x:row>
    <x:row r="154" s="13" customFormat="1">
      <x:c r="F154" s="99"/>
      <x:c r="H154" s="66"/>
      <x:c r="I154" s="66"/>
      <x:c r="J154" s="66"/>
      <x:c r="K154" s="66"/>
      <x:c r="L154" s="66"/>
      <x:c r="M154" s="66"/>
      <x:c r="N154" s="66"/>
      <x:c r="O154" s="66"/>
      <x:c r="P154" s="66"/>
      <x:c r="Q154" s="66"/>
      <x:c r="R154" s="66"/>
      <x:c r="S154" s="66"/>
      <x:c r="T154" s="66"/>
      <x:c r="U154" s="66"/>
    </x:row>
    <x:row r="155" s="13" customFormat="1">
      <x:c r="F155" s="99"/>
      <x:c r="H155" s="66"/>
      <x:c r="I155" s="66"/>
      <x:c r="J155" s="66"/>
      <x:c r="K155" s="66"/>
      <x:c r="L155" s="66"/>
      <x:c r="M155" s="66"/>
      <x:c r="N155" s="66"/>
      <x:c r="O155" s="66"/>
      <x:c r="P155" s="66"/>
      <x:c r="Q155" s="66"/>
      <x:c r="R155" s="66"/>
      <x:c r="S155" s="66"/>
      <x:c r="T155" s="66"/>
      <x:c r="U155" s="66"/>
    </x:row>
    <x:row r="156" s="13" customFormat="1">
      <x:c r="F156" s="99"/>
      <x:c r="H156" s="66"/>
      <x:c r="I156" s="66"/>
      <x:c r="J156" s="66"/>
      <x:c r="K156" s="66"/>
      <x:c r="L156" s="66"/>
      <x:c r="M156" s="66"/>
      <x:c r="N156" s="66"/>
      <x:c r="O156" s="66"/>
      <x:c r="P156" s="66"/>
      <x:c r="Q156" s="66"/>
      <x:c r="R156" s="66"/>
      <x:c r="S156" s="66"/>
      <x:c r="T156" s="66"/>
      <x:c r="U156" s="66"/>
    </x:row>
    <x:row r="157" s="13" customFormat="1">
      <x:c r="F157" s="99"/>
      <x:c r="H157" s="66"/>
      <x:c r="I157" s="66"/>
      <x:c r="J157" s="66"/>
      <x:c r="K157" s="66"/>
      <x:c r="L157" s="66"/>
      <x:c r="M157" s="66"/>
      <x:c r="N157" s="66"/>
      <x:c r="O157" s="66"/>
      <x:c r="P157" s="66"/>
      <x:c r="Q157" s="66"/>
      <x:c r="R157" s="66"/>
      <x:c r="S157" s="66"/>
      <x:c r="T157" s="66"/>
      <x:c r="U157" s="66"/>
    </x:row>
    <x:row r="158" s="13" customFormat="1">
      <x:c r="F158" s="99"/>
      <x:c r="H158" s="66"/>
      <x:c r="I158" s="66"/>
      <x:c r="J158" s="66"/>
      <x:c r="K158" s="66"/>
      <x:c r="L158" s="66"/>
      <x:c r="M158" s="66"/>
      <x:c r="N158" s="66"/>
      <x:c r="O158" s="66"/>
      <x:c r="P158" s="66"/>
      <x:c r="Q158" s="66"/>
      <x:c r="R158" s="66"/>
      <x:c r="S158" s="66"/>
      <x:c r="T158" s="66"/>
      <x:c r="U158" s="66"/>
    </x:row>
    <x:row r="159" s="13" customFormat="1">
      <x:c r="H159" s="66"/>
      <x:c r="I159" s="66"/>
      <x:c r="J159" s="66"/>
      <x:c r="K159" s="66"/>
      <x:c r="L159" s="66"/>
      <x:c r="M159" s="66"/>
      <x:c r="N159" s="66"/>
      <x:c r="O159" s="66"/>
      <x:c r="P159" s="66"/>
      <x:c r="Q159" s="66"/>
      <x:c r="R159" s="66"/>
      <x:c r="S159" s="66"/>
      <x:c r="T159" s="66"/>
      <x:c r="U159" s="66"/>
    </x:row>
    <x:row r="160" s="13" customFormat="1">
      <x:c r="H160" s="66"/>
      <x:c r="I160" s="66"/>
      <x:c r="J160" s="66"/>
      <x:c r="K160" s="66"/>
      <x:c r="L160" s="66"/>
      <x:c r="M160" s="66"/>
      <x:c r="N160" s="66"/>
      <x:c r="O160" s="66"/>
      <x:c r="P160" s="66"/>
      <x:c r="Q160" s="66"/>
      <x:c r="R160" s="66"/>
      <x:c r="S160" s="66"/>
      <x:c r="T160" s="66"/>
      <x:c r="U160" s="66"/>
    </x:row>
    <x:row r="161" s="13" customFormat="1">
      <x:c r="H161" s="66"/>
      <x:c r="I161" s="66"/>
      <x:c r="J161" s="66"/>
      <x:c r="K161" s="66"/>
      <x:c r="L161" s="66"/>
      <x:c r="M161" s="66"/>
      <x:c r="N161" s="66"/>
      <x:c r="O161" s="66"/>
      <x:c r="P161" s="66"/>
      <x:c r="Q161" s="66"/>
      <x:c r="R161" s="66"/>
      <x:c r="S161" s="66"/>
      <x:c r="T161" s="66"/>
      <x:c r="U161" s="66"/>
    </x:row>
    <x:row r="162" s="13" customFormat="1">
      <x:c r="H162" s="66"/>
      <x:c r="I162" s="66"/>
      <x:c r="J162" s="66"/>
      <x:c r="K162" s="66"/>
      <x:c r="L162" s="66"/>
      <x:c r="M162" s="66"/>
      <x:c r="N162" s="66"/>
      <x:c r="O162" s="66"/>
      <x:c r="P162" s="66"/>
      <x:c r="Q162" s="66"/>
      <x:c r="R162" s="66"/>
      <x:c r="S162" s="66"/>
      <x:c r="T162" s="66"/>
      <x:c r="U162" s="66"/>
    </x:row>
    <x:row r="163" s="13" customFormat="1">
      <x:c r="H163" s="66"/>
      <x:c r="I163" s="66"/>
      <x:c r="J163" s="66"/>
      <x:c r="K163" s="66"/>
      <x:c r="L163" s="66"/>
      <x:c r="M163" s="66"/>
      <x:c r="N163" s="66"/>
      <x:c r="O163" s="66"/>
      <x:c r="P163" s="66"/>
      <x:c r="Q163" s="66"/>
      <x:c r="R163" s="66"/>
      <x:c r="S163" s="66"/>
      <x:c r="T163" s="66"/>
      <x:c r="U163" s="66"/>
    </x:row>
    <x:row r="164" s="13" customFormat="1">
      <x:c r="H164" s="66"/>
      <x:c r="I164" s="66"/>
      <x:c r="J164" s="66"/>
      <x:c r="K164" s="66"/>
      <x:c r="L164" s="66"/>
      <x:c r="M164" s="66"/>
      <x:c r="N164" s="66"/>
      <x:c r="O164" s="66"/>
      <x:c r="P164" s="66"/>
      <x:c r="Q164" s="66"/>
      <x:c r="R164" s="66"/>
      <x:c r="S164" s="66"/>
      <x:c r="T164" s="66"/>
      <x:c r="U164" s="66"/>
    </x:row>
    <x:row r="165" s="13" customFormat="1">
      <x:c r="H165" s="66"/>
      <x:c r="I165" s="66"/>
      <x:c r="J165" s="66"/>
      <x:c r="K165" s="66"/>
      <x:c r="L165" s="66"/>
      <x:c r="M165" s="66"/>
      <x:c r="N165" s="66"/>
      <x:c r="O165" s="66"/>
      <x:c r="P165" s="66"/>
      <x:c r="Q165" s="66"/>
      <x:c r="R165" s="66"/>
      <x:c r="S165" s="66"/>
      <x:c r="T165" s="66"/>
      <x:c r="U165" s="66"/>
    </x:row>
    <x:row r="166" s="13" customFormat="1">
      <x:c r="H166" s="66"/>
      <x:c r="I166" s="66"/>
      <x:c r="J166" s="66"/>
      <x:c r="K166" s="66"/>
      <x:c r="L166" s="66"/>
      <x:c r="M166" s="66"/>
      <x:c r="N166" s="66"/>
      <x:c r="O166" s="66"/>
      <x:c r="P166" s="66"/>
      <x:c r="Q166" s="66"/>
      <x:c r="R166" s="66"/>
      <x:c r="S166" s="66"/>
      <x:c r="T166" s="66"/>
      <x:c r="U166" s="66"/>
    </x:row>
    <x:row r="167" s="13" customFormat="1">
      <x:c r="H167" s="66"/>
      <x:c r="I167" s="66"/>
      <x:c r="J167" s="66"/>
      <x:c r="K167" s="66"/>
      <x:c r="L167" s="66"/>
      <x:c r="M167" s="66"/>
      <x:c r="N167" s="66"/>
      <x:c r="O167" s="66"/>
      <x:c r="P167" s="66"/>
      <x:c r="Q167" s="66"/>
      <x:c r="R167" s="66"/>
      <x:c r="S167" s="66"/>
      <x:c r="T167" s="66"/>
      <x:c r="U167" s="66"/>
    </x:row>
    <x:row r="168" s="13" customFormat="1">
      <x:c r="H168" s="66"/>
      <x:c r="I168" s="66"/>
      <x:c r="J168" s="66"/>
      <x:c r="K168" s="66"/>
      <x:c r="L168" s="66"/>
      <x:c r="M168" s="66"/>
      <x:c r="N168" s="66"/>
      <x:c r="O168" s="66"/>
      <x:c r="P168" s="66"/>
      <x:c r="Q168" s="66"/>
      <x:c r="R168" s="66"/>
      <x:c r="S168" s="66"/>
      <x:c r="T168" s="66"/>
      <x:c r="U168" s="66"/>
    </x:row>
    <x:row r="169" s="13" customFormat="1">
      <x:c r="H169" s="66"/>
      <x:c r="I169" s="66"/>
      <x:c r="J169" s="66"/>
      <x:c r="K169" s="66"/>
      <x:c r="L169" s="66"/>
      <x:c r="M169" s="66"/>
      <x:c r="N169" s="66"/>
      <x:c r="O169" s="66"/>
      <x:c r="P169" s="66"/>
      <x:c r="Q169" s="66"/>
      <x:c r="R169" s="66"/>
      <x:c r="S169" s="66"/>
      <x:c r="T169" s="66"/>
      <x:c r="U169" s="66"/>
    </x:row>
    <x:row r="170" s="13" customFormat="1">
      <x:c r="H170" s="66"/>
      <x:c r="I170" s="66"/>
      <x:c r="J170" s="66"/>
      <x:c r="K170" s="66"/>
      <x:c r="L170" s="66"/>
      <x:c r="M170" s="66"/>
      <x:c r="N170" s="66"/>
      <x:c r="O170" s="66"/>
      <x:c r="P170" s="66"/>
      <x:c r="Q170" s="66"/>
      <x:c r="R170" s="66"/>
      <x:c r="S170" s="66"/>
      <x:c r="T170" s="66"/>
      <x:c r="U170" s="66"/>
    </x:row>
    <x:row r="171" s="13" customFormat="1" ht="11.25" customHeight="1">
      <x:c r="H171" s="66"/>
      <x:c r="I171" s="66"/>
      <x:c r="J171" s="66"/>
      <x:c r="K171" s="66"/>
      <x:c r="L171" s="66"/>
      <x:c r="M171" s="66"/>
      <x:c r="N171" s="66"/>
      <x:c r="O171" s="66"/>
      <x:c r="P171" s="66"/>
      <x:c r="Q171" s="66"/>
      <x:c r="R171" s="66"/>
      <x:c r="S171" s="66"/>
      <x:c r="T171" s="66"/>
      <x:c r="U171" s="66"/>
    </x:row>
    <x:row r="172" s="13" customFormat="1">
      <x:c r="H172" s="66"/>
      <x:c r="I172" s="66"/>
      <x:c r="J172" s="66"/>
      <x:c r="K172" s="66"/>
      <x:c r="L172" s="66"/>
      <x:c r="M172" s="66"/>
      <x:c r="N172" s="66"/>
      <x:c r="O172" s="66"/>
      <x:c r="P172" s="66"/>
      <x:c r="Q172" s="66"/>
      <x:c r="R172" s="66"/>
      <x:c r="S172" s="66"/>
      <x:c r="T172" s="66"/>
      <x:c r="U172" s="66"/>
    </x:row>
    <x:row r="173" s="13" customFormat="1">
      <x:c r="H173" s="66"/>
      <x:c r="I173" s="66"/>
      <x:c r="J173" s="66"/>
      <x:c r="K173" s="66"/>
      <x:c r="L173" s="66"/>
      <x:c r="M173" s="66"/>
      <x:c r="N173" s="66"/>
      <x:c r="O173" s="66"/>
      <x:c r="P173" s="66"/>
      <x:c r="Q173" s="66"/>
      <x:c r="R173" s="66"/>
      <x:c r="S173" s="66"/>
      <x:c r="T173" s="66"/>
      <x:c r="U173" s="66"/>
    </x:row>
    <x:row r="174" s="13" customFormat="1">
      <x:c r="H174" s="66"/>
      <x:c r="I174" s="66"/>
      <x:c r="J174" s="66"/>
      <x:c r="K174" s="66"/>
      <x:c r="L174" s="66"/>
      <x:c r="M174" s="66"/>
      <x:c r="N174" s="66"/>
      <x:c r="O174" s="66"/>
      <x:c r="P174" s="66"/>
      <x:c r="Q174" s="66"/>
      <x:c r="R174" s="66"/>
      <x:c r="S174" s="66"/>
      <x:c r="T174" s="66"/>
      <x:c r="U174" s="66"/>
    </x:row>
    <x:row r="175" s="13" customFormat="1">
      <x:c r="H175" s="66"/>
      <x:c r="I175" s="66"/>
      <x:c r="J175" s="66"/>
      <x:c r="K175" s="66"/>
      <x:c r="L175" s="66"/>
      <x:c r="M175" s="66"/>
      <x:c r="N175" s="66"/>
      <x:c r="O175" s="66"/>
      <x:c r="P175" s="66"/>
      <x:c r="Q175" s="66"/>
      <x:c r="R175" s="66"/>
      <x:c r="S175" s="66"/>
      <x:c r="T175" s="66"/>
      <x:c r="U175" s="66"/>
    </x:row>
  </x:sheetData>
  <x:mergeCells>
    <x:mergeCell ref="P6:S6"/>
    <x:mergeCell ref="T6:W6"/>
    <x:mergeCell ref="H27:M27"/>
    <x:mergeCell ref="B6:C6"/>
    <x:mergeCell ref="D6:F6"/>
    <x:mergeCell ref="G6:K6"/>
    <x:mergeCell ref="L6:O6"/>
    <x:mergeCell ref="B9:E9"/>
    <x:mergeCell ref="B11:E12"/>
    <x:mergeCell ref="H23:I23"/>
    <x:mergeCell ref="H24:U24"/>
    <x:mergeCell ref="B14:E14"/>
    <x:mergeCell ref="B16:E17"/>
    <x:mergeCell ref="B19:E28"/>
    <x:mergeCell ref="H29:U29"/>
    <x:mergeCell ref="B29:E29"/>
    <x:mergeCell ref="B32:E32"/>
    <x:mergeCell ref="H142:N142"/>
    <x:mergeCell ref="H28:U28"/>
    <x:mergeCell ref="H31:N31"/>
    <x:mergeCell ref="H32:U32"/>
    <x:mergeCell ref="H33:J33"/>
    <x:mergeCell ref="H34:U34"/>
    <x:mergeCell ref="H35:W35"/>
    <x:mergeCell ref="H40:T40"/>
    <x:mergeCell ref="H42:M42"/>
    <x:mergeCell ref="H54:U54"/>
    <x:mergeCell ref="H78:M78"/>
    <x:mergeCell ref="H139:M139"/>
  </x:mergeCells>
  <x:pageMargins left="0.7" right="0.7" top="0.75" bottom="0.75" header="0.3" footer="0.3"/>
  <x:drawing xmlns:r="http://schemas.openxmlformats.org/officeDocument/2006/relationships" r:id="R473cdf3c5efa406e"/>
</x:worksheet>
</file>

<file path=xl/worksheets/sheet2.xml><?xml version="1.0" encoding="utf-8"?>
<x:worksheet xmlns:x="http://schemas.openxmlformats.org/spreadsheetml/2006/main">
  <x:sheetFormatPr baseColWidth="10" defaultColWidth="8.83203125" defaultRowHeight="13"/>
  <x:cols>
    <x:col min="1" max="1" width="16" style="169" hidden="1" customWidth="1"/>
    <x:col min="2" max="16384" width="8.83203125" style="169" customWidth="0"/>
  </x:cols>
  <x:sheetData>
    <x:row r="1">
      <x:c r="A1" s="553" t="n">
        <x:f>NOW()</x:f>
        <x:v>46135</x:v>
      </x:c>
    </x:row>
    <x:row r="17" ht="14"/>
    <x:row r="18" ht="14">
      <x:c r="O18" s="429"/>
      <x:c r="P18" s="429"/>
      <x:c r="Q18" s="429"/>
      <x:c r="R18" s="429"/>
      <x:c r="S18" s="429"/>
      <x:c r="T18" s="429"/>
      <x:c r="U18" s="429" t="s">
        <x:v>21</x:v>
      </x:c>
      <x:c r="V18" s="572" t="s">
        <x:v>22</x:v>
      </x:c>
      <x:c r="W18" s="429"/>
    </x:row>
    <x:row r="19" ht="23">
      <x:c r="O19" s="429"/>
      <x:c r="P19" s="577" t="e" cm="1">
        <x:f t="array" aca="1" ref="P19">IFERROR(
  INDEX(
    tblStrings[],
    MATCH(
      1,
      (tblStrings[Cell]=SUBSTITUTE(CELL("adress",INDIRECT("RC",FALSE)),"$","")) *
      (tblStrings[Sheet]=AllStrings!$C$354),
      0
    ),
    MATCH(Språkval, tblStrings[#Headers], 0)
  ),
  ""
)</x:f>
      </x:c>
      <x:c r="Q19" s="578"/>
      <x:c r="R19" s="578"/>
      <x:c r="S19" s="578"/>
      <x:c r="T19" s="578"/>
      <x:c r="U19" s="578"/>
      <x:c r="V19" s="430"/>
      <x:c r="W19" s="429"/>
    </x:row>
    <x:row r="20" ht="16">
      <x:c r="O20" s="429"/>
      <x:c r="P20" s="575" t="e" cm="1">
        <x:f t="array" aca="1" ref="P20">IFERROR(
  INDEX(
    tblStrings[],
    MATCH(
      1,
      (tblStrings[Cell]=SUBSTITUTE(CELL("adress",INDIRECT("RC",FALSE)),"$","")) *
      (tblStrings[Sheet]=AllStrings!$C$354),
      0
    ),
    MATCH(Språkval, tblStrings[#Headers], 0)
  ),
  ""
)</x:f>
      </x:c>
      <x:c r="Q20" s="575"/>
      <x:c r="R20" s="575"/>
      <x:c r="S20" s="576"/>
      <x:c r="T20" s="576"/>
      <x:c r="U20" s="576"/>
      <x:c r="V20" s="576"/>
      <x:c r="W20" s="429"/>
    </x:row>
    <x:row r="21" ht="16">
      <x:c r="O21" s="429"/>
      <x:c r="P21" s="575" t="e" cm="1">
        <x:f t="array" aca="1" ref="P21">IFERROR(
  INDEX(
    tblStrings[],
    MATCH(
      1,
      (tblStrings[Cell]=SUBSTITUTE(CELL("adress",INDIRECT("RC",FALSE)),"$","")) *
      (tblStrings[Sheet]=AllStrings!$C$354),
      0
    ),
    MATCH(Språkval, tblStrings[#Headers], 0)
  ),
  ""
)</x:f>
      </x:c>
      <x:c r="Q21" s="575"/>
      <x:c r="R21" s="575"/>
      <x:c r="S21" s="579"/>
      <x:c r="T21" s="579"/>
      <x:c r="U21" s="579"/>
      <x:c r="V21" s="579"/>
      <x:c r="W21" s="429"/>
    </x:row>
    <x:row r="22" ht="16">
      <x:c r="O22" s="429"/>
      <x:c r="P22" s="575" t="e" cm="1">
        <x:f t="array" aca="1" ref="P22">IFERROR(
  INDEX(
    tblStrings[],
    MATCH(
      1,
      (tblStrings[Cell]=SUBSTITUTE(CELL("adress",INDIRECT("RC",FALSE)),"$","")) *
      (tblStrings[Sheet]=AllStrings!$C$354),
      0
    ),
    MATCH(Språkval, tblStrings[#Headers], 0)
  ),
  ""
)</x:f>
      </x:c>
      <x:c r="Q22" s="575"/>
      <x:c r="R22" s="575"/>
      <x:c r="S22" s="576"/>
      <x:c r="T22" s="576"/>
      <x:c r="U22" s="576"/>
      <x:c r="V22" s="576"/>
      <x:c r="W22" s="429"/>
    </x:row>
    <x:row r="23" ht="14">
      <x:c r="O23" s="429"/>
      <x:c r="P23" s="574"/>
      <x:c r="Q23" s="574"/>
      <x:c r="R23" s="574"/>
      <x:c r="S23" s="574"/>
      <x:c r="T23" s="574"/>
      <x:c r="U23" s="574"/>
      <x:c r="V23" s="431"/>
      <x:c r="W23" s="429"/>
    </x:row>
    <x:row r="24">
      <x:c r="O24" s="432" t="s">
        <x:v>23</x:v>
      </x:c>
      <x:c r="P24" s="573" t="e" cm="1">
        <x:f t="array" aca="1" ref="P24">IFERROR(
  INDEX(
    tblStrings[],
    MATCH(
      1,
      (tblStrings[Cell]=SUBSTITUTE(CELL("adress",INDIRECT("RC",FALSE)),"$","")) *
      (tblStrings[Sheet]=AllStrings!$C$354),
      0
    ),
    MATCH(Språkval, tblStrings[#Headers], 0)
  ),
  ""
)</x:f>
      </x:c>
      <x:c r="Q24" s="573"/>
      <x:c r="R24" s="573"/>
      <x:c r="S24" s="573"/>
      <x:c r="T24" s="573"/>
      <x:c r="U24" s="434">
        <x:v>20</x:v>
      </x:c>
      <x:c r="V24" s="433" t="e" cm="1">
        <x:f t="array" aca="1" ref="V24">IFERROR(
  INDEX(
    tblStrings[],
    MATCH(
      1,
      (tblStrings[Cell]=SUBSTITUTE(CELL("adress",INDIRECT("RC",FALSE)),"$","")) *
      (tblStrings[Sheet]=AllStrings!$C$354),
      0
    ),
    MATCH(Språkval, tblStrings[#Headers], 0)
  ),
  ""
)</x:f>
      </x:c>
      <x:c r="W24" s="429"/>
    </x:row>
    <x:row r="25">
      <x:c r="O25" s="432" t="s">
        <x:v>24</x:v>
      </x:c>
      <x:c r="P25" s="573" t="e" cm="1">
        <x:f t="array" aca="1" ref="P25">IFERROR(
  INDEX(
    tblStrings[],
    MATCH(
      1,
      (tblStrings[Cell]=SUBSTITUTE(CELL("adress",INDIRECT("RC",FALSE)),"$","")) *
      (tblStrings[Sheet]=AllStrings!$C$354),
      0
    ),
    MATCH(Språkval, tblStrings[#Headers], 0)
  ),
  ""
)</x:f>
      </x:c>
      <x:c r="Q25" s="573"/>
      <x:c r="R25" s="573"/>
      <x:c r="S25" s="573"/>
      <x:c r="T25" s="573"/>
      <x:c r="U25" s="486">
        <x:v>5</x:v>
      </x:c>
      <x:c r="V25" s="433" t="s">
        <x:v>25</x:v>
      </x:c>
      <x:c r="W25" s="429"/>
    </x:row>
    <x:row r="26">
      <x:c r="O26" s="432" t="s">
        <x:v>26</x:v>
      </x:c>
      <x:c r="P26" s="573" t="e" cm="1">
        <x:f t="array" aca="1" ref="P26">IFERROR(
  INDEX(
    tblStrings[],
    MATCH(
      1,
      (tblStrings[Cell]=SUBSTITUTE(CELL("adress",INDIRECT("RC",FALSE)),"$","")) *
      (tblStrings[Sheet]=AllStrings!$C$354),
      0
    ),
    MATCH(Språkval, tblStrings[#Headers], 0)
  ),
  ""
)</x:f>
      </x:c>
      <x:c r="Q26" s="573"/>
      <x:c r="R26" s="573"/>
      <x:c r="S26" s="573"/>
      <x:c r="T26" s="573"/>
      <x:c r="U26" s="435" t="e">
        <x:f>IF(
  D26="",
  _xlfn.XLOOKUP(Språkval, tblDefaults[Region],tblDefaults[Price/kWh]),
  D26
)</x:f>
      </x:c>
      <x:c r="V26" s="433" t="e" cm="1">
        <x:f t="array" aca="1" ref="V26">IFERROR(
  INDEX(
    tblStrings[],
    MATCH(
      1,
      (tblStrings[Cell]=SUBSTITUTE(CELL("adress",INDIRECT("RC",FALSE)),"$","")) *
      (tblStrings[Sheet]=AllStrings!$C$354),
      0
    ),
    MATCH(Språkval, tblStrings[#Headers], 0)
  ),
  ""
)</x:f>
      </x:c>
      <x:c r="W26" s="429"/>
    </x:row>
    <x:row r="27">
      <x:c r="O27" s="432" t="s">
        <x:v>27</x:v>
      </x:c>
      <x:c r="P27" s="573" t="e" cm="1">
        <x:f t="array" aca="1" ref="P27">IFERROR(
  INDEX(
    tblStrings[],
    MATCH(
      1,
      (tblStrings[Cell]=SUBSTITUTE(CELL("adress",INDIRECT("RC",FALSE)),"$","")) *
      (tblStrings[Sheet]=AllStrings!$C$354),
      0
    ),
    MATCH(Språkval, tblStrings[#Headers], 0)
  ),
  ""
)</x:f>
      </x:c>
      <x:c r="Q27" s="573"/>
      <x:c r="R27" s="573"/>
      <x:c r="S27" s="573"/>
      <x:c r="T27" s="573"/>
      <x:c r="U27" s="486">
        <x:v>2</x:v>
      </x:c>
      <x:c r="V27" s="433" t="s">
        <x:v>25</x:v>
      </x:c>
      <x:c r="W27" s="429"/>
    </x:row>
    <x:row r="28">
      <x:c r="O28" s="432" t="s">
        <x:v>28</x:v>
      </x:c>
      <x:c r="P28" s="573" t="e" cm="1">
        <x:f t="array" aca="1" ref="P28">IFERROR(
  INDEX(
    tblStrings[],
    MATCH(
      1,
      (tblStrings[Cell]=SUBSTITUTE(CELL("adress",INDIRECT("RC",FALSE)),"$","")) *
      (tblStrings[Sheet]=AllStrings!$C$354),
      0
    ),
    MATCH(Språkval, tblStrings[#Headers], 0)
  ),
  ""
)</x:f>
      </x:c>
      <x:c r="Q28" s="573"/>
      <x:c r="R28" s="573"/>
      <x:c r="S28" s="573"/>
      <x:c r="T28" s="573"/>
      <x:c r="U28" s="435" t="e">
        <x:f>IF(
  D28="",
  _xlfn.XLOOKUP(Språkval, tblDefaults[Region],tblDefaults[CO2_kg_kWh]),
  D28
)</x:f>
      </x:c>
      <x:c r="V28" s="433" t="e" cm="1">
        <x:f t="array" aca="1" ref="V28">IFERROR(
  INDEX(
    tblStrings[],
    MATCH(
      1,
      (tblStrings[Cell]=SUBSTITUTE(CELL("adress",INDIRECT("RC",FALSE)),"$","")) *
      (tblStrings[Sheet]=AllStrings!$C$354),
      0
    ),
    MATCH(Språkval, tblStrings[#Headers], 0)
  ),
  ""
)</x:f>
      </x:c>
      <x:c r="W28" s="429"/>
    </x:row>
    <x:row r="29">
      <x:c r="O29" s="432" t="s">
        <x:v>29</x:v>
      </x:c>
      <x:c r="P29" s="573" t="e" cm="1">
        <x:f t="array" aca="1" ref="P29">IFERROR(
  INDEX(
    tblStrings[],
    MATCH(
      1,
      (tblStrings[Cell]=SUBSTITUTE(CELL("adress",INDIRECT("RC",FALSE)),"$","")) *
      (tblStrings[Sheet]=AllStrings!$C$354),
      0
    ),
    MATCH(Språkval, tblStrings[#Headers], 0)
  ),
  ""
)</x:f>
      </x:c>
      <x:c r="Q29" s="573"/>
      <x:c r="R29" s="573"/>
      <x:c r="S29" s="573"/>
      <x:c r="T29" s="573"/>
      <x:c r="U29" s="436">
        <x:v>4000</x:v>
      </x:c>
      <x:c r="V29" s="433" t="e" cm="1">
        <x:f t="array" aca="1" ref="V29">IFERROR(
  INDEX(
    tblStrings[],
    MATCH(
      1,
      (tblStrings[Cell]=SUBSTITUTE(CELL("adress",INDIRECT("RC",FALSE)),"$","")) *
      (tblStrings[Sheet]=AllStrings!$C$354),
      0
    ),
    MATCH(Språkval, tblStrings[#Headers], 0)
  ),
  ""
)</x:f>
      </x:c>
      <x:c r="W29" s="429"/>
    </x:row>
    <x:row r="30">
      <x:c r="O30" s="429"/>
      <x:c r="P30" s="429"/>
      <x:c r="Q30" s="429"/>
      <x:c r="R30" s="429"/>
      <x:c r="S30" s="429"/>
      <x:c r="T30" s="429"/>
      <x:c r="U30" s="429"/>
      <x:c r="V30" s="429"/>
      <x:c r="W30" s="429"/>
    </x:row>
  </x:sheetData>
  <x:mergeCells>
    <x:mergeCell ref="P22:R22"/>
    <x:mergeCell ref="S22:V22"/>
    <x:mergeCell ref="P19:U19"/>
    <x:mergeCell ref="P20:R20"/>
    <x:mergeCell ref="S20:V20"/>
    <x:mergeCell ref="P21:R21"/>
    <x:mergeCell ref="S21:V21"/>
    <x:mergeCell ref="P29:T29"/>
    <x:mergeCell ref="P23:U23"/>
    <x:mergeCell ref="P24:T24"/>
    <x:mergeCell ref="P25:T25"/>
    <x:mergeCell ref="P26:T26"/>
    <x:mergeCell ref="P27:T27"/>
    <x:mergeCell ref="P28:T28"/>
  </x:mergeCells>
  <x:dataValidations count="1">
    <x:dataValidation type="list" allowBlank="1" showInputMessage="1" showErrorMessage="1" sqref="V18">
      <x:formula1>"SE,NO,DE,EN"</x:formula1>
    </x:dataValidation>
  </x:dataValidations>
  <x:pageMargins left="0.7" right="0.7" top="0.75" bottom="0.75" header="0.3" footer="0.3"/>
  <x:legacyDrawing xmlns:r="http://schemas.openxmlformats.org/officeDocument/2006/relationships" r:id="R866b3bd3dbad4d99"/>
  <x:drawing xmlns:r="http://schemas.openxmlformats.org/officeDocument/2006/relationships" r:id="R27498a96b9b942a4"/>
</x:worksheet>
</file>

<file path=xl/worksheets/sheet3.xml><?xml version="1.0" encoding="utf-8"?>
<x:worksheet xmlns:x="http://schemas.openxmlformats.org/spreadsheetml/2006/main">
  <x:sheetPr>
    <x:tabColor rgb="FF9B182F"/>
  </x:sheetPr>
  <x:sheetFormatPr baseColWidth="10" defaultColWidth="9.1640625" defaultRowHeight="16"/>
  <x:cols>
    <x:col min="1" max="1" width="15.1640625" style="173" customWidth="1"/>
    <x:col min="2" max="2" width="12.5" style="173" customWidth="1"/>
    <x:col min="3" max="3" width="10.5" style="173" customWidth="1"/>
    <x:col min="4" max="4" width="8.5" style="173" customWidth="1"/>
    <x:col min="5" max="5" width="8.1640625" style="192" customWidth="1"/>
    <x:col min="6" max="6" width="10" style="192" customWidth="1"/>
    <x:col min="7" max="7" width="16.5" style="192" customWidth="1"/>
    <x:col min="8" max="8" width="11" style="192" customWidth="1"/>
    <x:col min="9" max="9" width="38.83203125" style="192" customWidth="1"/>
    <x:col min="10" max="10" width="20.5" style="192" customWidth="1"/>
    <x:col min="11" max="11" width="20.5" style="195" customWidth="1"/>
    <x:col min="12" max="18" width="20.5" style="192" customWidth="1"/>
    <x:col min="19" max="16384" width="9.1640625" style="173" customWidth="0"/>
  </x:cols>
  <x:sheetData>
    <x:row r="1" s="170" customFormat="1" ht="23" hidden="1">
      <x:c r="C1" s="4"/>
      <x:c r="D1" s="4"/>
      <x:c r="E1" s="4"/>
      <x:c r="F1" s="4"/>
      <x:c r="G1" s="4"/>
      <x:c r="H1" s="171"/>
      <x:c r="I1" s="171"/>
      <x:c r="J1" s="4"/>
      <x:c r="K1" s="4"/>
      <x:c r="L1" s="4"/>
      <x:c r="M1" s="4"/>
      <x:c r="N1" s="4"/>
      <x:c r="O1" s="4"/>
      <x:c r="P1" s="4"/>
      <x:c r="Q1" s="4"/>
      <x:c r="R1" s="4"/>
    </x:row>
    <x:row r="2" s="170" customFormat="1" ht="26.25" hidden="1" customHeight="1">
      <x:c r="B2" s="390"/>
      <x:c r="C2" s="339" t="s">
        <x:v>30</x:v>
      </x:c>
      <x:c r="D2" s="340"/>
      <x:c r="E2" s="596" t="s">
        <x:v>31</x:v>
      </x:c>
      <x:c r="F2" s="596"/>
      <x:c r="G2" s="596"/>
      <x:c r="H2" s="391"/>
      <x:c r="I2" s="391"/>
      <x:c r="J2" s="340"/>
      <x:c r="K2" s="340"/>
      <x:c r="L2" s="340"/>
      <x:c r="M2" s="340"/>
      <x:c r="N2" s="340"/>
      <x:c r="O2" s="340"/>
      <x:c r="P2" s="340"/>
      <x:c r="Q2" s="340"/>
      <x:c r="R2" s="340"/>
      <x:c r="S2" s="340"/>
      <x:c r="T2" s="340"/>
    </x:row>
    <x:row r="3" ht="15.75" hidden="1" customHeight="1">
      <x:c r="B3" s="129"/>
      <x:c r="C3" s="616"/>
      <x:c r="D3" s="616"/>
      <x:c r="E3" s="616"/>
      <x:c r="F3" s="616"/>
      <x:c r="G3" s="616"/>
      <x:c r="H3" s="616"/>
      <x:c r="I3" s="172"/>
      <x:c r="J3" s="129"/>
      <x:c r="K3" s="129"/>
      <x:c r="L3" s="129"/>
      <x:c r="M3" s="129"/>
      <x:c r="N3" s="129"/>
      <x:c r="O3" s="129"/>
      <x:c r="P3" s="129"/>
      <x:c r="Q3" s="129"/>
      <x:c r="R3" s="129"/>
      <x:c r="S3" s="129"/>
      <x:c r="T3" s="129"/>
    </x:row>
    <x:row r="4" ht="23" hidden="1">
      <x:c r="B4" s="129"/>
      <x:c r="C4" s="625" t="s">
        <x:v>32</x:v>
      </x:c>
      <x:c r="D4" s="625"/>
      <x:c r="E4" s="625"/>
      <x:c r="F4" s="625"/>
      <x:c r="G4" s="625"/>
      <x:c r="H4" s="625"/>
      <x:c r="I4" s="166"/>
      <x:c r="J4" s="129"/>
      <x:c r="K4" s="129"/>
      <x:c r="L4" s="129"/>
      <x:c r="M4" s="129"/>
      <x:c r="N4" s="129"/>
      <x:c r="O4" s="129"/>
      <x:c r="P4" s="129"/>
      <x:c r="Q4" s="129"/>
      <x:c r="R4" s="129"/>
      <x:c r="S4" s="129"/>
      <x:c r="T4" s="129"/>
    </x:row>
    <x:row r="5" s="174" customFormat="1" hidden="1">
      <x:c r="B5" s="129"/>
      <x:c r="C5" s="618" t="s">
        <x:v>33</x:v>
      </x:c>
      <x:c r="D5" s="618"/>
      <x:c r="E5" s="619"/>
      <x:c r="F5" s="620" t="e">
        <x:f>Förutsättningar!S20</x:f>
      </x:c>
      <x:c r="G5" s="621"/>
      <x:c r="H5" s="621"/>
      <x:c r="I5" s="622"/>
      <x:c r="J5" s="129"/>
      <x:c r="K5" s="129"/>
      <x:c r="L5" s="129"/>
      <x:c r="M5" s="129"/>
      <x:c r="N5" s="129"/>
      <x:c r="O5" s="129"/>
      <x:c r="P5" s="129"/>
      <x:c r="Q5" s="129"/>
      <x:c r="R5" s="129"/>
      <x:c r="S5" s="129"/>
      <x:c r="T5" s="129"/>
    </x:row>
    <x:row r="6" s="174" customFormat="1" hidden="1">
      <x:c r="B6" s="129"/>
      <x:c r="C6" s="618" t="s">
        <x:v>34</x:v>
      </x:c>
      <x:c r="D6" s="618"/>
      <x:c r="E6" s="619"/>
      <x:c r="F6" s="620" t="e">
        <x:f>Förutsättningar!S21</x:f>
      </x:c>
      <x:c r="G6" s="621"/>
      <x:c r="H6" s="621"/>
      <x:c r="I6" s="622"/>
      <x:c r="J6" s="129"/>
      <x:c r="K6" s="129"/>
      <x:c r="L6" s="129"/>
      <x:c r="M6" s="129"/>
      <x:c r="N6" s="129"/>
      <x:c r="O6" s="129"/>
      <x:c r="P6" s="129"/>
      <x:c r="Q6" s="129"/>
      <x:c r="R6" s="129"/>
      <x:c r="S6" s="129"/>
      <x:c r="T6" s="129"/>
    </x:row>
    <x:row r="7" s="174" customFormat="1" hidden="1">
      <x:c r="B7" s="129"/>
      <x:c r="C7" s="618" t="s">
        <x:v>35</x:v>
      </x:c>
      <x:c r="D7" s="618"/>
      <x:c r="E7" s="619"/>
      <x:c r="F7" s="620" t="e">
        <x:f>Förutsättningar!S22</x:f>
      </x:c>
      <x:c r="G7" s="621"/>
      <x:c r="H7" s="621"/>
      <x:c r="I7" s="622"/>
      <x:c r="J7" s="129"/>
      <x:c r="K7" s="129"/>
      <x:c r="L7" s="129"/>
      <x:c r="M7" s="129"/>
      <x:c r="N7" s="129"/>
      <x:c r="O7" s="129"/>
      <x:c r="P7" s="129"/>
      <x:c r="Q7" s="129"/>
      <x:c r="R7" s="129"/>
      <x:c r="S7" s="129"/>
      <x:c r="T7" s="129"/>
    </x:row>
    <x:row r="8" ht="15" hidden="1">
      <x:c r="B8" s="129"/>
      <x:c r="C8" s="617"/>
      <x:c r="D8" s="617"/>
      <x:c r="E8" s="617"/>
      <x:c r="F8" s="617"/>
      <x:c r="G8" s="617"/>
      <x:c r="H8" s="617"/>
      <x:c r="I8" s="172"/>
      <x:c r="J8" s="129"/>
      <x:c r="K8" s="129"/>
      <x:c r="L8" s="129"/>
      <x:c r="M8" s="129"/>
      <x:c r="N8" s="129"/>
      <x:c r="O8" s="129"/>
      <x:c r="P8" s="129"/>
      <x:c r="Q8" s="129"/>
      <x:c r="R8" s="129"/>
      <x:c r="S8" s="129"/>
      <x:c r="T8" s="129"/>
    </x:row>
    <x:row r="9" s="174" customFormat="1" hidden="1">
      <x:c r="B9" s="111" t="s">
        <x:v>23</x:v>
      </x:c>
      <x:c r="C9" s="623" t="s">
        <x:v>36</x:v>
      </x:c>
      <x:c r="D9" s="623"/>
      <x:c r="E9" s="623"/>
      <x:c r="F9" s="623"/>
      <x:c r="G9" s="624"/>
      <x:c r="H9" s="357" t="e">
        <x:f>Förutsättningar!U24</x:f>
      </x:c>
      <x:c r="I9" s="468" t="s">
        <x:v>37</x:v>
      </x:c>
      <x:c r="J9" s="129"/>
      <x:c r="K9" s="129"/>
      <x:c r="L9" s="129"/>
      <x:c r="M9" s="129"/>
      <x:c r="N9" s="129"/>
      <x:c r="O9" s="129"/>
      <x:c r="P9" s="129"/>
      <x:c r="Q9" s="129"/>
      <x:c r="R9" s="129"/>
      <x:c r="S9" s="129"/>
      <x:c r="T9" s="129"/>
    </x:row>
    <x:row r="10" s="174" customFormat="1" hidden="1">
      <x:c r="B10" s="111" t="s">
        <x:v>24</x:v>
      </x:c>
      <x:c r="C10" s="623" t="s">
        <x:v>38</x:v>
      </x:c>
      <x:c r="D10" s="623"/>
      <x:c r="E10" s="623"/>
      <x:c r="F10" s="623"/>
      <x:c r="G10" s="624"/>
      <x:c r="H10" s="358" t="e">
        <x:f>Förutsättningar!U25</x:f>
      </x:c>
      <x:c r="I10" s="176"/>
      <x:c r="J10" s="129"/>
      <x:c r="K10" s="129"/>
      <x:c r="L10" s="129"/>
      <x:c r="M10" s="129"/>
      <x:c r="N10" s="129"/>
      <x:c r="O10" s="129"/>
      <x:c r="P10" s="129"/>
      <x:c r="Q10" s="129"/>
      <x:c r="R10" s="129"/>
      <x:c r="S10" s="129"/>
      <x:c r="T10" s="129"/>
    </x:row>
    <x:row r="11" s="174" customFormat="1" hidden="1">
      <x:c r="B11" s="111" t="s">
        <x:v>26</x:v>
      </x:c>
      <x:c r="C11" s="623" t="s">
        <x:v>39</x:v>
      </x:c>
      <x:c r="D11" s="623"/>
      <x:c r="E11" s="623"/>
      <x:c r="F11" s="623"/>
      <x:c r="G11" s="624"/>
      <x:c r="H11" s="358" t="e">
        <x:f>Förutsättningar!U26</x:f>
      </x:c>
      <x:c r="I11" s="468" t="s">
        <x:v>40</x:v>
      </x:c>
      <x:c r="J11" s="129"/>
      <x:c r="K11" s="129"/>
      <x:c r="L11" s="129"/>
      <x:c r="M11" s="129"/>
      <x:c r="N11" s="129"/>
      <x:c r="O11" s="129"/>
      <x:c r="P11" s="129"/>
      <x:c r="Q11" s="129"/>
      <x:c r="R11" s="129"/>
      <x:c r="S11" s="129"/>
      <x:c r="T11" s="129"/>
    </x:row>
    <x:row r="12" s="174" customFormat="1" hidden="1">
      <x:c r="B12" s="111" t="s">
        <x:v>27</x:v>
      </x:c>
      <x:c r="C12" s="623" t="s">
        <x:v>41</x:v>
      </x:c>
      <x:c r="D12" s="623"/>
      <x:c r="E12" s="623"/>
      <x:c r="F12" s="623"/>
      <x:c r="G12" s="624"/>
      <x:c r="H12" s="358" t="e">
        <x:f>Förutsättningar!U27</x:f>
      </x:c>
      <x:c r="I12" s="176"/>
      <x:c r="J12" s="129"/>
      <x:c r="K12" s="129"/>
      <x:c r="L12" s="129"/>
      <x:c r="M12" s="129"/>
      <x:c r="N12" s="129"/>
      <x:c r="O12" s="129"/>
      <x:c r="P12" s="129"/>
      <x:c r="Q12" s="129"/>
      <x:c r="R12" s="129"/>
      <x:c r="S12" s="129"/>
      <x:c r="T12" s="129"/>
    </x:row>
    <x:row r="13" s="174" customFormat="1" hidden="1">
      <x:c r="B13" s="111" t="s">
        <x:v>28</x:v>
      </x:c>
      <x:c r="C13" s="623" t="s">
        <x:v>42</x:v>
      </x:c>
      <x:c r="D13" s="623"/>
      <x:c r="E13" s="623"/>
      <x:c r="F13" s="623"/>
      <x:c r="G13" s="624"/>
      <x:c r="H13" s="358" t="e">
        <x:f>Förutsättningar!U28</x:f>
      </x:c>
      <x:c r="I13" s="176" t="s">
        <x:v>43</x:v>
      </x:c>
      <x:c r="J13" s="129"/>
      <x:c r="K13" s="129"/>
      <x:c r="L13" s="129"/>
      <x:c r="M13" s="129"/>
      <x:c r="N13" s="129"/>
      <x:c r="O13" s="129"/>
      <x:c r="P13" s="129"/>
      <x:c r="Q13" s="129"/>
      <x:c r="R13" s="129"/>
      <x:c r="S13" s="129"/>
      <x:c r="T13" s="129"/>
    </x:row>
    <x:row r="14" s="174" customFormat="1" hidden="1">
      <x:c r="B14" s="111" t="s">
        <x:v>29</x:v>
      </x:c>
      <x:c r="C14" s="623" t="s">
        <x:v>44</x:v>
      </x:c>
      <x:c r="D14" s="623"/>
      <x:c r="E14" s="623"/>
      <x:c r="F14" s="623"/>
      <x:c r="G14" s="624"/>
      <x:c r="H14" s="357" t="e">
        <x:f>Förutsättningar!U29</x:f>
      </x:c>
      <x:c r="I14" s="176" t="s">
        <x:v>45</x:v>
      </x:c>
      <x:c r="J14" s="129"/>
      <x:c r="K14" s="129"/>
      <x:c r="L14" s="129"/>
      <x:c r="M14" s="129"/>
      <x:c r="N14" s="129"/>
      <x:c r="O14" s="129"/>
      <x:c r="P14" s="129"/>
      <x:c r="Q14" s="129"/>
      <x:c r="R14" s="129"/>
      <x:c r="S14" s="129"/>
      <x:c r="T14" s="129"/>
    </x:row>
    <x:row r="15" s="174" customFormat="1" ht="15.75" hidden="1" customHeight="1">
      <x:c r="B15" s="129"/>
      <x:c r="C15" s="595"/>
      <x:c r="D15" s="595"/>
      <x:c r="E15" s="595"/>
      <x:c r="F15" s="595"/>
      <x:c r="G15" s="595"/>
      <x:c r="H15" s="139"/>
      <x:c r="I15" s="178"/>
      <x:c r="J15" s="129"/>
      <x:c r="K15" s="129"/>
      <x:c r="L15" s="129"/>
      <x:c r="M15" s="129"/>
      <x:c r="N15" s="129"/>
      <x:c r="O15" s="129"/>
      <x:c r="P15" s="129"/>
      <x:c r="Q15" s="129"/>
      <x:c r="R15" s="129"/>
      <x:c r="S15" s="129"/>
      <x:c r="T15" s="129"/>
    </x:row>
    <x:row r="16" s="174" customFormat="1" ht="30" customHeight="1">
      <x:c r="B16" s="392"/>
      <x:c r="C16" s="393" t="e" cm="1">
        <x:f t="array" aca="1" ref="C16">IFERROR(
  INDEX(
    tblStrings[],
    MATCH(SUBSTITUTE(CELL("adress",C16),"$",""), tblStrings[Cell], 0),
    MATCH(Språkval, tblStrings[#Headers], 0)
  ),
  ""
)</x:f>
      </x:c>
      <x:c r="D16" s="394"/>
      <x:c r="E16" s="394"/>
      <x:c r="F16" s="394"/>
      <x:c r="G16" s="392"/>
      <x:c r="H16" s="392"/>
      <x:c r="I16" s="469"/>
      <x:c r="J16" s="469"/>
      <x:c r="K16" s="469"/>
      <x:c r="L16" s="469"/>
      <x:c r="M16" s="469"/>
      <x:c r="N16" s="469"/>
      <x:c r="O16" s="469"/>
      <x:c r="P16" s="469"/>
      <x:c r="Q16" s="469"/>
      <x:c r="R16" s="469"/>
      <x:c r="S16" s="392"/>
      <x:c r="T16" s="392"/>
    </x:row>
    <x:row r="17" s="174" customFormat="1" ht="16.5" customHeight="1">
      <x:c r="B17" s="108"/>
      <x:c r="C17" s="109"/>
      <x:c r="D17" s="108"/>
      <x:c r="E17" s="108"/>
      <x:c r="F17" s="108"/>
      <x:c r="G17" s="108"/>
      <x:c r="H17" s="108"/>
      <x:c r="I17" s="470"/>
      <x:c r="J17" s="470"/>
      <x:c r="K17" s="470"/>
      <x:c r="L17" s="470"/>
      <x:c r="M17" s="470"/>
      <x:c r="N17" s="470"/>
      <x:c r="O17" s="470"/>
      <x:c r="P17" s="470"/>
      <x:c r="Q17" s="470"/>
      <x:c r="R17" s="470"/>
      <x:c r="S17" s="108"/>
      <x:c r="T17" s="108"/>
    </x:row>
    <x:row r="18" s="174" customFormat="1" ht="16.5" customHeight="1">
      <x:c r="B18" s="108"/>
      <x:c r="C18" s="608" t="e" cm="1">
        <x:f t="array" aca="1" ref="C18">IFERROR(
  INDEX(
    tblStrings[],
    MATCH(SUBSTITUTE(CELL("adress",C18),"$",""), tblStrings[Cell], 0),
    MATCH(Språkval, tblStrings[#Headers], 0)
  ),
  ""
)</x:f>
      </x:c>
      <x:c r="D18" s="608"/>
      <x:c r="E18" s="608"/>
      <x:c r="F18" s="608"/>
      <x:c r="G18" s="608"/>
      <x:c r="H18" s="608"/>
      <x:c r="I18" s="470"/>
      <x:c r="J18" s="470"/>
      <x:c r="K18" s="470"/>
      <x:c r="L18" s="470"/>
      <x:c r="M18" s="470"/>
      <x:c r="N18" s="470"/>
      <x:c r="O18" s="470"/>
      <x:c r="P18" s="470"/>
      <x:c r="Q18" s="470"/>
      <x:c r="R18" s="470"/>
      <x:c r="S18" s="108"/>
      <x:c r="T18" s="108"/>
    </x:row>
    <x:row r="19" s="174" customFormat="1" ht="33" customHeight="1">
      <x:c r="B19" s="111"/>
      <x:c r="C19" s="112" t="e" cm="1">
        <x:f t="array" aca="1" ref="C19">IFERROR(
  INDEX(
    tblStrings[],
    MATCH(
      1,
      (tblStrings[Cell]=SUBSTITUTE(CELL("adress",INDIRECT("RC",FALSE)),"$","")) *
      (tblStrings[Sheet]=AllStrings!$C$433),
      0
    ),
    MATCH(Språkval, tblStrings[#Headers], 0)
  ),
)</x:f>
      </x:c>
      <x:c r="D19" s="113"/>
      <x:c r="E19" s="113"/>
      <x:c r="F19" s="113"/>
      <x:c r="G19" s="114"/>
      <x:c r="H19" s="114"/>
      <x:c r="I19" s="438"/>
      <x:c r="J19" s="438"/>
      <x:c r="K19" s="438"/>
      <x:c r="L19" s="438"/>
      <x:c r="M19" s="438"/>
      <x:c r="N19" s="438"/>
      <x:c r="O19" s="438"/>
      <x:c r="P19" s="438"/>
      <x:c r="Q19" s="438"/>
      <x:c r="R19" s="438"/>
      <x:c r="S19" s="108"/>
      <x:c r="T19" s="108"/>
    </x:row>
    <x:row r="20" s="174" customFormat="1" ht="16.5" hidden="1" customHeight="1">
      <x:c r="B20" s="111"/>
      <x:c r="C20" s="112" t="e" cm="1">
        <x:f t="array" aca="1" ref="C20">IFERROR(
  INDEX(
    tblStrings[],
    MATCH(
      1,
      (tblStrings[Cell]=SUBSTITUTE(CELL("adress",INDIRECT("RC",FALSE)),"$","")) *
      (tblStrings[Sheet]=AllStrings!$C$433),
      0
    ),
    MATCH(Språkval, tblStrings[#Headers], 0)
  ),
)</x:f>
      </x:c>
      <x:c r="D20" s="113"/>
      <x:c r="E20" s="113"/>
      <x:c r="F20" s="113"/>
      <x:c r="G20" s="114"/>
      <x:c r="H20" s="114"/>
      <x:c r="I20" s="439" t="str">
        <x:f>SUBSTITUTE(I19," ","_")</x:f>
      </x:c>
      <x:c r="J20" s="439" t="str">
        <x:f t="shared" ref="J20:R20" si="0">SUBSTITUTE(J19," ","_")</x:f>
      </x:c>
      <x:c r="K20" s="439" t="str">
        <x:f t="shared" si="0"/>
      </x:c>
      <x:c r="L20" s="439" t="str">
        <x:f t="shared" si="0"/>
      </x:c>
      <x:c r="M20" s="439" t="str">
        <x:f t="shared" si="0"/>
      </x:c>
      <x:c r="N20" s="439" t="str">
        <x:f t="shared" si="0"/>
      </x:c>
      <x:c r="O20" s="439" t="str">
        <x:f t="shared" si="0"/>
      </x:c>
      <x:c r="P20" s="439" t="str">
        <x:f t="shared" si="0"/>
      </x:c>
      <x:c r="Q20" s="439" t="str">
        <x:f t="shared" si="0"/>
      </x:c>
      <x:c r="R20" s="439" t="str">
        <x:f t="shared" si="0"/>
      </x:c>
      <x:c r="S20" s="108"/>
      <x:c r="T20" s="108"/>
    </x:row>
    <x:row r="21" s="174" customFormat="1" ht="33" customHeight="1">
      <x:c r="B21" s="111"/>
      <x:c r="C21" s="613" t="e" cm="1">
        <x:f t="array" aca="1" ref="C21">IFERROR(
  INDEX(
    tblStrings[],
    MATCH(
      1,
      (tblStrings[Cell]=SUBSTITUTE(CELL("adress",INDIRECT("RC",FALSE)),"$","")) *
      (tblStrings[Sheet]=AllStrings!$C$433),
      0
    ),
    MATCH(Språkval, tblStrings[#Headers], 0)
  ),
)</x:f>
      </x:c>
      <x:c r="D21" s="614"/>
      <x:c r="E21" s="614"/>
      <x:c r="F21" s="614"/>
      <x:c r="G21" s="615"/>
      <x:c r="H21" s="114"/>
      <x:c r="I21" s="438"/>
      <x:c r="J21" s="438"/>
      <x:c r="K21" s="438"/>
      <x:c r="L21" s="438"/>
      <x:c r="M21" s="438"/>
      <x:c r="N21" s="438"/>
      <x:c r="O21" s="438"/>
      <x:c r="P21" s="438"/>
      <x:c r="Q21" s="438"/>
      <x:c r="R21" s="438"/>
      <x:c r="S21" s="108"/>
      <x:c r="T21" s="108"/>
    </x:row>
    <x:row r="22" s="174" customFormat="1" ht="21" customHeight="1">
      <x:c r="B22" s="111"/>
      <x:c r="C22" s="112" t="e" cm="1">
        <x:f t="array" aca="1" ref="C22">IFERROR(
  INDEX(
    tblStrings[],
    MATCH(
      1,
      (tblStrings[Cell]=SUBSTITUTE(CELL("adress",INDIRECT("RC",FALSE)),"$","")) *
      (tblStrings[Sheet]=AllStrings!$C$433),
      0
    ),
    MATCH(Språkval, tblStrings[#Headers], 0)
  ),
)</x:f>
      </x:c>
      <x:c r="D22" s="113"/>
      <x:c r="E22" s="113"/>
      <x:c r="F22" s="113"/>
      <x:c r="G22" s="114"/>
      <x:c r="H22" s="114"/>
      <x:c r="I22" s="438"/>
      <x:c r="J22" s="438"/>
      <x:c r="K22" s="438"/>
      <x:c r="L22" s="438"/>
      <x:c r="M22" s="438"/>
      <x:c r="N22" s="438"/>
      <x:c r="O22" s="438"/>
      <x:c r="P22" s="438"/>
      <x:c r="Q22" s="438"/>
      <x:c r="R22" s="438"/>
      <x:c r="S22" s="108"/>
      <x:c r="T22" s="108"/>
    </x:row>
    <x:row r="23" s="174" customFormat="1" ht="16.5" customHeight="1">
      <x:c r="B23" s="111"/>
      <x:c r="C23" s="112" t="e" cm="1">
        <x:f t="array" aca="1" ref="C23">IFERROR(
  INDEX(
    tblStrings[],
    MATCH(
      1,
      (tblStrings[Cell]=SUBSTITUTE(CELL("adress",INDIRECT("RC",FALSE)),"$","")) *
      (tblStrings[Sheet]=AllStrings!$C$433),
      0
    ),
    MATCH(Språkval, tblStrings[#Headers], 0)
  ),
)</x:f>
      </x:c>
      <x:c r="D23" s="116"/>
      <x:c r="E23" s="116"/>
      <x:c r="F23" s="116"/>
      <x:c r="G23" s="117"/>
      <x:c r="H23" s="117" t="e" cm="1">
        <x:f t="array" aca="1" ref="H23">IFERROR(
  INDEX(
    tblStrings[],
    MATCH(
      1,
      (tblStrings[Cell]=SUBSTITUTE(CELL("adress",INDIRECT("RC",FALSE)),"$","")) *
      (tblStrings[Sheet]=AllStrings!$C$433),
      0
    ),
    MATCH(Språkval, tblStrings[#Headers], 0)
  ),
)</x:f>
      </x:c>
      <x:c r="I23" s="440"/>
      <x:c r="J23" s="440"/>
      <x:c r="K23" s="440"/>
      <x:c r="L23" s="440"/>
      <x:c r="M23" s="440"/>
      <x:c r="N23" s="440"/>
      <x:c r="O23" s="440"/>
      <x:c r="P23" s="440"/>
      <x:c r="Q23" s="440"/>
      <x:c r="R23" s="440"/>
      <x:c r="S23" s="108"/>
      <x:c r="T23" s="108"/>
    </x:row>
    <x:row r="24" s="174" customFormat="1" ht="16.5" customHeight="1">
      <x:c r="B24" s="111"/>
      <x:c r="C24" s="112" t="e" cm="1">
        <x:f t="array" aca="1" ref="C24">IFERROR(
  INDEX(
    tblStrings[],
    MATCH(
      1,
      (tblStrings[Cell]=SUBSTITUTE(CELL("adress",INDIRECT("RC",FALSE)),"$","")) *
      (tblStrings[Sheet]=AllStrings!$C$433),
      0
    ),
    MATCH(Språkval, tblStrings[#Headers], 0)
  ),
)</x:f>
      </x:c>
      <x:c r="D24" s="116"/>
      <x:c r="E24" s="116"/>
      <x:c r="F24" s="116"/>
      <x:c r="G24" s="117"/>
      <x:c r="H24" s="117" t="e" cm="1">
        <x:f t="array" aca="1" ref="H24">IFERROR(
  INDEX(
    tblStrings[],
    MATCH(
      1,
      (tblStrings[Cell]=SUBSTITUTE(CELL("adress",INDIRECT("RC",FALSE)),"$","")) *
      (tblStrings[Sheet]=AllStrings!$C$433),
      0
    ),
    MATCH(Språkval, tblStrings[#Headers], 0)
  ),
)</x:f>
      </x:c>
      <x:c r="I24" s="440"/>
      <x:c r="J24" s="440"/>
      <x:c r="K24" s="440"/>
      <x:c r="L24" s="440"/>
      <x:c r="M24" s="440"/>
      <x:c r="N24" s="440"/>
      <x:c r="O24" s="440"/>
      <x:c r="P24" s="440"/>
      <x:c r="Q24" s="440"/>
      <x:c r="R24" s="440"/>
      <x:c r="S24" s="108"/>
      <x:c r="T24" s="108"/>
    </x:row>
    <x:row r="25" s="174" customFormat="1" ht="22.5" customHeight="1">
      <x:c r="B25" s="111"/>
      <x:c r="C25" s="549" t="e" cm="1">
        <x:f t="array" aca="1" ref="C25">IFERROR(
  INDEX(
    tblStrings[],
    MATCH(SUBSTITUTE(CELL("adress",C25),"$",""), tblStrings[Cell], 0),
    MATCH(Språkval, tblStrings[#Headers], 0)
  ),
  ""
)</x:f>
      </x:c>
      <x:c r="D25" s="550"/>
      <x:c r="E25" s="550"/>
      <x:c r="F25" s="550"/>
      <x:c r="G25" s="550"/>
      <x:c r="H25" s="550"/>
      <x:c r="I25" s="471"/>
      <x:c r="J25" s="471"/>
      <x:c r="K25" s="471"/>
      <x:c r="L25" s="471"/>
      <x:c r="M25" s="471"/>
      <x:c r="N25" s="471"/>
      <x:c r="O25" s="471"/>
      <x:c r="P25" s="471"/>
      <x:c r="Q25" s="471"/>
      <x:c r="R25" s="471"/>
      <x:c r="S25" s="108"/>
      <x:c r="T25" s="108"/>
    </x:row>
    <x:row r="26" s="174" customFormat="1" ht="16.5" customHeight="1">
      <x:c r="B26" s="111"/>
      <x:c r="C26" s="554" t="e" cm="1">
        <x:f t="array" aca="1" ref="C26">IFERROR(
  INDEX(
    tblStrings[],
    MATCH(
      1,
      (tblStrings[Cell]=SUBSTITUTE(CELL("adress",INDIRECT("RC",FALSE)),"$","")) *
      (tblStrings[Sheet]=AllStrings!$C$433),
      0
    ),
    MATCH(Språkval, tblStrings[#Headers], 0)
  ),
)</x:f>
      </x:c>
      <x:c r="D26" s="118"/>
      <x:c r="E26" s="118"/>
      <x:c r="F26" s="118"/>
      <x:c r="G26" s="118"/>
      <x:c r="H26" s="118"/>
      <x:c r="I26" s="467"/>
      <x:c r="J26" s="467"/>
      <x:c r="K26" s="467"/>
      <x:c r="L26" s="467"/>
      <x:c r="M26" s="467"/>
      <x:c r="N26" s="467"/>
      <x:c r="O26" s="467"/>
      <x:c r="P26" s="467"/>
      <x:c r="Q26" s="467"/>
      <x:c r="R26" s="467"/>
      <x:c r="S26" s="108"/>
      <x:c r="T26" s="108"/>
    </x:row>
    <x:row r="27" s="174" customFormat="1" ht="16.5" customHeight="1">
      <x:c r="B27" s="111" t="s">
        <x:v>46</x:v>
      </x:c>
      <x:c r="C27" s="554" t="e" cm="1">
        <x:f t="array" aca="1" ref="C27">IFERROR(
  INDEX(
    tblStrings[],
    MATCH(
      1,
      (tblStrings[Cell]=SUBSTITUTE(CELL("adress",INDIRECT("RC",FALSE)),"$","")) *
      (tblStrings[Sheet]=AllStrings!$C$433),
      0
    ),
    MATCH(Språkval, tblStrings[#Headers], 0)
  ),
)</x:f>
      </x:c>
      <x:c r="D27" s="116"/>
      <x:c r="E27" s="116"/>
      <x:c r="F27" s="116"/>
      <x:c r="G27" s="117"/>
      <x:c r="H27" s="117" t="e" cm="1">
        <x:f t="array" aca="1" ref="H27">IFERROR(
  INDEX(
    tblStrings[],
    MATCH(
      1,
      (tblStrings[Cell]=SUBSTITUTE(CELL("adress",INDIRECT("RC",FALSE)),"$","")) *
      (tblStrings[Sheet]=AllStrings!$C$433),
      0
    ),
    MATCH(Språkval, tblStrings[#Headers], 0)
  ),
)</x:f>
      </x:c>
      <x:c r="I27" s="437"/>
      <x:c r="J27" s="437"/>
      <x:c r="K27" s="437"/>
      <x:c r="L27" s="437"/>
      <x:c r="M27" s="437"/>
      <x:c r="N27" s="437"/>
      <x:c r="O27" s="437"/>
      <x:c r="P27" s="437"/>
      <x:c r="Q27" s="437"/>
      <x:c r="R27" s="437"/>
      <x:c r="S27" s="108"/>
      <x:c r="T27" s="108"/>
    </x:row>
    <x:row r="28" s="174" customFormat="1" ht="16.5" customHeight="1">
      <x:c r="B28" s="111" t="s">
        <x:v>47</x:v>
      </x:c>
      <x:c r="C28" s="554" t="e" cm="1">
        <x:f t="array" aca="1" ref="C28">IFERROR(
  INDEX(
    tblStrings[],
    MATCH(
      1,
      (tblStrings[Cell]=SUBSTITUTE(CELL("adress",INDIRECT("RC",FALSE)),"$","")) *
      (tblStrings[Sheet]=AllStrings!$C$433),
      0
    ),
    MATCH(Språkval, tblStrings[#Headers], 0)
  ),
)</x:f>
      </x:c>
      <x:c r="D28" s="116"/>
      <x:c r="E28" s="116"/>
      <x:c r="F28" s="116"/>
      <x:c r="G28" s="117"/>
      <x:c r="H28" s="117" t="e" cm="1">
        <x:f t="array" aca="1" ref="H28">IFERROR(
  INDEX(
    tblStrings[],
    MATCH(
      1,
      (tblStrings[Cell]=SUBSTITUTE(CELL("adress",INDIRECT("RC",FALSE)),"$","")) *
      (tblStrings[Sheet]=AllStrings!$C$433),
      0
    ),
    MATCH(Språkval, tblStrings[#Headers], 0)
  ),
)</x:f>
      </x:c>
      <x:c r="I28" s="437"/>
      <x:c r="J28" s="437"/>
      <x:c r="K28" s="437"/>
      <x:c r="L28" s="437"/>
      <x:c r="M28" s="437"/>
      <x:c r="N28" s="437"/>
      <x:c r="O28" s="437"/>
      <x:c r="P28" s="437"/>
      <x:c r="Q28" s="437"/>
      <x:c r="R28" s="437"/>
      <x:c r="S28" s="108"/>
      <x:c r="T28" s="108"/>
    </x:row>
    <x:row r="29" s="174" customFormat="1" ht="16.5" customHeight="1">
      <x:c r="B29" s="111" t="s">
        <x:v>48</x:v>
      </x:c>
      <x:c r="C29" s="554" t="e" cm="1">
        <x:f t="array" aca="1" ref="C29">IFERROR(
  INDEX(
    tblStrings[],
    MATCH(
      1,
      (tblStrings[Cell]=SUBSTITUTE(CELL("adress",INDIRECT("RC",FALSE)),"$","")) *
      (tblStrings[Sheet]=AllStrings!$C$433),
      0
    ),
    MATCH(Språkval, tblStrings[#Headers], 0)
  ),
)</x:f>
      </x:c>
      <x:c r="D29" s="116"/>
      <x:c r="E29" s="116"/>
      <x:c r="F29" s="116"/>
      <x:c r="G29" s="117"/>
      <x:c r="H29" s="117" t="e" cm="1">
        <x:f t="array" aca="1" ref="H29">IFERROR(
  INDEX(
    tblStrings[],
    MATCH(
      1,
      (tblStrings[Cell]=SUBSTITUTE(CELL("adress",INDIRECT("RC",FALSE)),"$","")) *
      (tblStrings[Sheet]=AllStrings!$C$433),
      0
    ),
    MATCH(Språkval, tblStrings[#Headers], 0)
  ),
)</x:f>
      </x:c>
      <x:c r="I29" s="437"/>
      <x:c r="J29" s="437"/>
      <x:c r="K29" s="437"/>
      <x:c r="L29" s="437"/>
      <x:c r="M29" s="437"/>
      <x:c r="N29" s="437"/>
      <x:c r="O29" s="437"/>
      <x:c r="P29" s="437"/>
      <x:c r="Q29" s="437"/>
      <x:c r="R29" s="437"/>
      <x:c r="S29" s="108"/>
      <x:c r="T29" s="108"/>
    </x:row>
    <x:row r="30" s="174" customFormat="1" ht="16.5" customHeight="1">
      <x:c r="B30" s="111" t="s">
        <x:v>49</x:v>
      </x:c>
      <x:c r="C30" s="554" t="e" cm="1">
        <x:f t="array" aca="1" ref="C30">IFERROR(
  INDEX(
    tblStrings[],
    MATCH(
      1,
      (tblStrings[Cell]=SUBSTITUTE(CELL("adress",INDIRECT("RC",FALSE)),"$","")) *
      (tblStrings[Sheet]=AllStrings!$C$433),
      0
    ),
    MATCH(Språkval, tblStrings[#Headers], 0)
  ),
)</x:f>
      </x:c>
      <x:c r="D30" s="116"/>
      <x:c r="E30" s="116"/>
      <x:c r="F30" s="116"/>
      <x:c r="G30" s="117"/>
      <x:c r="H30" s="117" t="e" cm="1">
        <x:f t="array" aca="1" ref="H30">IFERROR(
  INDEX(
    tblStrings[],
    MATCH(
      1,
      (tblStrings[Cell]=SUBSTITUTE(CELL("adress",INDIRECT("RC",FALSE)),"$","")) *
      (tblStrings[Sheet]=AllStrings!$C$433),
      0
    ),
    MATCH(Språkval, tblStrings[#Headers], 0)
  ),
)</x:f>
      </x:c>
      <x:c r="I30" s="437"/>
      <x:c r="J30" s="437"/>
      <x:c r="K30" s="437"/>
      <x:c r="L30" s="437"/>
      <x:c r="M30" s="437"/>
      <x:c r="N30" s="437"/>
      <x:c r="O30" s="437"/>
      <x:c r="P30" s="437"/>
      <x:c r="Q30" s="437"/>
      <x:c r="R30" s="437"/>
      <x:c r="S30" s="108"/>
      <x:c r="T30" s="108"/>
    </x:row>
    <x:row r="31" s="174" customFormat="1" ht="30" customHeight="1">
      <x:c r="B31" s="111" t="s">
        <x:v>50</x:v>
      </x:c>
      <x:c r="C31" s="554" t="e" cm="1">
        <x:f t="array" aca="1" ref="C31">IFERROR(
  INDEX(
    tblStrings[],
    MATCH(
      1,
      (tblStrings[Cell]=SUBSTITUTE(CELL("adress",INDIRECT("RC",FALSE)),"$","")) *
      (tblStrings[Sheet]=AllStrings!$C$433),
      0
    ),
    MATCH(Språkval, tblStrings[#Headers], 0)
  ),
)</x:f>
      </x:c>
      <x:c r="D31" s="116"/>
      <x:c r="E31" s="116"/>
      <x:c r="F31" s="116"/>
      <x:c r="G31" s="117"/>
      <x:c r="H31" s="117"/>
      <x:c r="I31" s="437"/>
      <x:c r="J31" s="437"/>
      <x:c r="K31" s="437"/>
      <x:c r="L31" s="437"/>
      <x:c r="M31" s="437"/>
      <x:c r="N31" s="437"/>
      <x:c r="O31" s="437"/>
      <x:c r="P31" s="437"/>
      <x:c r="Q31" s="437"/>
      <x:c r="R31" s="437"/>
      <x:c r="S31" s="108"/>
      <x:c r="T31" s="108"/>
    </x:row>
    <x:row r="32" s="174" customFormat="1" ht="28.5" hidden="1" customHeight="1">
      <x:c r="B32" s="111" t="s">
        <x:v>51</x:v>
      </x:c>
      <x:c r="C32" s="554" t="e" cm="1">
        <x:f t="array" aca="1" ref="C32">IFERROR(
  INDEX(
    tblStrings[],
    MATCH(
      1,
      (tblStrings[Cell]=SUBSTITUTE(CELL("adress",INDIRECT("RC",FALSE)),"$","")) *
      (tblStrings[Sheet]=AllStrings!$C$433),
      0
    ),
    MATCH(Språkval, tblStrings[#Headers], 0)
  ),
)</x:f>
      </x:c>
      <x:c r="D32" s="116"/>
      <x:c r="E32" s="116"/>
      <x:c r="F32" s="116"/>
      <x:c r="G32" s="117"/>
      <x:c r="H32" s="117" t="e" cm="1">
        <x:f t="array" aca="1" ref="H32">IFERROR(
  INDEX(
    tblStrings[],
    MATCH(
      1,
      (tblStrings[Cell]=SUBSTITUTE(CELL("adress",INDIRECT("RC",FALSE)),"$","")) *
      (tblStrings[Sheet]=RIGHT(CELL("filnamn"),LEN(CELL("filnamn"))-SEARCH("]",CELL("filnamn")))),
      0
    ),
    MATCH(Språkval, tblStrings[#Headers], 0)
  ),
  ""
)</x:f>
      </x:c>
      <x:c r="I32" s="437" t="e" cm="1">
        <x:f t="array" aca="1" ref="I32">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32" s="437" t="e" cm="1">
        <x:f t="array" aca="1" ref="J32">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32" s="437" t="e" cm="1">
        <x:f t="array" aca="1" ref="K32">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32" s="437" t="e" cm="1">
        <x:f t="array" aca="1" ref="L32">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32" s="437" t="e" cm="1">
        <x:f t="array" aca="1" ref="M32">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32" s="437" t="e" cm="1">
        <x:f t="array" aca="1" ref="N32">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32" s="437" t="e" cm="1">
        <x:f t="array" aca="1" ref="O32">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32" s="437" t="e" cm="1">
        <x:f t="array" aca="1" ref="P32">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32" s="437" t="e" cm="1">
        <x:f t="array" aca="1" ref="Q32">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32" s="437" t="e" cm="1">
        <x:f t="array" aca="1" ref="R32">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32" s="108"/>
      <x:c r="T32" s="108"/>
    </x:row>
    <x:row r="33" s="174" customFormat="1" ht="28.5" hidden="1" customHeight="1">
      <x:c r="B33" s="111" t="s">
        <x:v>52</x:v>
      </x:c>
      <x:c r="C33" s="554" t="e" cm="1">
        <x:f t="array" aca="1" ref="C33">IFERROR(
  INDEX(
    tblStrings[],
    MATCH(
      1,
      (tblStrings[Cell]=SUBSTITUTE(CELL("adress",INDIRECT("RC",FALSE)),"$","")) *
      (tblStrings[Sheet]=AllStrings!$C$433),
      0
    ),
    MATCH(Språkval, tblStrings[#Headers], 0)
  ),
)</x:f>
      </x:c>
      <x:c r="D33" s="116"/>
      <x:c r="E33" s="116"/>
      <x:c r="F33" s="116"/>
      <x:c r="G33" s="117"/>
      <x:c r="H33" s="117" t="e" cm="1">
        <x:f t="array" aca="1" ref="H33">IFERROR(
  INDEX(
    tblStrings[],
    MATCH(
      1,
      (tblStrings[Cell]=SUBSTITUTE(CELL("adress",INDIRECT("RC",FALSE)),"$","")) *
      (tblStrings[Sheet]=RIGHT(CELL("filnamn"),LEN(CELL("filnamn"))-SEARCH("]",CELL("filnamn")))),
      0
    ),
    MATCH(Språkval, tblStrings[#Headers], 0)
  ),
  ""
)</x:f>
      </x:c>
      <x:c r="I33" s="437" t="e" cm="1">
        <x:f t="array" aca="1" ref="I33">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33" s="437" t="e" cm="1">
        <x:f t="array" aca="1" ref="J33">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33" s="437" t="e" cm="1">
        <x:f t="array" aca="1" ref="K33">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33" s="437" t="e" cm="1">
        <x:f t="array" aca="1" ref="L33">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33" s="437" t="e" cm="1">
        <x:f t="array" aca="1" ref="M33">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33" s="437" t="e" cm="1">
        <x:f t="array" aca="1" ref="N33">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33" s="437" t="e" cm="1">
        <x:f t="array" aca="1" ref="O33">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33" s="437" t="e" cm="1">
        <x:f t="array" aca="1" ref="P33">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33" s="437" t="e" cm="1">
        <x:f t="array" aca="1" ref="Q33">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33" s="437" t="e" cm="1">
        <x:f t="array" aca="1" ref="R33">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33" s="108"/>
      <x:c r="T33" s="108"/>
    </x:row>
    <x:row r="34" s="174" customFormat="1" ht="28.5" hidden="1" customHeight="1">
      <x:c r="B34" s="111" t="s">
        <x:v>53</x:v>
      </x:c>
      <x:c r="C34" s="554" t="e" cm="1">
        <x:f t="array" aca="1" ref="C34">IFERROR(
  INDEX(
    tblStrings[],
    MATCH(
      1,
      (tblStrings[Cell]=SUBSTITUTE(CELL("adress",INDIRECT("RC",FALSE)),"$","")) *
      (tblStrings[Sheet]=AllStrings!$C$433),
      0
    ),
    MATCH(Språkval, tblStrings[#Headers], 0)
  ),
)</x:f>
      </x:c>
      <x:c r="D34" s="116"/>
      <x:c r="E34" s="116"/>
      <x:c r="F34" s="116"/>
      <x:c r="G34" s="117"/>
      <x:c r="H34" s="117" t="e" cm="1">
        <x:f t="array" aca="1" ref="H34">IFERROR(
  INDEX(
    tblStrings[],
    MATCH(
      1,
      (tblStrings[Cell]=SUBSTITUTE(CELL("adress",INDIRECT("RC",FALSE)),"$","")) *
      (tblStrings[Sheet]=RIGHT(CELL("filnamn"),LEN(CELL("filnamn"))-SEARCH("]",CELL("filnamn")))),
      0
    ),
    MATCH(Språkval, tblStrings[#Headers], 0)
  ),
  ""
)</x:f>
      </x:c>
      <x:c r="I34" s="437" t="e" cm="1">
        <x:f t="array" aca="1" ref="I34">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34" s="437" t="e" cm="1">
        <x:f t="array" aca="1" ref="J34">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34" s="437" t="e" cm="1">
        <x:f t="array" aca="1" ref="K34">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34" s="437" t="e" cm="1">
        <x:f t="array" aca="1" ref="L34">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34" s="437" t="e" cm="1">
        <x:f t="array" aca="1" ref="M34">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34" s="437" t="e" cm="1">
        <x:f t="array" aca="1" ref="N34">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34" s="437" t="e" cm="1">
        <x:f t="array" aca="1" ref="O34">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34" s="437" t="e" cm="1">
        <x:f t="array" aca="1" ref="P34">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34" s="437" t="e" cm="1">
        <x:f t="array" aca="1" ref="Q34">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34" s="437" t="e" cm="1">
        <x:f t="array" aca="1" ref="R34">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34" s="108"/>
      <x:c r="T34" s="108"/>
    </x:row>
    <x:row r="35" s="174" customFormat="1" ht="16.5" customHeight="1">
      <x:c r="B35" s="111" t="s">
        <x:v>54</x:v>
      </x:c>
      <x:c r="C35" s="554" t="e" cm="1">
        <x:f t="array" aca="1" ref="C35">IFERROR(
  INDEX(
    tblStrings[],
    MATCH(
      1,
      (tblStrings[Cell]=SUBSTITUTE(CELL("adress",INDIRECT("RC",FALSE)),"$","")) *
      (tblStrings[Sheet]=AllStrings!$C$433),
      0
    ),
    MATCH(Språkval, tblStrings[#Headers], 0)
  ),
)</x:f>
      </x:c>
      <x:c r="D35" s="116"/>
      <x:c r="E35" s="116"/>
      <x:c r="F35" s="116"/>
      <x:c r="G35" s="117"/>
      <x:c r="H35" s="117"/>
      <x:c r="I35" s="526" t="e">
        <x:f>IF(IF(I31=$I$233,I32,IF(I31=$I$234,I32*I33,IF(I31=$I$235,I32*I33*I34,1)))=0,"Fyll i 2.6-2.8",IF(I31=$I$233,I32,IF(I31=$I$234,I32*I33,IF(I31=$I$235,I32*I33*I34,1))))</x:f>
      </x:c>
      <x:c r="J35" s="526" t="e">
        <x:f t="shared" ref="J35:R35" si="1">IF(IF(J31=$I$233,J32,IF(J31=$I$234,J32*J33,IF(J31=$I$235,J32*J33*J34,1)))=0,"Fyll i 2.6-2.8",IF(J31=$I$233,J32,IF(J31=$I$234,J32*J33,IF(J31=$I$235,J32*J33*J34,1))))</x:f>
      </x:c>
      <x:c r="K35" s="526">
        <x:f t="shared" si="1"/>
        <x:v>1</x:v>
      </x:c>
      <x:c r="L35" s="526">
        <x:f t="shared" si="1"/>
        <x:v>1</x:v>
      </x:c>
      <x:c r="M35" s="526">
        <x:f t="shared" si="1"/>
        <x:v>1</x:v>
      </x:c>
      <x:c r="N35" s="526">
        <x:f t="shared" si="1"/>
        <x:v>1</x:v>
      </x:c>
      <x:c r="O35" s="526">
        <x:f t="shared" si="1"/>
        <x:v>1</x:v>
      </x:c>
      <x:c r="P35" s="526">
        <x:f t="shared" si="1"/>
        <x:v>1</x:v>
      </x:c>
      <x:c r="Q35" s="526">
        <x:f t="shared" si="1"/>
        <x:v>1</x:v>
      </x:c>
      <x:c r="R35" s="526">
        <x:f t="shared" si="1"/>
        <x:v>1</x:v>
      </x:c>
      <x:c r="S35" s="108"/>
      <x:c r="T35" s="108"/>
    </x:row>
    <x:row r="36" s="174" customFormat="1" ht="16.5" customHeight="1">
      <x:c r="B36" s="111" t="s">
        <x:v>55</x:v>
      </x:c>
      <x:c r="C36" s="554" t="e" cm="1">
        <x:f t="array" aca="1" ref="C36">IFERROR(
  INDEX(
    tblStrings[],
    MATCH(
      1,
      (tblStrings[Cell]=SUBSTITUTE(CELL("adress",INDIRECT("RC",FALSE)),"$","")) *
      (tblStrings[Sheet]=AllStrings!$C$433),
      0
    ),
    MATCH(Språkval, tblStrings[#Headers], 0)
  ),
)</x:f>
      </x:c>
      <x:c r="D36" s="116"/>
      <x:c r="E36" s="116"/>
      <x:c r="F36" s="116"/>
      <x:c r="G36" s="117"/>
      <x:c r="H36" s="117" t="e" cm="1">
        <x:f t="array" aca="1" ref="H36">IFERROR(
  INDEX(
    tblStrings[],
    MATCH(
      1,
      (tblStrings[Cell]=SUBSTITUTE(CELL("adress",INDIRECT("RC",FALSE)),"$","")) *
      (tblStrings[Sheet]=AllStrings!$C$433),
      0
    ),
    MATCH(Språkval, tblStrings[#Headers], 0)
  ),
)</x:f>
      </x:c>
      <x:c r="I36" s="437"/>
      <x:c r="J36" s="437"/>
      <x:c r="K36" s="437"/>
      <x:c r="L36" s="437"/>
      <x:c r="M36" s="437"/>
      <x:c r="N36" s="437"/>
      <x:c r="O36" s="437"/>
      <x:c r="P36" s="437"/>
      <x:c r="Q36" s="437"/>
      <x:c r="R36" s="437"/>
      <x:c r="S36" s="108"/>
      <x:c r="T36" s="108"/>
    </x:row>
    <x:row r="37" s="174" customFormat="1" ht="16.5" customHeight="1">
      <x:c r="B37" s="111"/>
      <x:c r="C37" s="465"/>
      <x:c r="D37" s="465"/>
      <x:c r="E37" s="465"/>
      <x:c r="F37" s="465"/>
      <x:c r="G37" s="465"/>
      <x:c r="H37" s="465"/>
      <x:c r="I37" s="471"/>
      <x:c r="J37" s="471"/>
      <x:c r="K37" s="471"/>
      <x:c r="L37" s="471"/>
      <x:c r="M37" s="471"/>
      <x:c r="N37" s="471"/>
      <x:c r="O37" s="471"/>
      <x:c r="P37" s="471"/>
      <x:c r="Q37" s="471"/>
      <x:c r="R37" s="471"/>
      <x:c r="S37" s="108"/>
      <x:c r="T37" s="108"/>
    </x:row>
    <x:row r="38" s="174" customFormat="1" ht="16.5" customHeight="1">
      <x:c r="B38" s="111"/>
      <x:c r="C38" s="115" t="e">
        <x:f>$C$26</x:f>
      </x:c>
      <x:c r="D38" s="118"/>
      <x:c r="E38" s="118"/>
      <x:c r="F38" s="118"/>
      <x:c r="G38" s="118"/>
      <x:c r="H38" s="118"/>
      <x:c r="I38" s="437"/>
      <x:c r="J38" s="437"/>
      <x:c r="K38" s="437"/>
      <x:c r="L38" s="437"/>
      <x:c r="M38" s="437"/>
      <x:c r="N38" s="437"/>
      <x:c r="O38" s="437"/>
      <x:c r="P38" s="437"/>
      <x:c r="Q38" s="437"/>
      <x:c r="R38" s="437"/>
      <x:c r="S38" s="108"/>
      <x:c r="T38" s="108"/>
    </x:row>
    <x:row r="39" s="174" customFormat="1" ht="16.5" customHeight="1">
      <x:c r="B39" s="111" t="s">
        <x:v>46</x:v>
      </x:c>
      <x:c r="C39" s="115" t="e">
        <x:f>$C$27</x:f>
      </x:c>
      <x:c r="D39" s="116"/>
      <x:c r="E39" s="116"/>
      <x:c r="F39" s="116"/>
      <x:c r="G39" s="117"/>
      <x:c r="H39" s="117" t="e">
        <x:f>$H$27</x:f>
      </x:c>
      <x:c r="I39" s="437"/>
      <x:c r="J39" s="437"/>
      <x:c r="K39" s="437"/>
      <x:c r="L39" s="437"/>
      <x:c r="M39" s="437"/>
      <x:c r="N39" s="437"/>
      <x:c r="O39" s="484"/>
      <x:c r="P39" s="437"/>
      <x:c r="Q39" s="437"/>
      <x:c r="R39" s="437"/>
      <x:c r="S39" s="108"/>
      <x:c r="T39" s="108"/>
    </x:row>
    <x:row r="40" s="174" customFormat="1" ht="16.5" customHeight="1">
      <x:c r="B40" s="111" t="s">
        <x:v>47</x:v>
      </x:c>
      <x:c r="C40" s="115" t="e">
        <x:f>$C$28</x:f>
      </x:c>
      <x:c r="D40" s="116"/>
      <x:c r="E40" s="116"/>
      <x:c r="F40" s="116"/>
      <x:c r="G40" s="117"/>
      <x:c r="H40" s="117" t="e">
        <x:f>$H$28</x:f>
      </x:c>
      <x:c r="I40" s="437"/>
      <x:c r="J40" s="437"/>
      <x:c r="K40" s="437"/>
      <x:c r="L40" s="437"/>
      <x:c r="M40" s="437"/>
      <x:c r="N40" s="437"/>
      <x:c r="O40" s="437"/>
      <x:c r="P40" s="437"/>
      <x:c r="Q40" s="437"/>
      <x:c r="R40" s="437"/>
      <x:c r="S40" s="108"/>
      <x:c r="T40" s="108"/>
    </x:row>
    <x:row r="41" s="174" customFormat="1" ht="16.5" customHeight="1">
      <x:c r="B41" s="111" t="s">
        <x:v>48</x:v>
      </x:c>
      <x:c r="C41" s="115" t="e">
        <x:f>$C$29</x:f>
      </x:c>
      <x:c r="D41" s="116"/>
      <x:c r="E41" s="116"/>
      <x:c r="F41" s="116"/>
      <x:c r="G41" s="117"/>
      <x:c r="H41" s="117" t="e">
        <x:f>$H$29</x:f>
      </x:c>
      <x:c r="I41" s="437"/>
      <x:c r="J41" s="437"/>
      <x:c r="K41" s="437"/>
      <x:c r="L41" s="437"/>
      <x:c r="M41" s="437"/>
      <x:c r="N41" s="437"/>
      <x:c r="O41" s="437"/>
      <x:c r="P41" s="437"/>
      <x:c r="Q41" s="437"/>
      <x:c r="R41" s="437"/>
      <x:c r="S41" s="108"/>
      <x:c r="T41" s="108"/>
    </x:row>
    <x:row r="42" s="174" customFormat="1" ht="16.5" customHeight="1">
      <x:c r="B42" s="111" t="s">
        <x:v>49</x:v>
      </x:c>
      <x:c r="C42" s="115" t="e">
        <x:f>$C$30</x:f>
      </x:c>
      <x:c r="D42" s="116"/>
      <x:c r="E42" s="116"/>
      <x:c r="F42" s="116"/>
      <x:c r="G42" s="117"/>
      <x:c r="H42" s="117" t="e">
        <x:f>$H$30</x:f>
      </x:c>
      <x:c r="I42" s="437"/>
      <x:c r="J42" s="437"/>
      <x:c r="K42" s="437"/>
      <x:c r="L42" s="437"/>
      <x:c r="M42" s="437"/>
      <x:c r="N42" s="437"/>
      <x:c r="O42" s="437"/>
      <x:c r="P42" s="437"/>
      <x:c r="Q42" s="437"/>
      <x:c r="R42" s="437"/>
      <x:c r="S42" s="108"/>
      <x:c r="T42" s="108"/>
    </x:row>
    <x:row r="43" s="174" customFormat="1" ht="30" customHeight="1">
      <x:c r="B43" s="111" t="s">
        <x:v>50</x:v>
      </x:c>
      <x:c r="C43" s="115" t="e">
        <x:f>$C$31</x:f>
      </x:c>
      <x:c r="D43" s="116"/>
      <x:c r="E43" s="116"/>
      <x:c r="F43" s="116"/>
      <x:c r="G43" s="117"/>
      <x:c r="H43" s="117"/>
      <x:c r="I43" s="437"/>
      <x:c r="J43" s="437"/>
      <x:c r="K43" s="437"/>
      <x:c r="L43" s="437"/>
      <x:c r="M43" s="437"/>
      <x:c r="N43" s="437"/>
      <x:c r="O43" s="437"/>
      <x:c r="P43" s="437"/>
      <x:c r="Q43" s="437"/>
      <x:c r="R43" s="437"/>
      <x:c r="S43" s="108"/>
      <x:c r="T43" s="108"/>
    </x:row>
    <x:row r="44" s="174" customFormat="1" ht="24.75" hidden="1" customHeight="1">
      <x:c r="B44" s="111" t="s">
        <x:v>51</x:v>
      </x:c>
      <x:c r="C44" s="115" t="e">
        <x:f t="shared" ref="C44:C46" si="2">$C32</x:f>
      </x:c>
      <x:c r="D44" s="116"/>
      <x:c r="E44" s="116"/>
      <x:c r="F44" s="116"/>
      <x:c r="G44" s="117"/>
      <x:c r="H44" s="117"/>
      <x:c r="I44" s="437" t="e" cm="1">
        <x:f t="array" aca="1" ref="I44">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44" s="437" t="e" cm="1">
        <x:f t="array" aca="1" ref="J44">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44" s="437" t="e" cm="1">
        <x:f t="array" aca="1" ref="K44">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44" s="437" t="e" cm="1">
        <x:f t="array" aca="1" ref="L44">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44" s="437" t="e" cm="1">
        <x:f t="array" aca="1" ref="M44">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44" s="437" t="e" cm="1">
        <x:f t="array" aca="1" ref="N44">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44" s="437" t="e" cm="1">
        <x:f t="array" aca="1" ref="O44">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44" s="437" t="e" cm="1">
        <x:f t="array" aca="1" ref="P44">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44" s="437" t="e" cm="1">
        <x:f t="array" aca="1" ref="Q44">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44" s="437" t="e" cm="1">
        <x:f t="array" aca="1" ref="R44">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44" s="108"/>
      <x:c r="T44" s="108"/>
    </x:row>
    <x:row r="45" s="174" customFormat="1" ht="24.75" hidden="1" customHeight="1">
      <x:c r="B45" s="111" t="s">
        <x:v>52</x:v>
      </x:c>
      <x:c r="C45" s="115" t="str">
        <x:f t="shared" si="2"/>
        <x:v>Reduktionsfaktor närvaro-/frånvarostyrning</x:v>
      </x:c>
      <x:c r="D45" s="116"/>
      <x:c r="E45" s="116"/>
      <x:c r="F45" s="116"/>
      <x:c r="G45" s="117"/>
      <x:c r="H45" s="117"/>
      <x:c r="I45" s="437" t="e" cm="1">
        <x:f t="array" aca="1" ref="I45">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45" s="437" t="e" cm="1">
        <x:f t="array" aca="1" ref="J45">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45" s="437" t="e" cm="1">
        <x:f t="array" aca="1" ref="K45">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45" s="437" t="e" cm="1">
        <x:f t="array" aca="1" ref="L45">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45" s="437" t="e" cm="1">
        <x:f t="array" aca="1" ref="M45">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45" s="437" t="e" cm="1">
        <x:f t="array" aca="1" ref="N45">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45" s="437" t="e" cm="1">
        <x:f t="array" aca="1" ref="O45">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45" s="437" t="e" cm="1">
        <x:f t="array" aca="1" ref="P45">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45" s="437" t="e" cm="1">
        <x:f t="array" aca="1" ref="Q45">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45" s="437" t="e" cm="1">
        <x:f t="array" aca="1" ref="R45">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45" s="108"/>
      <x:c r="T45" s="108"/>
    </x:row>
    <x:row r="46" s="174" customFormat="1" ht="24.75" hidden="1" customHeight="1">
      <x:c r="B46" s="111" t="s">
        <x:v>53</x:v>
      </x:c>
      <x:c r="C46" s="115" t="str">
        <x:f t="shared" si="2"/>
        <x:v>Reduktionsfaktor dagsljusstyrning</x:v>
      </x:c>
      <x:c r="D46" s="116"/>
      <x:c r="E46" s="116"/>
      <x:c r="F46" s="116"/>
      <x:c r="G46" s="117"/>
      <x:c r="H46" s="117"/>
      <x:c r="I46" s="437" t="e" cm="1">
        <x:f t="array" aca="1" ref="I46">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46" s="437" t="e" cm="1">
        <x:f t="array" aca="1" ref="J46">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46" s="437" t="e" cm="1">
        <x:f t="array" aca="1" ref="K46">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46" s="437" t="e" cm="1">
        <x:f t="array" aca="1" ref="L46">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46" s="437" t="e" cm="1">
        <x:f t="array" aca="1" ref="M46">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46" s="437" t="e" cm="1">
        <x:f t="array" aca="1" ref="N46">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46" s="437" t="e" cm="1">
        <x:f t="array" aca="1" ref="O46">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46" s="437" t="e" cm="1">
        <x:f t="array" aca="1" ref="P46">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46" s="437" t="e" cm="1">
        <x:f t="array" aca="1" ref="Q46">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46" s="437" t="e" cm="1">
        <x:f t="array" aca="1" ref="R46">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46" s="108"/>
      <x:c r="T46" s="108"/>
    </x:row>
    <x:row r="47" s="174" customFormat="1" ht="16.5" customHeight="1">
      <x:c r="B47" s="111" t="s">
        <x:v>54</x:v>
      </x:c>
      <x:c r="C47" s="115" t="e">
        <x:f>$C$35</x:f>
      </x:c>
      <x:c r="D47" s="116"/>
      <x:c r="E47" s="116"/>
      <x:c r="F47" s="116"/>
      <x:c r="G47" s="117"/>
      <x:c r="H47" s="117"/>
      <x:c r="I47" s="526" t="e">
        <x:f>IF(IF(I43=$I$233,I44,IF(I43=$I$234,I44*I45,IF(I43=$I$235,I44*I45*I46,1)))=0,"Fyll i 2.6-2.8",IF(I43=$I$233,I44,IF(I43=$I$234,I44*I45,IF(I43=$I$235,I44*I45*I46,1))))</x:f>
      </x:c>
      <x:c r="J47" s="526" t="e">
        <x:f t="shared" ref="J47:K47" si="3">IF(IF(J43=$I$233,J44,IF(J43=$I$234,J44*J45,IF(J43=$I$235,J44*J45*J46,1)))=0,"Fyll i 2.6-2.8",IF(J43=$I$233,J44,IF(J43=$I$234,J44*J45,IF(J43=$I$235,J44*J45*J46,1))))</x:f>
      </x:c>
      <x:c r="K47" s="526">
        <x:f t="shared" si="3"/>
        <x:v>1</x:v>
      </x:c>
      <x:c r="L47" s="526" t="e">
        <x:f t="shared" ref="L47:R47" si="4">IF(IF(L43=$I$233,L44,IF(L43=$I$234,L44*L45,IF(L43=$I$235,L44*L45*L46,1)))=0,"Fyll i 2.6-2.8",IF(L43=$I$233,L44,IF(L43=$I$234,L44*L45,IF(L43=$I$235,L44*L45*L46,1))))</x:f>
      </x:c>
      <x:c r="M47" s="526">
        <x:f t="shared" si="4"/>
        <x:v>1</x:v>
      </x:c>
      <x:c r="N47" s="526">
        <x:f t="shared" si="4"/>
        <x:v>1</x:v>
      </x:c>
      <x:c r="O47" s="526">
        <x:f t="shared" si="4"/>
        <x:v>1</x:v>
      </x:c>
      <x:c r="P47" s="526">
        <x:f t="shared" si="4"/>
        <x:v>1</x:v>
      </x:c>
      <x:c r="Q47" s="526">
        <x:f t="shared" si="4"/>
        <x:v>1</x:v>
      </x:c>
      <x:c r="R47" s="526">
        <x:f t="shared" si="4"/>
        <x:v>1</x:v>
      </x:c>
      <x:c r="S47" s="108"/>
      <x:c r="T47" s="108"/>
    </x:row>
    <x:row r="48" s="174" customFormat="1" ht="16.5" customHeight="1">
      <x:c r="B48" s="111" t="s">
        <x:v>55</x:v>
      </x:c>
      <x:c r="C48" s="115" t="e">
        <x:f>$C$36</x:f>
      </x:c>
      <x:c r="D48" s="116"/>
      <x:c r="E48" s="116"/>
      <x:c r="F48" s="116"/>
      <x:c r="G48" s="117"/>
      <x:c r="H48" s="117" t="e">
        <x:f>$H$36</x:f>
      </x:c>
      <x:c r="I48" s="437"/>
      <x:c r="J48" s="437"/>
      <x:c r="K48" s="437"/>
      <x:c r="L48" s="437"/>
      <x:c r="M48" s="437"/>
      <x:c r="N48" s="437"/>
      <x:c r="O48" s="437"/>
      <x:c r="P48" s="437"/>
      <x:c r="Q48" s="437"/>
      <x:c r="R48" s="437"/>
      <x:c r="S48" s="108"/>
      <x:c r="T48" s="108"/>
    </x:row>
    <x:row r="49" s="174" customFormat="1" ht="16.5" customHeight="1">
      <x:c r="B49" s="111"/>
      <x:c r="C49" s="465"/>
      <x:c r="D49" s="465"/>
      <x:c r="E49" s="465"/>
      <x:c r="F49" s="465"/>
      <x:c r="G49" s="465"/>
      <x:c r="H49" s="465"/>
      <x:c r="I49" s="471"/>
      <x:c r="J49" s="471"/>
      <x:c r="K49" s="471"/>
      <x:c r="L49" s="471"/>
      <x:c r="M49" s="471"/>
      <x:c r="N49" s="471"/>
      <x:c r="O49" s="471"/>
      <x:c r="P49" s="471"/>
      <x:c r="Q49" s="471"/>
      <x:c r="R49" s="471"/>
      <x:c r="S49" s="108"/>
      <x:c r="T49" s="108"/>
    </x:row>
    <x:row r="50" s="174" customFormat="1" ht="16.5" customHeight="1">
      <x:c r="B50" s="111"/>
      <x:c r="C50" s="115" t="e">
        <x:f>$C$26</x:f>
      </x:c>
      <x:c r="D50" s="118"/>
      <x:c r="E50" s="118"/>
      <x:c r="F50" s="118"/>
      <x:c r="G50" s="118"/>
      <x:c r="H50" s="118"/>
      <x:c r="I50" s="437"/>
      <x:c r="J50" s="437"/>
      <x:c r="K50" s="437"/>
      <x:c r="L50" s="437"/>
      <x:c r="M50" s="437"/>
      <x:c r="N50" s="437"/>
      <x:c r="O50" s="437"/>
      <x:c r="P50" s="437"/>
      <x:c r="Q50" s="437"/>
      <x:c r="R50" s="437"/>
      <x:c r="S50" s="108"/>
      <x:c r="T50" s="108"/>
    </x:row>
    <x:row r="51" s="174" customFormat="1" ht="16.5" customHeight="1">
      <x:c r="B51" s="111" t="s">
        <x:v>46</x:v>
      </x:c>
      <x:c r="C51" s="115" t="e">
        <x:f>$C$27</x:f>
      </x:c>
      <x:c r="D51" s="116"/>
      <x:c r="E51" s="116"/>
      <x:c r="F51" s="116"/>
      <x:c r="G51" s="117"/>
      <x:c r="H51" s="117" t="e">
        <x:f>$H$27</x:f>
      </x:c>
      <x:c r="I51" s="437"/>
      <x:c r="J51" s="437"/>
      <x:c r="K51" s="437"/>
      <x:c r="L51" s="437"/>
      <x:c r="M51" s="437"/>
      <x:c r="N51" s="437"/>
      <x:c r="O51" s="437"/>
      <x:c r="P51" s="437"/>
      <x:c r="Q51" s="437"/>
      <x:c r="R51" s="437"/>
      <x:c r="S51" s="108"/>
      <x:c r="T51" s="108"/>
    </x:row>
    <x:row r="52" s="174" customFormat="1" ht="16.5" customHeight="1">
      <x:c r="B52" s="111" t="s">
        <x:v>47</x:v>
      </x:c>
      <x:c r="C52" s="115" t="e">
        <x:f>$C$28</x:f>
      </x:c>
      <x:c r="D52" s="116"/>
      <x:c r="E52" s="116"/>
      <x:c r="F52" s="116"/>
      <x:c r="G52" s="117"/>
      <x:c r="H52" s="117" t="e">
        <x:f>$H$28</x:f>
      </x:c>
      <x:c r="I52" s="437"/>
      <x:c r="J52" s="437"/>
      <x:c r="K52" s="437"/>
      <x:c r="L52" s="437"/>
      <x:c r="M52" s="437"/>
      <x:c r="N52" s="437"/>
      <x:c r="O52" s="437"/>
      <x:c r="P52" s="437"/>
      <x:c r="Q52" s="437"/>
      <x:c r="R52" s="437"/>
      <x:c r="S52" s="108"/>
      <x:c r="T52" s="108"/>
    </x:row>
    <x:row r="53" s="174" customFormat="1" ht="16.5" customHeight="1">
      <x:c r="B53" s="111" t="s">
        <x:v>48</x:v>
      </x:c>
      <x:c r="C53" s="115" t="e">
        <x:f>$C$29</x:f>
      </x:c>
      <x:c r="D53" s="116"/>
      <x:c r="E53" s="116"/>
      <x:c r="F53" s="116"/>
      <x:c r="G53" s="117"/>
      <x:c r="H53" s="117" t="e">
        <x:f>$H$29</x:f>
      </x:c>
      <x:c r="I53" s="437"/>
      <x:c r="J53" s="437"/>
      <x:c r="K53" s="437"/>
      <x:c r="L53" s="437"/>
      <x:c r="M53" s="437"/>
      <x:c r="N53" s="437"/>
      <x:c r="O53" s="437"/>
      <x:c r="P53" s="437"/>
      <x:c r="Q53" s="437"/>
      <x:c r="R53" s="437"/>
      <x:c r="S53" s="108"/>
      <x:c r="T53" s="108"/>
    </x:row>
    <x:row r="54" s="174" customFormat="1" ht="16.5" customHeight="1">
      <x:c r="B54" s="111" t="s">
        <x:v>49</x:v>
      </x:c>
      <x:c r="C54" s="115" t="e">
        <x:f>$C$30</x:f>
      </x:c>
      <x:c r="D54" s="116"/>
      <x:c r="E54" s="116"/>
      <x:c r="F54" s="116"/>
      <x:c r="G54" s="117"/>
      <x:c r="H54" s="117" t="e">
        <x:f>$H$30</x:f>
      </x:c>
      <x:c r="I54" s="437"/>
      <x:c r="J54" s="437"/>
      <x:c r="K54" s="437"/>
      <x:c r="L54" s="437"/>
      <x:c r="M54" s="437"/>
      <x:c r="N54" s="437"/>
      <x:c r="O54" s="437"/>
      <x:c r="P54" s="437"/>
      <x:c r="Q54" s="437"/>
      <x:c r="R54" s="437"/>
      <x:c r="S54" s="108"/>
      <x:c r="T54" s="108"/>
    </x:row>
    <x:row r="55" s="174" customFormat="1" ht="30" customHeight="1">
      <x:c r="B55" s="111" t="s">
        <x:v>50</x:v>
      </x:c>
      <x:c r="C55" s="115" t="e">
        <x:f>$C$31</x:f>
      </x:c>
      <x:c r="D55" s="116"/>
      <x:c r="E55" s="116"/>
      <x:c r="F55" s="116"/>
      <x:c r="G55" s="117"/>
      <x:c r="H55" s="117"/>
      <x:c r="I55" s="437"/>
      <x:c r="J55" s="437"/>
      <x:c r="K55" s="437"/>
      <x:c r="L55" s="437"/>
      <x:c r="M55" s="437"/>
      <x:c r="N55" s="437"/>
      <x:c r="O55" s="437"/>
      <x:c r="P55" s="437"/>
      <x:c r="Q55" s="437"/>
      <x:c r="R55" s="437"/>
      <x:c r="S55" s="108"/>
      <x:c r="T55" s="108"/>
    </x:row>
    <x:row r="56" s="174" customFormat="1" ht="27" hidden="1">
      <x:c r="B56" s="111" t="s">
        <x:v>51</x:v>
      </x:c>
      <x:c r="C56" s="115" t="e">
        <x:f t="shared" ref="C56:C58" si="5">$C44</x:f>
      </x:c>
      <x:c r="D56" s="116"/>
      <x:c r="E56" s="116"/>
      <x:c r="F56" s="116"/>
      <x:c r="G56" s="117"/>
      <x:c r="H56" s="117"/>
      <x:c r="I56" s="437" t="e" cm="1">
        <x:f t="array" aca="1" ref="I56">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56" s="437" t="e" cm="1">
        <x:f t="array" aca="1" ref="J56">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56" s="437" t="e" cm="1">
        <x:f t="array" aca="1" ref="K56">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56" s="437" t="e" cm="1">
        <x:f t="array" aca="1" ref="L56">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56" s="437" t="e" cm="1">
        <x:f t="array" aca="1" ref="M56">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56" s="437" t="e" cm="1">
        <x:f t="array" aca="1" ref="N56">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56" s="437" t="e" cm="1">
        <x:f t="array" aca="1" ref="O56">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56" s="437" t="e" cm="1">
        <x:f t="array" aca="1" ref="P56">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56" s="437" t="e" cm="1">
        <x:f t="array" aca="1" ref="Q56">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56" s="437" t="e" cm="1">
        <x:f t="array" aca="1" ref="R56">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56" s="108"/>
      <x:c r="T56" s="108"/>
    </x:row>
    <x:row r="57" s="174" customFormat="1" ht="27" hidden="1">
      <x:c r="B57" s="111" t="s">
        <x:v>52</x:v>
      </x:c>
      <x:c r="C57" s="115" t="str">
        <x:f t="shared" si="5"/>
        <x:v>Reduktionsfaktor närvaro-/frånvarostyrning</x:v>
      </x:c>
      <x:c r="D57" s="116"/>
      <x:c r="E57" s="116"/>
      <x:c r="F57" s="116"/>
      <x:c r="G57" s="117"/>
      <x:c r="H57" s="117"/>
      <x:c r="I57" s="437" t="e" cm="1">
        <x:f t="array" aca="1" ref="I57">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57" s="437" t="e" cm="1">
        <x:f t="array" aca="1" ref="J57">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57" s="437" t="e" cm="1">
        <x:f t="array" aca="1" ref="K57">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57" s="437" t="e" cm="1">
        <x:f t="array" aca="1" ref="L57">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57" s="437" t="e" cm="1">
        <x:f t="array" aca="1" ref="M57">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57" s="437" t="e" cm="1">
        <x:f t="array" aca="1" ref="N57">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57" s="437" t="e" cm="1">
        <x:f t="array" aca="1" ref="O57">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57" s="437" t="e" cm="1">
        <x:f t="array" aca="1" ref="P57">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57" s="437" t="e" cm="1">
        <x:f t="array" aca="1" ref="Q57">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57" s="437" t="e" cm="1">
        <x:f t="array" aca="1" ref="R57">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57" s="108"/>
      <x:c r="T57" s="108"/>
    </x:row>
    <x:row r="58" s="174" customFormat="1" ht="27" hidden="1">
      <x:c r="B58" s="111" t="s">
        <x:v>53</x:v>
      </x:c>
      <x:c r="C58" s="115" t="str">
        <x:f t="shared" si="5"/>
        <x:v>Reduktionsfaktor dagsljusstyrning</x:v>
      </x:c>
      <x:c r="D58" s="116"/>
      <x:c r="E58" s="116"/>
      <x:c r="F58" s="116"/>
      <x:c r="G58" s="117"/>
      <x:c r="H58" s="117"/>
      <x:c r="I58" s="437" t="e" cm="1">
        <x:f t="array" aca="1" ref="I58">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58" s="437" t="e" cm="1">
        <x:f t="array" aca="1" ref="J58">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58" s="437" t="e" cm="1">
        <x:f t="array" aca="1" ref="K58">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58" s="437" t="e" cm="1">
        <x:f t="array" aca="1" ref="L58">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58" s="437" t="e" cm="1">
        <x:f t="array" aca="1" ref="M58">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58" s="437" t="e" cm="1">
        <x:f t="array" aca="1" ref="N58">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58" s="437" t="e" cm="1">
        <x:f t="array" aca="1" ref="O58">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58" s="437" t="e" cm="1">
        <x:f t="array" aca="1" ref="P58">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58" s="437" t="e" cm="1">
        <x:f t="array" aca="1" ref="Q58">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58" s="437" t="e" cm="1">
        <x:f t="array" aca="1" ref="R58">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58" s="108"/>
      <x:c r="T58" s="108"/>
    </x:row>
    <x:row r="59" s="174" customFormat="1" ht="16.5" customHeight="1">
      <x:c r="B59" s="111" t="s">
        <x:v>54</x:v>
      </x:c>
      <x:c r="C59" s="115" t="e">
        <x:f>$C$35</x:f>
      </x:c>
      <x:c r="D59" s="116"/>
      <x:c r="E59" s="116"/>
      <x:c r="F59" s="116"/>
      <x:c r="G59" s="117"/>
      <x:c r="H59" s="117"/>
      <x:c r="I59" s="526" t="e">
        <x:f>IF(IF(I55=$I$233,I56,IF(I55=$I$234,I56*I57,IF(I55=$I$235,I56*I57*I58,1)))=0,"Fyll i 2.6-2.8",IF(I55=$I$233,I56,IF(I55=$I$234,I56*I57,IF(I55=$I$235,I56*I57*I58,1))))</x:f>
      </x:c>
      <x:c r="J59" s="526" t="e">
        <x:f t="shared" ref="J59:K59" si="6">IF(IF(J55=$I$233,J56,IF(J55=$I$234,J56*J57,IF(J55=$I$235,J56*J57*J58,1)))=0,"Fyll i 2.6-2.8",IF(J55=$I$233,J56,IF(J55=$I$234,J56*J57,IF(J55=$I$235,J56*J57*J58,1))))</x:f>
      </x:c>
      <x:c r="K59" s="526">
        <x:f t="shared" si="6"/>
        <x:v>1</x:v>
      </x:c>
      <x:c r="L59" s="526" t="e">
        <x:f t="shared" ref="L59" si="7">IF(IF(L55=$I$233,L56,IF(L55=$I$234,L56*L57,IF(L55=$I$235,L56*L57*L58,1)))=0,"Fyll i 2.6-2.8",IF(L55=$I$233,L56,IF(L55=$I$234,L56*L57,IF(L55=$I$235,L56*L57*L58,1))))</x:f>
      </x:c>
      <x:c r="M59" s="526" t="e">
        <x:f t="shared" ref="M59" si="8">IF(IF(M55=$I$233,M56,IF(M55=$I$234,M56*M57,IF(M55=$I$235,M56*M57*M58,1)))=0,"Fyll i 2.6-2.8",IF(M55=$I$233,M56,IF(M55=$I$234,M56*M57,IF(M55=$I$235,M56*M57*M58,1))))</x:f>
      </x:c>
      <x:c r="N59" s="526" t="e">
        <x:f t="shared" ref="N59" si="9">IF(IF(N55=$I$233,N56,IF(N55=$I$234,N56*N57,IF(N55=$I$235,N56*N57*N58,1)))=0,"Fyll i 2.6-2.8",IF(N55=$I$233,N56,IF(N55=$I$234,N56*N57,IF(N55=$I$235,N56*N57*N58,1))))</x:f>
      </x:c>
      <x:c r="O59" s="526" t="e">
        <x:f t="shared" ref="O59" si="10">IF(IF(O55=$I$233,O56,IF(O55=$I$234,O56*O57,IF(O55=$I$235,O56*O57*O58,1)))=0,"Fyll i 2.6-2.8",IF(O55=$I$233,O56,IF(O55=$I$234,O56*O57,IF(O55=$I$235,O56*O57*O58,1))))</x:f>
      </x:c>
      <x:c r="P59" s="526" t="e">
        <x:f t="shared" ref="P59" si="11">IF(IF(P55=$I$233,P56,IF(P55=$I$234,P56*P57,IF(P55=$I$235,P56*P57*P58,1)))=0,"Fyll i 2.6-2.8",IF(P55=$I$233,P56,IF(P55=$I$234,P56*P57,IF(P55=$I$235,P56*P57*P58,1))))</x:f>
      </x:c>
      <x:c r="Q59" s="526" t="e">
        <x:f t="shared" ref="Q59" si="12">IF(IF(Q55=$I$233,Q56,IF(Q55=$I$234,Q56*Q57,IF(Q55=$I$235,Q56*Q57*Q58,1)))=0,"Fyll i 2.6-2.8",IF(Q55=$I$233,Q56,IF(Q55=$I$234,Q56*Q57,IF(Q55=$I$235,Q56*Q57*Q58,1))))</x:f>
      </x:c>
      <x:c r="R59" s="526" t="e">
        <x:f t="shared" ref="R59" si="13">IF(IF(R55=$I$233,R56,IF(R55=$I$234,R56*R57,IF(R55=$I$235,R56*R57*R58,1)))=0,"Fyll i 2.6-2.8",IF(R55=$I$233,R56,IF(R55=$I$234,R56*R57,IF(R55=$I$235,R56*R57*R58,1))))</x:f>
      </x:c>
      <x:c r="S59" s="108"/>
      <x:c r="T59" s="108"/>
    </x:row>
    <x:row r="60" s="174" customFormat="1" ht="16.5" customHeight="1">
      <x:c r="B60" s="111" t="s">
        <x:v>55</x:v>
      </x:c>
      <x:c r="C60" s="115" t="e">
        <x:f>$C$36</x:f>
      </x:c>
      <x:c r="D60" s="116"/>
      <x:c r="E60" s="116"/>
      <x:c r="F60" s="116"/>
      <x:c r="G60" s="117"/>
      <x:c r="H60" s="117" t="e">
        <x:f>$H$36</x:f>
      </x:c>
      <x:c r="I60" s="437"/>
      <x:c r="J60" s="437"/>
      <x:c r="K60" s="437"/>
      <x:c r="L60" s="437"/>
      <x:c r="M60" s="437"/>
      <x:c r="N60" s="437"/>
      <x:c r="O60" s="437"/>
      <x:c r="P60" s="437"/>
      <x:c r="Q60" s="437"/>
      <x:c r="R60" s="437"/>
      <x:c r="S60" s="108"/>
      <x:c r="T60" s="108"/>
    </x:row>
    <x:row r="61" s="174" customFormat="1" ht="16.5" customHeight="1">
      <x:c r="B61" s="111"/>
      <x:c r="C61" s="465"/>
      <x:c r="D61" s="465"/>
      <x:c r="E61" s="465"/>
      <x:c r="F61" s="465"/>
      <x:c r="G61" s="465"/>
      <x:c r="H61" s="465"/>
      <x:c r="I61" s="471"/>
      <x:c r="J61" s="471"/>
      <x:c r="K61" s="471"/>
      <x:c r="L61" s="471"/>
      <x:c r="M61" s="471"/>
      <x:c r="N61" s="471"/>
      <x:c r="O61" s="471"/>
      <x:c r="P61" s="471"/>
      <x:c r="Q61" s="471"/>
      <x:c r="R61" s="471"/>
      <x:c r="S61" s="108"/>
      <x:c r="T61" s="108"/>
    </x:row>
    <x:row r="62" s="174" customFormat="1" ht="16.5" customHeight="1">
      <x:c r="B62" s="111"/>
      <x:c r="C62" s="115" t="e">
        <x:f>$C$26</x:f>
      </x:c>
      <x:c r="D62" s="118"/>
      <x:c r="E62" s="118"/>
      <x:c r="F62" s="118"/>
      <x:c r="G62" s="118"/>
      <x:c r="H62" s="118"/>
      <x:c r="I62" s="437"/>
      <x:c r="J62" s="437"/>
      <x:c r="K62" s="437"/>
      <x:c r="L62" s="437"/>
      <x:c r="M62" s="437"/>
      <x:c r="N62" s="437"/>
      <x:c r="O62" s="437"/>
      <x:c r="P62" s="437"/>
      <x:c r="Q62" s="437"/>
      <x:c r="R62" s="437"/>
      <x:c r="S62" s="108"/>
      <x:c r="T62" s="108"/>
    </x:row>
    <x:row r="63" s="174" customFormat="1" ht="16.5" customHeight="1">
      <x:c r="B63" s="111" t="s">
        <x:v>46</x:v>
      </x:c>
      <x:c r="C63" s="115" t="e">
        <x:f>$C$27</x:f>
      </x:c>
      <x:c r="D63" s="116"/>
      <x:c r="E63" s="116"/>
      <x:c r="F63" s="116"/>
      <x:c r="G63" s="117"/>
      <x:c r="H63" s="117" t="e">
        <x:f>$H$27</x:f>
      </x:c>
      <x:c r="I63" s="437"/>
      <x:c r="J63" s="437"/>
      <x:c r="K63" s="437"/>
      <x:c r="L63" s="437"/>
      <x:c r="M63" s="437"/>
      <x:c r="N63" s="437"/>
      <x:c r="O63" s="437"/>
      <x:c r="P63" s="437"/>
      <x:c r="Q63" s="437"/>
      <x:c r="R63" s="437"/>
      <x:c r="S63" s="108"/>
      <x:c r="T63" s="108"/>
    </x:row>
    <x:row r="64" s="174" customFormat="1" ht="16.5" customHeight="1">
      <x:c r="B64" s="111" t="s">
        <x:v>47</x:v>
      </x:c>
      <x:c r="C64" s="115" t="e">
        <x:f>$C$28</x:f>
      </x:c>
      <x:c r="D64" s="116"/>
      <x:c r="E64" s="116"/>
      <x:c r="F64" s="116"/>
      <x:c r="G64" s="117"/>
      <x:c r="H64" s="117" t="e">
        <x:f>$H$28</x:f>
      </x:c>
      <x:c r="I64" s="437"/>
      <x:c r="J64" s="437"/>
      <x:c r="K64" s="437"/>
      <x:c r="L64" s="437"/>
      <x:c r="M64" s="437"/>
      <x:c r="N64" s="437"/>
      <x:c r="O64" s="437"/>
      <x:c r="P64" s="437"/>
      <x:c r="Q64" s="437"/>
      <x:c r="R64" s="437"/>
      <x:c r="S64" s="108"/>
      <x:c r="T64" s="108"/>
    </x:row>
    <x:row r="65" s="174" customFormat="1" ht="16.5" customHeight="1">
      <x:c r="B65" s="111" t="s">
        <x:v>48</x:v>
      </x:c>
      <x:c r="C65" s="115" t="e">
        <x:f>$C$29</x:f>
      </x:c>
      <x:c r="D65" s="116"/>
      <x:c r="E65" s="116"/>
      <x:c r="F65" s="116"/>
      <x:c r="G65" s="117"/>
      <x:c r="H65" s="117" t="e">
        <x:f>$H$29</x:f>
      </x:c>
      <x:c r="I65" s="437"/>
      <x:c r="J65" s="437"/>
      <x:c r="K65" s="437"/>
      <x:c r="L65" s="437"/>
      <x:c r="M65" s="437"/>
      <x:c r="N65" s="437"/>
      <x:c r="O65" s="437"/>
      <x:c r="P65" s="437"/>
      <x:c r="Q65" s="437"/>
      <x:c r="R65" s="437"/>
      <x:c r="S65" s="108"/>
      <x:c r="T65" s="108"/>
    </x:row>
    <x:row r="66" s="174" customFormat="1" ht="16.5" customHeight="1">
      <x:c r="B66" s="111" t="s">
        <x:v>49</x:v>
      </x:c>
      <x:c r="C66" s="115" t="e">
        <x:f>$C$30</x:f>
      </x:c>
      <x:c r="D66" s="116"/>
      <x:c r="E66" s="116"/>
      <x:c r="F66" s="116"/>
      <x:c r="G66" s="117"/>
      <x:c r="H66" s="117" t="e">
        <x:f>$H$30</x:f>
      </x:c>
      <x:c r="I66" s="437"/>
      <x:c r="J66" s="437"/>
      <x:c r="K66" s="437"/>
      <x:c r="L66" s="437"/>
      <x:c r="M66" s="437"/>
      <x:c r="N66" s="437"/>
      <x:c r="O66" s="437"/>
      <x:c r="P66" s="437"/>
      <x:c r="Q66" s="437"/>
      <x:c r="R66" s="437"/>
      <x:c r="S66" s="108"/>
      <x:c r="T66" s="108"/>
    </x:row>
    <x:row r="67" s="174" customFormat="1" ht="30" customHeight="1">
      <x:c r="B67" s="111" t="s">
        <x:v>50</x:v>
      </x:c>
      <x:c r="C67" s="115" t="e">
        <x:f>$C$31</x:f>
      </x:c>
      <x:c r="D67" s="116"/>
      <x:c r="E67" s="116"/>
      <x:c r="F67" s="116"/>
      <x:c r="G67" s="117"/>
      <x:c r="H67" s="117"/>
      <x:c r="I67" s="437"/>
      <x:c r="J67" s="437"/>
      <x:c r="K67" s="437"/>
      <x:c r="L67" s="437"/>
      <x:c r="M67" s="437"/>
      <x:c r="N67" s="437"/>
      <x:c r="O67" s="437"/>
      <x:c r="P67" s="437"/>
      <x:c r="Q67" s="437"/>
      <x:c r="R67" s="437"/>
      <x:c r="S67" s="108"/>
      <x:c r="T67" s="108"/>
    </x:row>
    <x:row r="68" s="174" customFormat="1" ht="27" hidden="1">
      <x:c r="B68" s="111" t="s">
        <x:v>51</x:v>
      </x:c>
      <x:c r="C68" s="115" t="e">
        <x:f t="shared" ref="C68:C70" si="14">$C56</x:f>
      </x:c>
      <x:c r="D68" s="116"/>
      <x:c r="E68" s="116"/>
      <x:c r="F68" s="116"/>
      <x:c r="G68" s="117"/>
      <x:c r="H68" s="117"/>
      <x:c r="I68" s="437" t="e" cm="1">
        <x:f t="array" aca="1" ref="I68">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68" s="437" t="e" cm="1">
        <x:f t="array" aca="1" ref="J68">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68" s="437" t="e" cm="1">
        <x:f t="array" aca="1" ref="K68">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68" s="437" t="e" cm="1">
        <x:f t="array" aca="1" ref="L68">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68" s="437" t="e" cm="1">
        <x:f t="array" aca="1" ref="M68">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68" s="437" t="e" cm="1">
        <x:f t="array" aca="1" ref="N68">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68" s="437" t="e" cm="1">
        <x:f t="array" aca="1" ref="O68">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68" s="437" t="e" cm="1">
        <x:f t="array" aca="1" ref="P68">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68" s="437" t="e" cm="1">
        <x:f t="array" aca="1" ref="Q68">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68" s="437" t="e" cm="1">
        <x:f t="array" aca="1" ref="R68">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68" s="108"/>
      <x:c r="T68" s="108"/>
    </x:row>
    <x:row r="69" s="174" customFormat="1" ht="27" hidden="1">
      <x:c r="B69" s="111" t="s">
        <x:v>52</x:v>
      </x:c>
      <x:c r="C69" s="115" t="str">
        <x:f t="shared" si="14"/>
        <x:v>Reduktionsfaktor närvaro-/frånvarostyrning</x:v>
      </x:c>
      <x:c r="D69" s="116"/>
      <x:c r="E69" s="116"/>
      <x:c r="F69" s="116"/>
      <x:c r="G69" s="117"/>
      <x:c r="H69" s="117"/>
      <x:c r="I69" s="437" t="e" cm="1">
        <x:f t="array" aca="1" ref="I69">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69" s="437" t="e" cm="1">
        <x:f t="array" aca="1" ref="J69">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69" s="437" t="e" cm="1">
        <x:f t="array" aca="1" ref="K69">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69" s="437" t="e" cm="1">
        <x:f t="array" aca="1" ref="L69">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69" s="437" t="e" cm="1">
        <x:f t="array" aca="1" ref="M69">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69" s="437" t="e" cm="1">
        <x:f t="array" aca="1" ref="N69">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69" s="437" t="e" cm="1">
        <x:f t="array" aca="1" ref="O69">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69" s="437" t="e" cm="1">
        <x:f t="array" aca="1" ref="P69">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69" s="437" t="e" cm="1">
        <x:f t="array" aca="1" ref="Q69">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69" s="437" t="e" cm="1">
        <x:f t="array" aca="1" ref="R69">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69" s="108"/>
      <x:c r="T69" s="108"/>
    </x:row>
    <x:row r="70" s="174" customFormat="1" ht="27" hidden="1">
      <x:c r="B70" s="111" t="s">
        <x:v>53</x:v>
      </x:c>
      <x:c r="C70" s="115" t="str">
        <x:f t="shared" si="14"/>
        <x:v>Reduktionsfaktor dagsljusstyrning</x:v>
      </x:c>
      <x:c r="D70" s="116"/>
      <x:c r="E70" s="116"/>
      <x:c r="F70" s="116"/>
      <x:c r="G70" s="117"/>
      <x:c r="H70" s="117"/>
      <x:c r="I70" s="437" t="e" cm="1">
        <x:f t="array" aca="1" ref="I70">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70" s="437" t="e" cm="1">
        <x:f t="array" aca="1" ref="J70">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70" s="437" t="e" cm="1">
        <x:f t="array" aca="1" ref="K70">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70" s="437" t="e" cm="1">
        <x:f t="array" aca="1" ref="L70">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70" s="437" t="e" cm="1">
        <x:f t="array" aca="1" ref="M70">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70" s="437" t="e" cm="1">
        <x:f t="array" aca="1" ref="N70">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70" s="437" t="e" cm="1">
        <x:f t="array" aca="1" ref="O70">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70" s="437" t="e" cm="1">
        <x:f t="array" aca="1" ref="P70">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70" s="437" t="e" cm="1">
        <x:f t="array" aca="1" ref="Q70">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70" s="437" t="e" cm="1">
        <x:f t="array" aca="1" ref="R70">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70" s="108"/>
      <x:c r="T70" s="108"/>
    </x:row>
    <x:row r="71" s="174" customFormat="1" ht="16.5" customHeight="1">
      <x:c r="B71" s="111" t="s">
        <x:v>54</x:v>
      </x:c>
      <x:c r="C71" s="115" t="e">
        <x:f>$C$35</x:f>
      </x:c>
      <x:c r="D71" s="116"/>
      <x:c r="E71" s="116"/>
      <x:c r="F71" s="116"/>
      <x:c r="G71" s="117"/>
      <x:c r="H71" s="117"/>
      <x:c r="I71" s="526" t="e">
        <x:f>IF(IF(I67=$I$233,I68,IF(I67=$I$234,I68*I69,IF(I67=$I$235,I68*I69*I70,1)))=0,"Fyll i 2.6-2.8",IF(I67=$I$233,I68,IF(I67=$I$234,I68*I69,IF(I67=$I$235,I68*I69*I70,1))))</x:f>
      </x:c>
      <x:c r="J71" s="526" t="e">
        <x:f t="shared" ref="J71" si="15">IF(IF(J67=$I$233,J68,IF(J67=$I$234,J68*J69,IF(J67=$I$235,J68*J69*J70,1)))=0,"Fyll i 2.6-2.8",IF(J67=$I$233,J68,IF(J67=$I$234,J68*J69,IF(J67=$I$235,J68*J69*J70,1))))</x:f>
      </x:c>
      <x:c r="K71" s="526" t="e">
        <x:f t="shared" ref="K71" si="16">IF(IF(K67=$I$233,K68,IF(K67=$I$234,K68*K69,IF(K67=$I$235,K68*K69*K70,1)))=0,"Fyll i 2.6-2.8",IF(K67=$I$233,K68,IF(K67=$I$234,K68*K69,IF(K67=$I$235,K68*K69*K70,1))))</x:f>
      </x:c>
      <x:c r="L71" s="526" t="e">
        <x:f t="shared" ref="L71" si="17">IF(IF(L67=$I$233,L68,IF(L67=$I$234,L68*L69,IF(L67=$I$235,L68*L69*L70,1)))=0,"Fyll i 2.6-2.8",IF(L67=$I$233,L68,IF(L67=$I$234,L68*L69,IF(L67=$I$235,L68*L69*L70,1))))</x:f>
      </x:c>
      <x:c r="M71" s="526" t="e">
        <x:f t="shared" ref="M71" si="18">IF(IF(M67=$I$233,M68,IF(M67=$I$234,M68*M69,IF(M67=$I$235,M68*M69*M70,1)))=0,"Fyll i 2.6-2.8",IF(M67=$I$233,M68,IF(M67=$I$234,M68*M69,IF(M67=$I$235,M68*M69*M70,1))))</x:f>
      </x:c>
      <x:c r="N71" s="526" t="e">
        <x:f t="shared" ref="N71" si="19">IF(IF(N67=$I$233,N68,IF(N67=$I$234,N68*N69,IF(N67=$I$235,N68*N69*N70,1)))=0,"Fyll i 2.6-2.8",IF(N67=$I$233,N68,IF(N67=$I$234,N68*N69,IF(N67=$I$235,N68*N69*N70,1))))</x:f>
      </x:c>
      <x:c r="O71" s="526" t="e">
        <x:f t="shared" ref="O71" si="20">IF(IF(O67=$I$233,O68,IF(O67=$I$234,O68*O69,IF(O67=$I$235,O68*O69*O70,1)))=0,"Fyll i 2.6-2.8",IF(O67=$I$233,O68,IF(O67=$I$234,O68*O69,IF(O67=$I$235,O68*O69*O70,1))))</x:f>
      </x:c>
      <x:c r="P71" s="526" t="e">
        <x:f t="shared" ref="P71" si="21">IF(IF(P67=$I$233,P68,IF(P67=$I$234,P68*P69,IF(P67=$I$235,P68*P69*P70,1)))=0,"Fyll i 2.6-2.8",IF(P67=$I$233,P68,IF(P67=$I$234,P68*P69,IF(P67=$I$235,P68*P69*P70,1))))</x:f>
      </x:c>
      <x:c r="Q71" s="526" t="e">
        <x:f t="shared" ref="Q71" si="22">IF(IF(Q67=$I$233,Q68,IF(Q67=$I$234,Q68*Q69,IF(Q67=$I$235,Q68*Q69*Q70,1)))=0,"Fyll i 2.6-2.8",IF(Q67=$I$233,Q68,IF(Q67=$I$234,Q68*Q69,IF(Q67=$I$235,Q68*Q69*Q70,1))))</x:f>
      </x:c>
      <x:c r="R71" s="526" t="e">
        <x:f t="shared" ref="R71" si="23">IF(IF(R67=$I$233,R68,IF(R67=$I$234,R68*R69,IF(R67=$I$235,R68*R69*R70,1)))=0,"Fyll i 2.6-2.8",IF(R67=$I$233,R68,IF(R67=$I$234,R68*R69,IF(R67=$I$235,R68*R69*R70,1))))</x:f>
      </x:c>
      <x:c r="S71" s="108"/>
      <x:c r="T71" s="108"/>
    </x:row>
    <x:row r="72" s="174" customFormat="1" ht="16.5" customHeight="1">
      <x:c r="B72" s="111" t="s">
        <x:v>55</x:v>
      </x:c>
      <x:c r="C72" s="115" t="e">
        <x:f>$C$36</x:f>
      </x:c>
      <x:c r="D72" s="116"/>
      <x:c r="E72" s="116"/>
      <x:c r="F72" s="116"/>
      <x:c r="G72" s="117"/>
      <x:c r="H72" s="117" t="e">
        <x:f>$H$36</x:f>
      </x:c>
      <x:c r="I72" s="437"/>
      <x:c r="J72" s="437"/>
      <x:c r="K72" s="437"/>
      <x:c r="L72" s="437"/>
      <x:c r="M72" s="437"/>
      <x:c r="N72" s="437"/>
      <x:c r="O72" s="437"/>
      <x:c r="P72" s="437"/>
      <x:c r="Q72" s="437"/>
      <x:c r="R72" s="437"/>
      <x:c r="S72" s="108"/>
      <x:c r="T72" s="108"/>
    </x:row>
    <x:row r="73" s="174" customFormat="1" ht="16.5" customHeight="1">
      <x:c r="B73" s="111"/>
      <x:c r="C73" s="465"/>
      <x:c r="D73" s="465"/>
      <x:c r="E73" s="465"/>
      <x:c r="F73" s="465"/>
      <x:c r="G73" s="465"/>
      <x:c r="H73" s="465"/>
      <x:c r="I73" s="471"/>
      <x:c r="J73" s="471"/>
      <x:c r="K73" s="471"/>
      <x:c r="L73" s="471"/>
      <x:c r="M73" s="471"/>
      <x:c r="N73" s="471"/>
      <x:c r="O73" s="471"/>
      <x:c r="P73" s="471"/>
      <x:c r="Q73" s="471"/>
      <x:c r="R73" s="471"/>
      <x:c r="S73" s="108"/>
      <x:c r="T73" s="108"/>
    </x:row>
    <x:row r="74" s="174" customFormat="1" ht="16.5" customHeight="1">
      <x:c r="B74" s="111"/>
      <x:c r="C74" s="115" t="e">
        <x:f>$C$26</x:f>
      </x:c>
      <x:c r="D74" s="118"/>
      <x:c r="E74" s="118"/>
      <x:c r="F74" s="118"/>
      <x:c r="G74" s="118"/>
      <x:c r="H74" s="118"/>
      <x:c r="I74" s="437"/>
      <x:c r="J74" s="437"/>
      <x:c r="K74" s="437"/>
      <x:c r="L74" s="437"/>
      <x:c r="M74" s="437"/>
      <x:c r="N74" s="437"/>
      <x:c r="O74" s="437"/>
      <x:c r="P74" s="437"/>
      <x:c r="Q74" s="437"/>
      <x:c r="R74" s="437"/>
      <x:c r="S74" s="108"/>
      <x:c r="T74" s="108"/>
    </x:row>
    <x:row r="75" s="174" customFormat="1" ht="16.5" customHeight="1">
      <x:c r="B75" s="111" t="s">
        <x:v>46</x:v>
      </x:c>
      <x:c r="C75" s="115" t="e">
        <x:f>$C$27</x:f>
      </x:c>
      <x:c r="D75" s="116"/>
      <x:c r="E75" s="116"/>
      <x:c r="F75" s="116"/>
      <x:c r="G75" s="117"/>
      <x:c r="H75" s="117" t="e">
        <x:f>$H$27</x:f>
      </x:c>
      <x:c r="I75" s="437"/>
      <x:c r="J75" s="437"/>
      <x:c r="K75" s="437"/>
      <x:c r="L75" s="437"/>
      <x:c r="M75" s="437"/>
      <x:c r="N75" s="437"/>
      <x:c r="O75" s="437"/>
      <x:c r="P75" s="437"/>
      <x:c r="Q75" s="437"/>
      <x:c r="R75" s="437"/>
      <x:c r="S75" s="108"/>
      <x:c r="T75" s="108"/>
    </x:row>
    <x:row r="76" s="174" customFormat="1" ht="16.5" customHeight="1">
      <x:c r="B76" s="111" t="s">
        <x:v>47</x:v>
      </x:c>
      <x:c r="C76" s="115" t="e">
        <x:f>$C$28</x:f>
      </x:c>
      <x:c r="D76" s="116"/>
      <x:c r="E76" s="116"/>
      <x:c r="F76" s="116"/>
      <x:c r="G76" s="117"/>
      <x:c r="H76" s="117" t="e">
        <x:f>$H$28</x:f>
      </x:c>
      <x:c r="I76" s="437"/>
      <x:c r="J76" s="437"/>
      <x:c r="K76" s="437"/>
      <x:c r="L76" s="437"/>
      <x:c r="M76" s="437"/>
      <x:c r="N76" s="437"/>
      <x:c r="O76" s="437"/>
      <x:c r="P76" s="437"/>
      <x:c r="Q76" s="437"/>
      <x:c r="R76" s="437"/>
      <x:c r="S76" s="108"/>
      <x:c r="T76" s="108"/>
    </x:row>
    <x:row r="77" s="174" customFormat="1" ht="16.5" customHeight="1">
      <x:c r="B77" s="111" t="s">
        <x:v>48</x:v>
      </x:c>
      <x:c r="C77" s="115" t="e">
        <x:f>$C$29</x:f>
      </x:c>
      <x:c r="D77" s="116"/>
      <x:c r="E77" s="116"/>
      <x:c r="F77" s="116"/>
      <x:c r="G77" s="117"/>
      <x:c r="H77" s="117" t="e">
        <x:f>$H$29</x:f>
      </x:c>
      <x:c r="I77" s="437"/>
      <x:c r="J77" s="437"/>
      <x:c r="K77" s="437"/>
      <x:c r="L77" s="437"/>
      <x:c r="M77" s="437"/>
      <x:c r="N77" s="437"/>
      <x:c r="O77" s="437"/>
      <x:c r="P77" s="437"/>
      <x:c r="Q77" s="437"/>
      <x:c r="R77" s="437"/>
      <x:c r="S77" s="108"/>
      <x:c r="T77" s="108"/>
    </x:row>
    <x:row r="78" s="174" customFormat="1" ht="16.5" customHeight="1">
      <x:c r="B78" s="111" t="s">
        <x:v>49</x:v>
      </x:c>
      <x:c r="C78" s="115" t="e">
        <x:f>$C$30</x:f>
      </x:c>
      <x:c r="D78" s="116"/>
      <x:c r="E78" s="116"/>
      <x:c r="F78" s="116"/>
      <x:c r="G78" s="117"/>
      <x:c r="H78" s="117" t="e">
        <x:f>$H$30</x:f>
      </x:c>
      <x:c r="I78" s="437"/>
      <x:c r="J78" s="437"/>
      <x:c r="K78" s="437"/>
      <x:c r="L78" s="437"/>
      <x:c r="M78" s="437"/>
      <x:c r="N78" s="437"/>
      <x:c r="O78" s="437"/>
      <x:c r="P78" s="437"/>
      <x:c r="Q78" s="437"/>
      <x:c r="R78" s="437"/>
      <x:c r="S78" s="108"/>
      <x:c r="T78" s="108"/>
    </x:row>
    <x:row r="79" s="180" customFormat="1" ht="30" customHeight="1">
      <x:c r="B79" s="120" t="s">
        <x:v>50</x:v>
      </x:c>
      <x:c r="C79" s="115" t="e">
        <x:f>$C$31</x:f>
      </x:c>
      <x:c r="D79" s="121"/>
      <x:c r="E79" s="121"/>
      <x:c r="F79" s="121"/>
      <x:c r="G79" s="122"/>
      <x:c r="H79" s="117"/>
      <x:c r="I79" s="437"/>
      <x:c r="J79" s="437"/>
      <x:c r="K79" s="437"/>
      <x:c r="L79" s="437"/>
      <x:c r="M79" s="437"/>
      <x:c r="N79" s="437"/>
      <x:c r="O79" s="437"/>
      <x:c r="P79" s="437"/>
      <x:c r="Q79" s="437"/>
      <x:c r="R79" s="437"/>
      <x:c r="S79" s="108"/>
      <x:c r="T79" s="108"/>
    </x:row>
    <x:row r="80" s="174" customFormat="1" ht="27" hidden="1">
      <x:c r="B80" s="111" t="s">
        <x:v>51</x:v>
      </x:c>
      <x:c r="C80" s="115" t="e">
        <x:f t="shared" ref="C80:C82" si="24">$C68</x:f>
      </x:c>
      <x:c r="D80" s="116"/>
      <x:c r="E80" s="116"/>
      <x:c r="F80" s="116"/>
      <x:c r="G80" s="117"/>
      <x:c r="H80" s="117"/>
      <x:c r="I80" s="437" t="e" cm="1">
        <x:f t="array" aca="1" ref="I80">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80" s="437" t="e" cm="1">
        <x:f t="array" aca="1" ref="J80">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80" s="437" t="e" cm="1">
        <x:f t="array" aca="1" ref="K80">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80" s="437" t="e" cm="1">
        <x:f t="array" aca="1" ref="L80">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80" s="437" t="e" cm="1">
        <x:f t="array" aca="1" ref="M80">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80" s="437" t="e" cm="1">
        <x:f t="array" aca="1" ref="N80">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80" s="437" t="e" cm="1">
        <x:f t="array" aca="1" ref="O80">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80" s="437" t="e" cm="1">
        <x:f t="array" aca="1" ref="P80">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80" s="437" t="e" cm="1">
        <x:f t="array" aca="1" ref="Q80">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80" s="437" t="e" cm="1">
        <x:f t="array" aca="1" ref="R80">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80" s="108"/>
      <x:c r="T80" s="108"/>
    </x:row>
    <x:row r="81" s="174" customFormat="1" ht="27" hidden="1">
      <x:c r="B81" s="111" t="s">
        <x:v>52</x:v>
      </x:c>
      <x:c r="C81" s="115" t="str">
        <x:f t="shared" si="24"/>
        <x:v>Reduktionsfaktor närvaro-/frånvarostyrning</x:v>
      </x:c>
      <x:c r="D81" s="116"/>
      <x:c r="E81" s="116"/>
      <x:c r="F81" s="116"/>
      <x:c r="G81" s="117"/>
      <x:c r="H81" s="117"/>
      <x:c r="I81" s="437" t="e" cm="1">
        <x:f t="array" aca="1" ref="I8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81" s="437" t="e" cm="1">
        <x:f t="array" aca="1" ref="J8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81" s="437" t="e" cm="1">
        <x:f t="array" aca="1" ref="K8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81" s="437" t="e" cm="1">
        <x:f t="array" aca="1" ref="L8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81" s="437" t="e" cm="1">
        <x:f t="array" aca="1" ref="M8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81" s="437" t="e" cm="1">
        <x:f t="array" aca="1" ref="N8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81" s="437" t="e" cm="1">
        <x:f t="array" aca="1" ref="O8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81" s="437" t="e" cm="1">
        <x:f t="array" aca="1" ref="P8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81" s="437" t="e" cm="1">
        <x:f t="array" aca="1" ref="Q8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81" s="437" t="e" cm="1">
        <x:f t="array" aca="1" ref="R8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81" s="108"/>
      <x:c r="T81" s="108"/>
    </x:row>
    <x:row r="82" s="174" customFormat="1" ht="27" hidden="1">
      <x:c r="B82" s="111" t="s">
        <x:v>53</x:v>
      </x:c>
      <x:c r="C82" s="115" t="str">
        <x:f t="shared" si="24"/>
        <x:v>Reduktionsfaktor dagsljusstyrning</x:v>
      </x:c>
      <x:c r="D82" s="116"/>
      <x:c r="E82" s="116"/>
      <x:c r="F82" s="116"/>
      <x:c r="G82" s="117"/>
      <x:c r="H82" s="117"/>
      <x:c r="I82" s="437" t="e" cm="1">
        <x:f t="array" aca="1" ref="I82">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82" s="437" t="e" cm="1">
        <x:f t="array" aca="1" ref="J82">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82" s="437" t="e" cm="1">
        <x:f t="array" aca="1" ref="K82">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82" s="437" t="e" cm="1">
        <x:f t="array" aca="1" ref="L82">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82" s="437" t="e" cm="1">
        <x:f t="array" aca="1" ref="M82">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82" s="437" t="e" cm="1">
        <x:f t="array" aca="1" ref="N82">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82" s="437" t="e" cm="1">
        <x:f t="array" aca="1" ref="O82">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82" s="437" t="e" cm="1">
        <x:f t="array" aca="1" ref="P82">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82" s="437" t="e" cm="1">
        <x:f t="array" aca="1" ref="Q82">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82" s="437" t="e" cm="1">
        <x:f t="array" aca="1" ref="R82">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82" s="108"/>
      <x:c r="T82" s="108"/>
    </x:row>
    <x:row r="83" s="174" customFormat="1" ht="16.5" customHeight="1">
      <x:c r="B83" s="111" t="s">
        <x:v>54</x:v>
      </x:c>
      <x:c r="C83" s="115" t="e">
        <x:f>$C$35</x:f>
      </x:c>
      <x:c r="D83" s="116"/>
      <x:c r="E83" s="116"/>
      <x:c r="F83" s="116"/>
      <x:c r="G83" s="117"/>
      <x:c r="H83" s="117"/>
      <x:c r="I83" s="526" t="e">
        <x:f>IF(IF(I79=$I$233,I80,IF(I79=$I$234,I80*I81,IF(I79=$I$235,I80*I81*I82,1)))=0,"Fyll i 2.6-2.8",IF(I79=$I$233,I80,IF(I79=$I$234,I80*I81,IF(I79=$I$235,I80*I81*I82,1))))</x:f>
      </x:c>
      <x:c r="J83" s="526" t="e">
        <x:f t="shared" ref="J83" si="25">IF(IF(J79=$I$233,J80,IF(J79=$I$234,J80*J81,IF(J79=$I$235,J80*J81*J82,1)))=0,"Fyll i 2.6-2.8",IF(J79=$I$233,J80,IF(J79=$I$234,J80*J81,IF(J79=$I$235,J80*J81*J82,1))))</x:f>
      </x:c>
      <x:c r="K83" s="526" t="e">
        <x:f t="shared" ref="K83" si="26">IF(IF(K79=$I$233,K80,IF(K79=$I$234,K80*K81,IF(K79=$I$235,K80*K81*K82,1)))=0,"Fyll i 2.6-2.8",IF(K79=$I$233,K80,IF(K79=$I$234,K80*K81,IF(K79=$I$235,K80*K81*K82,1))))</x:f>
      </x:c>
      <x:c r="L83" s="526" t="e">
        <x:f t="shared" ref="L83" si="27">IF(IF(L79=$I$233,L80,IF(L79=$I$234,L80*L81,IF(L79=$I$235,L80*L81*L82,1)))=0,"Fyll i 2.6-2.8",IF(L79=$I$233,L80,IF(L79=$I$234,L80*L81,IF(L79=$I$235,L80*L81*L82,1))))</x:f>
      </x:c>
      <x:c r="M83" s="526" t="e">
        <x:f t="shared" ref="M83" si="28">IF(IF(M79=$I$233,M80,IF(M79=$I$234,M80*M81,IF(M79=$I$235,M80*M81*M82,1)))=0,"Fyll i 2.6-2.8",IF(M79=$I$233,M80,IF(M79=$I$234,M80*M81,IF(M79=$I$235,M80*M81*M82,1))))</x:f>
      </x:c>
      <x:c r="N83" s="526" t="e">
        <x:f t="shared" ref="N83" si="29">IF(IF(N79=$I$233,N80,IF(N79=$I$234,N80*N81,IF(N79=$I$235,N80*N81*N82,1)))=0,"Fyll i 2.6-2.8",IF(N79=$I$233,N80,IF(N79=$I$234,N80*N81,IF(N79=$I$235,N80*N81*N82,1))))</x:f>
      </x:c>
      <x:c r="O83" s="526" t="e">
        <x:f t="shared" ref="O83" si="30">IF(IF(O79=$I$233,O80,IF(O79=$I$234,O80*O81,IF(O79=$I$235,O80*O81*O82,1)))=0,"Fyll i 2.6-2.8",IF(O79=$I$233,O80,IF(O79=$I$234,O80*O81,IF(O79=$I$235,O80*O81*O82,1))))</x:f>
      </x:c>
      <x:c r="P83" s="526" t="e">
        <x:f t="shared" ref="P83" si="31">IF(IF(P79=$I$233,P80,IF(P79=$I$234,P80*P81,IF(P79=$I$235,P80*P81*P82,1)))=0,"Fyll i 2.6-2.8",IF(P79=$I$233,P80,IF(P79=$I$234,P80*P81,IF(P79=$I$235,P80*P81*P82,1))))</x:f>
      </x:c>
      <x:c r="Q83" s="526" t="e">
        <x:f t="shared" ref="Q83" si="32">IF(IF(Q79=$I$233,Q80,IF(Q79=$I$234,Q80*Q81,IF(Q79=$I$235,Q80*Q81*Q82,1)))=0,"Fyll i 2.6-2.8",IF(Q79=$I$233,Q80,IF(Q79=$I$234,Q80*Q81,IF(Q79=$I$235,Q80*Q81*Q82,1))))</x:f>
      </x:c>
      <x:c r="R83" s="526" t="e">
        <x:f t="shared" ref="R83" si="33">IF(IF(R79=$I$233,R80,IF(R79=$I$234,R80*R81,IF(R79=$I$235,R80*R81*R82,1)))=0,"Fyll i 2.6-2.8",IF(R79=$I$233,R80,IF(R79=$I$234,R80*R81,IF(R79=$I$235,R80*R81*R82,1))))</x:f>
      </x:c>
      <x:c r="S83" s="108"/>
      <x:c r="T83" s="108"/>
    </x:row>
    <x:row r="84" s="174" customFormat="1" ht="16.5" customHeight="1">
      <x:c r="B84" s="111" t="s">
        <x:v>55</x:v>
      </x:c>
      <x:c r="C84" s="115" t="e">
        <x:f>$C$36</x:f>
      </x:c>
      <x:c r="D84" s="116"/>
      <x:c r="E84" s="116"/>
      <x:c r="F84" s="116"/>
      <x:c r="G84" s="117"/>
      <x:c r="H84" s="117" t="e">
        <x:f>$H$36</x:f>
      </x:c>
      <x:c r="I84" s="437"/>
      <x:c r="J84" s="437"/>
      <x:c r="K84" s="437"/>
      <x:c r="L84" s="437"/>
      <x:c r="M84" s="437"/>
      <x:c r="N84" s="437"/>
      <x:c r="O84" s="437"/>
      <x:c r="P84" s="437"/>
      <x:c r="Q84" s="437"/>
      <x:c r="R84" s="437"/>
      <x:c r="S84" s="108"/>
      <x:c r="T84" s="108"/>
    </x:row>
    <x:row r="85" s="174" customFormat="1" ht="16.5" customHeight="1">
      <x:c r="B85" s="111"/>
      <x:c r="C85" s="465"/>
      <x:c r="D85" s="465"/>
      <x:c r="E85" s="465"/>
      <x:c r="F85" s="465"/>
      <x:c r="G85" s="465"/>
      <x:c r="H85" s="465"/>
      <x:c r="I85" s="471"/>
      <x:c r="J85" s="471"/>
      <x:c r="K85" s="471"/>
      <x:c r="L85" s="471"/>
      <x:c r="M85" s="471"/>
      <x:c r="N85" s="471"/>
      <x:c r="O85" s="471"/>
      <x:c r="P85" s="471"/>
      <x:c r="Q85" s="471"/>
      <x:c r="R85" s="471"/>
      <x:c r="S85" s="108"/>
      <x:c r="T85" s="108"/>
    </x:row>
    <x:row r="86" s="174" customFormat="1" ht="16.5" customHeight="1">
      <x:c r="B86" s="111"/>
      <x:c r="C86" s="115" t="e">
        <x:f>$C$26</x:f>
      </x:c>
      <x:c r="D86" s="118"/>
      <x:c r="E86" s="118"/>
      <x:c r="F86" s="118"/>
      <x:c r="G86" s="118"/>
      <x:c r="H86" s="118"/>
      <x:c r="I86" s="437"/>
      <x:c r="J86" s="437"/>
      <x:c r="K86" s="437"/>
      <x:c r="L86" s="437"/>
      <x:c r="M86" s="437"/>
      <x:c r="N86" s="437"/>
      <x:c r="O86" s="437"/>
      <x:c r="P86" s="437"/>
      <x:c r="Q86" s="437"/>
      <x:c r="R86" s="437"/>
      <x:c r="S86" s="108"/>
      <x:c r="T86" s="108"/>
    </x:row>
    <x:row r="87" s="174" customFormat="1" ht="16.5" customHeight="1">
      <x:c r="B87" s="111" t="s">
        <x:v>46</x:v>
      </x:c>
      <x:c r="C87" s="115" t="e">
        <x:f>$C$27</x:f>
      </x:c>
      <x:c r="D87" s="116"/>
      <x:c r="E87" s="116"/>
      <x:c r="F87" s="116"/>
      <x:c r="G87" s="117"/>
      <x:c r="H87" s="117" t="e">
        <x:f>$H$27</x:f>
      </x:c>
      <x:c r="I87" s="437"/>
      <x:c r="J87" s="437"/>
      <x:c r="K87" s="437"/>
      <x:c r="L87" s="437"/>
      <x:c r="M87" s="437"/>
      <x:c r="N87" s="437"/>
      <x:c r="O87" s="437"/>
      <x:c r="P87" s="437"/>
      <x:c r="Q87" s="437"/>
      <x:c r="R87" s="437"/>
      <x:c r="S87" s="108"/>
      <x:c r="T87" s="108"/>
    </x:row>
    <x:row r="88" s="174" customFormat="1" ht="16.5" customHeight="1">
      <x:c r="B88" s="111" t="s">
        <x:v>47</x:v>
      </x:c>
      <x:c r="C88" s="115" t="e">
        <x:f>$C$28</x:f>
      </x:c>
      <x:c r="D88" s="116"/>
      <x:c r="E88" s="116"/>
      <x:c r="F88" s="116"/>
      <x:c r="G88" s="117"/>
      <x:c r="H88" s="117" t="e">
        <x:f>$H$28</x:f>
      </x:c>
      <x:c r="I88" s="437"/>
      <x:c r="J88" s="437"/>
      <x:c r="K88" s="437"/>
      <x:c r="L88" s="437"/>
      <x:c r="M88" s="437"/>
      <x:c r="N88" s="437"/>
      <x:c r="O88" s="437"/>
      <x:c r="P88" s="437"/>
      <x:c r="Q88" s="437"/>
      <x:c r="R88" s="437"/>
      <x:c r="S88" s="108"/>
      <x:c r="T88" s="108"/>
    </x:row>
    <x:row r="89" s="174" customFormat="1" ht="16.5" customHeight="1">
      <x:c r="B89" s="111" t="s">
        <x:v>48</x:v>
      </x:c>
      <x:c r="C89" s="115" t="e">
        <x:f>$C$29</x:f>
      </x:c>
      <x:c r="D89" s="116"/>
      <x:c r="E89" s="116"/>
      <x:c r="F89" s="116"/>
      <x:c r="G89" s="117"/>
      <x:c r="H89" s="117" t="e">
        <x:f>$H$29</x:f>
      </x:c>
      <x:c r="I89" s="437"/>
      <x:c r="J89" s="437"/>
      <x:c r="K89" s="437"/>
      <x:c r="L89" s="437"/>
      <x:c r="M89" s="437"/>
      <x:c r="N89" s="437"/>
      <x:c r="O89" s="437"/>
      <x:c r="P89" s="437"/>
      <x:c r="Q89" s="437"/>
      <x:c r="R89" s="437"/>
      <x:c r="S89" s="108"/>
      <x:c r="T89" s="108"/>
    </x:row>
    <x:row r="90" s="174" customFormat="1" ht="16.5" customHeight="1">
      <x:c r="B90" s="111" t="s">
        <x:v>49</x:v>
      </x:c>
      <x:c r="C90" s="115" t="e">
        <x:f>$C$30</x:f>
      </x:c>
      <x:c r="D90" s="116"/>
      <x:c r="E90" s="116"/>
      <x:c r="F90" s="116"/>
      <x:c r="G90" s="117"/>
      <x:c r="H90" s="117" t="e">
        <x:f>$H$30</x:f>
      </x:c>
      <x:c r="I90" s="437"/>
      <x:c r="J90" s="437"/>
      <x:c r="K90" s="437"/>
      <x:c r="L90" s="437"/>
      <x:c r="M90" s="437"/>
      <x:c r="N90" s="437"/>
      <x:c r="O90" s="437"/>
      <x:c r="P90" s="437"/>
      <x:c r="Q90" s="437"/>
      <x:c r="R90" s="437"/>
      <x:c r="S90" s="108"/>
      <x:c r="T90" s="108"/>
    </x:row>
    <x:row r="91" s="180" customFormat="1" ht="30" customHeight="1">
      <x:c r="B91" s="120" t="s">
        <x:v>50</x:v>
      </x:c>
      <x:c r="C91" s="115" t="e">
        <x:f>$C$31</x:f>
      </x:c>
      <x:c r="D91" s="121"/>
      <x:c r="E91" s="121"/>
      <x:c r="F91" s="121"/>
      <x:c r="G91" s="122"/>
      <x:c r="H91" s="117"/>
      <x:c r="I91" s="437"/>
      <x:c r="J91" s="437"/>
      <x:c r="K91" s="437"/>
      <x:c r="L91" s="437"/>
      <x:c r="M91" s="437"/>
      <x:c r="N91" s="437"/>
      <x:c r="O91" s="437"/>
      <x:c r="P91" s="437"/>
      <x:c r="Q91" s="437"/>
      <x:c r="R91" s="437"/>
      <x:c r="S91" s="108"/>
      <x:c r="T91" s="108"/>
    </x:row>
    <x:row r="92" s="174" customFormat="1" ht="27" hidden="1">
      <x:c r="B92" s="111" t="s">
        <x:v>51</x:v>
      </x:c>
      <x:c r="C92" s="115" t="e">
        <x:f t="shared" ref="C92:C94" si="34">$C80</x:f>
      </x:c>
      <x:c r="D92" s="116"/>
      <x:c r="E92" s="116"/>
      <x:c r="F92" s="116"/>
      <x:c r="G92" s="117"/>
      <x:c r="H92" s="117"/>
      <x:c r="I92" s="437" t="e" cm="1">
        <x:f t="array" aca="1" ref="I92">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92" s="437" t="e" cm="1">
        <x:f t="array" aca="1" ref="J92">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92" s="437" t="e" cm="1">
        <x:f t="array" aca="1" ref="K92">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92" s="437" t="e" cm="1">
        <x:f t="array" aca="1" ref="L92">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92" s="437" t="e" cm="1">
        <x:f t="array" aca="1" ref="M92">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92" s="437" t="e" cm="1">
        <x:f t="array" aca="1" ref="N92">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92" s="437" t="e" cm="1">
        <x:f t="array" aca="1" ref="O92">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92" s="437" t="e" cm="1">
        <x:f t="array" aca="1" ref="P92">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92" s="437" t="e" cm="1">
        <x:f t="array" aca="1" ref="Q92">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92" s="437" t="e" cm="1">
        <x:f t="array" aca="1" ref="R92">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92" s="108"/>
      <x:c r="T92" s="108"/>
    </x:row>
    <x:row r="93" s="174" customFormat="1" ht="27" hidden="1">
      <x:c r="B93" s="111" t="s">
        <x:v>52</x:v>
      </x:c>
      <x:c r="C93" s="115" t="str">
        <x:f t="shared" si="34"/>
        <x:v>Reduktionsfaktor närvaro-/frånvarostyrning</x:v>
      </x:c>
      <x:c r="D93" s="116"/>
      <x:c r="E93" s="116"/>
      <x:c r="F93" s="116"/>
      <x:c r="G93" s="117"/>
      <x:c r="H93" s="117"/>
      <x:c r="I93" s="437" t="e" cm="1">
        <x:f t="array" aca="1" ref="I93">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93" s="437" t="e" cm="1">
        <x:f t="array" aca="1" ref="J93">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93" s="437" t="e" cm="1">
        <x:f t="array" aca="1" ref="K93">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93" s="437" t="e" cm="1">
        <x:f t="array" aca="1" ref="L93">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93" s="437" t="e" cm="1">
        <x:f t="array" aca="1" ref="M93">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93" s="437" t="e" cm="1">
        <x:f t="array" aca="1" ref="N93">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93" s="437" t="e" cm="1">
        <x:f t="array" aca="1" ref="O93">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93" s="437" t="e" cm="1">
        <x:f t="array" aca="1" ref="P93">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93" s="437" t="e" cm="1">
        <x:f t="array" aca="1" ref="Q93">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93" s="437" t="e" cm="1">
        <x:f t="array" aca="1" ref="R93">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93" s="108"/>
      <x:c r="T93" s="108"/>
    </x:row>
    <x:row r="94" s="174" customFormat="1" ht="27" hidden="1">
      <x:c r="B94" s="111" t="s">
        <x:v>53</x:v>
      </x:c>
      <x:c r="C94" s="115" t="str">
        <x:f t="shared" si="34"/>
        <x:v>Reduktionsfaktor dagsljusstyrning</x:v>
      </x:c>
      <x:c r="D94" s="116"/>
      <x:c r="E94" s="116"/>
      <x:c r="F94" s="116"/>
      <x:c r="G94" s="117"/>
      <x:c r="H94" s="117"/>
      <x:c r="I94" s="437" t="e" cm="1">
        <x:f t="array" aca="1" ref="I94">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94" s="437" t="e" cm="1">
        <x:f t="array" aca="1" ref="J94">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94" s="437" t="e" cm="1">
        <x:f t="array" aca="1" ref="K94">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94" s="437" t="e" cm="1">
        <x:f t="array" aca="1" ref="L94">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94" s="437" t="e" cm="1">
        <x:f t="array" aca="1" ref="M94">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94" s="437" t="e" cm="1">
        <x:f t="array" aca="1" ref="N94">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94" s="437" t="e" cm="1">
        <x:f t="array" aca="1" ref="O94">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94" s="437" t="e" cm="1">
        <x:f t="array" aca="1" ref="P94">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94" s="437" t="e" cm="1">
        <x:f t="array" aca="1" ref="Q94">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94" s="437" t="e" cm="1">
        <x:f t="array" aca="1" ref="R94">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94" s="108"/>
      <x:c r="T94" s="108"/>
    </x:row>
    <x:row r="95" s="174" customFormat="1" ht="16.5" customHeight="1">
      <x:c r="B95" s="111" t="s">
        <x:v>54</x:v>
      </x:c>
      <x:c r="C95" s="115" t="e">
        <x:f>$C$35</x:f>
      </x:c>
      <x:c r="D95" s="116"/>
      <x:c r="E95" s="116"/>
      <x:c r="F95" s="116"/>
      <x:c r="G95" s="117"/>
      <x:c r="H95" s="117"/>
      <x:c r="I95" s="526" t="e">
        <x:f>IF(IF(I91=$I$233,I92,IF(I91=$I$234,I92*I93,IF(I91=$I$235,I92*I93*I94,1)))=0,"Fyll i 2.6-2.8",IF(I91=$I$233,I92,IF(I91=$I$234,I92*I93,IF(I91=$I$235,I92*I93*I94,1))))</x:f>
      </x:c>
      <x:c r="J95" s="526" t="e">
        <x:f t="shared" ref="J95" si="35">IF(IF(J91=$I$233,J92,IF(J91=$I$234,J92*J93,IF(J91=$I$235,J92*J93*J94,1)))=0,"Fyll i 2.6-2.8",IF(J91=$I$233,J92,IF(J91=$I$234,J92*J93,IF(J91=$I$235,J92*J93*J94,1))))</x:f>
      </x:c>
      <x:c r="K95" s="526" t="e">
        <x:f t="shared" ref="K95" si="36">IF(IF(K91=$I$233,K92,IF(K91=$I$234,K92*K93,IF(K91=$I$235,K92*K93*K94,1)))=0,"Fyll i 2.6-2.8",IF(K91=$I$233,K92,IF(K91=$I$234,K92*K93,IF(K91=$I$235,K92*K93*K94,1))))</x:f>
      </x:c>
      <x:c r="L95" s="526" t="e">
        <x:f t="shared" ref="L95" si="37">IF(IF(L91=$I$233,L92,IF(L91=$I$234,L92*L93,IF(L91=$I$235,L92*L93*L94,1)))=0,"Fyll i 2.6-2.8",IF(L91=$I$233,L92,IF(L91=$I$234,L92*L93,IF(L91=$I$235,L92*L93*L94,1))))</x:f>
      </x:c>
      <x:c r="M95" s="526" t="e">
        <x:f t="shared" ref="M95" si="38">IF(IF(M91=$I$233,M92,IF(M91=$I$234,M92*M93,IF(M91=$I$235,M92*M93*M94,1)))=0,"Fyll i 2.6-2.8",IF(M91=$I$233,M92,IF(M91=$I$234,M92*M93,IF(M91=$I$235,M92*M93*M94,1))))</x:f>
      </x:c>
      <x:c r="N95" s="526" t="e">
        <x:f t="shared" ref="N95" si="39">IF(IF(N91=$I$233,N92,IF(N91=$I$234,N92*N93,IF(N91=$I$235,N92*N93*N94,1)))=0,"Fyll i 2.6-2.8",IF(N91=$I$233,N92,IF(N91=$I$234,N92*N93,IF(N91=$I$235,N92*N93*N94,1))))</x:f>
      </x:c>
      <x:c r="O95" s="526" t="e">
        <x:f t="shared" ref="O95" si="40">IF(IF(O91=$I$233,O92,IF(O91=$I$234,O92*O93,IF(O91=$I$235,O92*O93*O94,1)))=0,"Fyll i 2.6-2.8",IF(O91=$I$233,O92,IF(O91=$I$234,O92*O93,IF(O91=$I$235,O92*O93*O94,1))))</x:f>
      </x:c>
      <x:c r="P95" s="526" t="e">
        <x:f t="shared" ref="P95" si="41">IF(IF(P91=$I$233,P92,IF(P91=$I$234,P92*P93,IF(P91=$I$235,P92*P93*P94,1)))=0,"Fyll i 2.6-2.8",IF(P91=$I$233,P92,IF(P91=$I$234,P92*P93,IF(P91=$I$235,P92*P93*P94,1))))</x:f>
      </x:c>
      <x:c r="Q95" s="526" t="e">
        <x:f t="shared" ref="Q95" si="42">IF(IF(Q91=$I$233,Q92,IF(Q91=$I$234,Q92*Q93,IF(Q91=$I$235,Q92*Q93*Q94,1)))=0,"Fyll i 2.6-2.8",IF(Q91=$I$233,Q92,IF(Q91=$I$234,Q92*Q93,IF(Q91=$I$235,Q92*Q93*Q94,1))))</x:f>
      </x:c>
      <x:c r="R95" s="526" t="e">
        <x:f t="shared" ref="R95" si="43">IF(IF(R91=$I$233,R92,IF(R91=$I$234,R92*R93,IF(R91=$I$235,R92*R93*R94,1)))=0,"Fyll i 2.6-2.8",IF(R91=$I$233,R92,IF(R91=$I$234,R92*R93,IF(R91=$I$235,R92*R93*R94,1))))</x:f>
      </x:c>
      <x:c r="S95" s="108"/>
      <x:c r="T95" s="108"/>
    </x:row>
    <x:row r="96" s="174" customFormat="1" ht="16.5" customHeight="1">
      <x:c r="B96" s="111" t="s">
        <x:v>55</x:v>
      </x:c>
      <x:c r="C96" s="115" t="e">
        <x:f>$C$36</x:f>
      </x:c>
      <x:c r="D96" s="116"/>
      <x:c r="E96" s="116"/>
      <x:c r="F96" s="116"/>
      <x:c r="G96" s="117"/>
      <x:c r="H96" s="117" t="e">
        <x:f>$H$36</x:f>
      </x:c>
      <x:c r="I96" s="437"/>
      <x:c r="J96" s="437"/>
      <x:c r="K96" s="437"/>
      <x:c r="L96" s="437"/>
      <x:c r="M96" s="437"/>
      <x:c r="N96" s="437"/>
      <x:c r="O96" s="437"/>
      <x:c r="P96" s="437"/>
      <x:c r="Q96" s="437"/>
      <x:c r="R96" s="437"/>
      <x:c r="S96" s="108"/>
      <x:c r="T96" s="108"/>
    </x:row>
    <x:row r="97" s="174" customFormat="1" ht="16.5" customHeight="1">
      <x:c r="B97" s="111"/>
      <x:c r="C97" s="465"/>
      <x:c r="D97" s="465"/>
      <x:c r="E97" s="465"/>
      <x:c r="F97" s="465"/>
      <x:c r="G97" s="465"/>
      <x:c r="H97" s="465"/>
      <x:c r="I97" s="471"/>
      <x:c r="J97" s="471"/>
      <x:c r="K97" s="471"/>
      <x:c r="L97" s="471"/>
      <x:c r="M97" s="471"/>
      <x:c r="N97" s="471"/>
      <x:c r="O97" s="471"/>
      <x:c r="P97" s="471"/>
      <x:c r="Q97" s="471"/>
      <x:c r="R97" s="471"/>
      <x:c r="S97" s="108"/>
      <x:c r="T97" s="108"/>
    </x:row>
    <x:row r="98" s="174" customFormat="1" ht="16.5" customHeight="1">
      <x:c r="B98" s="111"/>
      <x:c r="C98" s="115" t="e">
        <x:f>$C$26</x:f>
      </x:c>
      <x:c r="D98" s="118"/>
      <x:c r="E98" s="118"/>
      <x:c r="F98" s="118"/>
      <x:c r="G98" s="118"/>
      <x:c r="H98" s="118"/>
      <x:c r="I98" s="437"/>
      <x:c r="J98" s="437"/>
      <x:c r="K98" s="437"/>
      <x:c r="L98" s="437"/>
      <x:c r="M98" s="437"/>
      <x:c r="N98" s="437"/>
      <x:c r="O98" s="437"/>
      <x:c r="P98" s="437"/>
      <x:c r="Q98" s="437"/>
      <x:c r="R98" s="437"/>
      <x:c r="S98" s="108"/>
      <x:c r="T98" s="108"/>
    </x:row>
    <x:row r="99" s="174" customFormat="1" ht="16.5" customHeight="1">
      <x:c r="B99" s="111" t="s">
        <x:v>46</x:v>
      </x:c>
      <x:c r="C99" s="115" t="e">
        <x:f>$C$27</x:f>
      </x:c>
      <x:c r="D99" s="116"/>
      <x:c r="E99" s="116"/>
      <x:c r="F99" s="116"/>
      <x:c r="G99" s="117"/>
      <x:c r="H99" s="117" t="e">
        <x:f>$H$27</x:f>
      </x:c>
      <x:c r="I99" s="437"/>
      <x:c r="J99" s="437"/>
      <x:c r="K99" s="437"/>
      <x:c r="L99" s="437"/>
      <x:c r="M99" s="437"/>
      <x:c r="N99" s="437"/>
      <x:c r="O99" s="437"/>
      <x:c r="P99" s="437"/>
      <x:c r="Q99" s="437"/>
      <x:c r="R99" s="437"/>
      <x:c r="S99" s="108"/>
      <x:c r="T99" s="108"/>
    </x:row>
    <x:row r="100" s="174" customFormat="1" ht="16.5" customHeight="1">
      <x:c r="B100" s="111" t="s">
        <x:v>47</x:v>
      </x:c>
      <x:c r="C100" s="115" t="e">
        <x:f>$C$28</x:f>
      </x:c>
      <x:c r="D100" s="116"/>
      <x:c r="E100" s="116"/>
      <x:c r="F100" s="116"/>
      <x:c r="G100" s="117"/>
      <x:c r="H100" s="117" t="e">
        <x:f>$H$28</x:f>
      </x:c>
      <x:c r="I100" s="437"/>
      <x:c r="J100" s="437"/>
      <x:c r="K100" s="437"/>
      <x:c r="L100" s="437"/>
      <x:c r="M100" s="437"/>
      <x:c r="N100" s="437"/>
      <x:c r="O100" s="437"/>
      <x:c r="P100" s="437"/>
      <x:c r="Q100" s="437"/>
      <x:c r="R100" s="437"/>
      <x:c r="S100" s="108"/>
      <x:c r="T100" s="108"/>
    </x:row>
    <x:row r="101" s="174" customFormat="1" ht="16.5" customHeight="1">
      <x:c r="B101" s="111" t="s">
        <x:v>48</x:v>
      </x:c>
      <x:c r="C101" s="115" t="e">
        <x:f>$C$29</x:f>
      </x:c>
      <x:c r="D101" s="116"/>
      <x:c r="E101" s="116"/>
      <x:c r="F101" s="116"/>
      <x:c r="G101" s="117"/>
      <x:c r="H101" s="117" t="e">
        <x:f>$H$29</x:f>
      </x:c>
      <x:c r="I101" s="437"/>
      <x:c r="J101" s="437"/>
      <x:c r="K101" s="437"/>
      <x:c r="L101" s="437"/>
      <x:c r="M101" s="437"/>
      <x:c r="N101" s="437"/>
      <x:c r="O101" s="437"/>
      <x:c r="P101" s="437"/>
      <x:c r="Q101" s="437"/>
      <x:c r="R101" s="437"/>
      <x:c r="S101" s="108"/>
      <x:c r="T101" s="108"/>
    </x:row>
    <x:row r="102" s="174" customFormat="1" ht="16.5" customHeight="1">
      <x:c r="B102" s="111" t="s">
        <x:v>49</x:v>
      </x:c>
      <x:c r="C102" s="115" t="e">
        <x:f>$C$30</x:f>
      </x:c>
      <x:c r="D102" s="116"/>
      <x:c r="E102" s="116"/>
      <x:c r="F102" s="116"/>
      <x:c r="G102" s="117"/>
      <x:c r="H102" s="117" t="e">
        <x:f>$H$30</x:f>
      </x:c>
      <x:c r="I102" s="437"/>
      <x:c r="J102" s="437"/>
      <x:c r="K102" s="437"/>
      <x:c r="L102" s="437"/>
      <x:c r="M102" s="437"/>
      <x:c r="N102" s="437"/>
      <x:c r="O102" s="437"/>
      <x:c r="P102" s="437"/>
      <x:c r="Q102" s="437"/>
      <x:c r="R102" s="437"/>
      <x:c r="S102" s="108"/>
      <x:c r="T102" s="108"/>
    </x:row>
    <x:row r="103" s="180" customFormat="1" ht="30" customHeight="1">
      <x:c r="B103" s="120" t="s">
        <x:v>50</x:v>
      </x:c>
      <x:c r="C103" s="115" t="e">
        <x:f>$C$31</x:f>
      </x:c>
      <x:c r="D103" s="121"/>
      <x:c r="E103" s="121"/>
      <x:c r="F103" s="121"/>
      <x:c r="G103" s="122"/>
      <x:c r="H103" s="117"/>
      <x:c r="I103" s="437"/>
      <x:c r="J103" s="437"/>
      <x:c r="K103" s="437"/>
      <x:c r="L103" s="437"/>
      <x:c r="M103" s="437"/>
      <x:c r="N103" s="437"/>
      <x:c r="O103" s="437"/>
      <x:c r="P103" s="437"/>
      <x:c r="Q103" s="437"/>
      <x:c r="R103" s="437"/>
      <x:c r="S103" s="108"/>
      <x:c r="T103" s="108"/>
    </x:row>
    <x:row r="104" s="174" customFormat="1" ht="27" hidden="1">
      <x:c r="B104" s="111" t="s">
        <x:v>51</x:v>
      </x:c>
      <x:c r="C104" s="115" t="e">
        <x:f t="shared" ref="C104:C106" si="44">$C92</x:f>
      </x:c>
      <x:c r="D104" s="116"/>
      <x:c r="E104" s="116"/>
      <x:c r="F104" s="116"/>
      <x:c r="G104" s="117"/>
      <x:c r="H104" s="117"/>
      <x:c r="I104" s="437" t="e" cm="1">
        <x:f t="array" aca="1" ref="I104">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04" s="437" t="e" cm="1">
        <x:f t="array" aca="1" ref="J104">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04" s="437" t="e" cm="1">
        <x:f t="array" aca="1" ref="K104">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04" s="437" t="e" cm="1">
        <x:f t="array" aca="1" ref="L104">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04" s="437" t="e" cm="1">
        <x:f t="array" aca="1" ref="M104">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04" s="437" t="e" cm="1">
        <x:f t="array" aca="1" ref="N104">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04" s="437" t="e" cm="1">
        <x:f t="array" aca="1" ref="O104">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04" s="437" t="e" cm="1">
        <x:f t="array" aca="1" ref="P104">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04" s="437" t="e" cm="1">
        <x:f t="array" aca="1" ref="Q104">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04" s="437" t="e" cm="1">
        <x:f t="array" aca="1" ref="R104">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04" s="108"/>
      <x:c r="T104" s="108"/>
    </x:row>
    <x:row r="105" s="174" customFormat="1" ht="27" hidden="1">
      <x:c r="B105" s="111" t="s">
        <x:v>52</x:v>
      </x:c>
      <x:c r="C105" s="115" t="str">
        <x:f t="shared" si="44"/>
        <x:v>Reduktionsfaktor närvaro-/frånvarostyrning</x:v>
      </x:c>
      <x:c r="D105" s="116"/>
      <x:c r="E105" s="116"/>
      <x:c r="F105" s="116"/>
      <x:c r="G105" s="117"/>
      <x:c r="H105" s="117"/>
      <x:c r="I105" s="437" t="e" cm="1">
        <x:f t="array" aca="1" ref="I105">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05" s="437" t="e" cm="1">
        <x:f t="array" aca="1" ref="J105">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05" s="437" t="e" cm="1">
        <x:f t="array" aca="1" ref="K105">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05" s="437" t="e" cm="1">
        <x:f t="array" aca="1" ref="L105">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05" s="437" t="e" cm="1">
        <x:f t="array" aca="1" ref="M105">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05" s="437" t="e" cm="1">
        <x:f t="array" aca="1" ref="N105">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05" s="437" t="e" cm="1">
        <x:f t="array" aca="1" ref="O105">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05" s="437" t="e" cm="1">
        <x:f t="array" aca="1" ref="P105">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05" s="437" t="e" cm="1">
        <x:f t="array" aca="1" ref="Q105">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05" s="437" t="e" cm="1">
        <x:f t="array" aca="1" ref="R105">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05" s="108"/>
      <x:c r="T105" s="108"/>
    </x:row>
    <x:row r="106" s="174" customFormat="1" ht="27" hidden="1">
      <x:c r="B106" s="111" t="s">
        <x:v>53</x:v>
      </x:c>
      <x:c r="C106" s="115" t="str">
        <x:f t="shared" si="44"/>
        <x:v>Reduktionsfaktor dagsljusstyrning</x:v>
      </x:c>
      <x:c r="D106" s="116"/>
      <x:c r="E106" s="116"/>
      <x:c r="F106" s="116"/>
      <x:c r="G106" s="117"/>
      <x:c r="H106" s="117"/>
      <x:c r="I106" s="437" t="e" cm="1">
        <x:f t="array" aca="1" ref="I106">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06" s="437" t="e" cm="1">
        <x:f t="array" aca="1" ref="J106">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06" s="437" t="e" cm="1">
        <x:f t="array" aca="1" ref="K106">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06" s="437" t="e" cm="1">
        <x:f t="array" aca="1" ref="L106">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06" s="437" t="e" cm="1">
        <x:f t="array" aca="1" ref="M106">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06" s="437" t="e" cm="1">
        <x:f t="array" aca="1" ref="N106">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06" s="437" t="e" cm="1">
        <x:f t="array" aca="1" ref="O106">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06" s="437" t="e" cm="1">
        <x:f t="array" aca="1" ref="P106">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06" s="437" t="e" cm="1">
        <x:f t="array" aca="1" ref="Q106">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06" s="437" t="e" cm="1">
        <x:f t="array" aca="1" ref="R106">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06" s="108"/>
      <x:c r="T106" s="108"/>
    </x:row>
    <x:row r="107" s="174" customFormat="1" ht="16.5" customHeight="1">
      <x:c r="B107" s="111" t="s">
        <x:v>54</x:v>
      </x:c>
      <x:c r="C107" s="115" t="e">
        <x:f>$C$35</x:f>
      </x:c>
      <x:c r="D107" s="116"/>
      <x:c r="E107" s="116"/>
      <x:c r="F107" s="116"/>
      <x:c r="G107" s="117"/>
      <x:c r="H107" s="117"/>
      <x:c r="I107" s="526" t="e">
        <x:f>IF(IF(I103=$I$233,I104,IF(I103=$I$234,I104*I105,IF(I103=$I$235,I104*I105*I106,1)))=0,"Fyll i 2.6-2.8",IF(I103=$I$233,I104,IF(I103=$I$234,I104*I105,IF(I103=$I$235,I104*I105*I106,1))))</x:f>
      </x:c>
      <x:c r="J107" s="526" t="e">
        <x:f t="shared" ref="J107" si="45">IF(IF(J103=$I$233,J104,IF(J103=$I$234,J104*J105,IF(J103=$I$235,J104*J105*J106,1)))=0,"Fyll i 2.6-2.8",IF(J103=$I$233,J104,IF(J103=$I$234,J104*J105,IF(J103=$I$235,J104*J105*J106,1))))</x:f>
      </x:c>
      <x:c r="K107" s="526" t="e">
        <x:f t="shared" ref="K107" si="46">IF(IF(K103=$I$233,K104,IF(K103=$I$234,K104*K105,IF(K103=$I$235,K104*K105*K106,1)))=0,"Fyll i 2.6-2.8",IF(K103=$I$233,K104,IF(K103=$I$234,K104*K105,IF(K103=$I$235,K104*K105*K106,1))))</x:f>
      </x:c>
      <x:c r="L107" s="526" t="e">
        <x:f t="shared" ref="L107" si="47">IF(IF(L103=$I$233,L104,IF(L103=$I$234,L104*L105,IF(L103=$I$235,L104*L105*L106,1)))=0,"Fyll i 2.6-2.8",IF(L103=$I$233,L104,IF(L103=$I$234,L104*L105,IF(L103=$I$235,L104*L105*L106,1))))</x:f>
      </x:c>
      <x:c r="M107" s="526" t="e">
        <x:f t="shared" ref="M107" si="48">IF(IF(M103=$I$233,M104,IF(M103=$I$234,M104*M105,IF(M103=$I$235,M104*M105*M106,1)))=0,"Fyll i 2.6-2.8",IF(M103=$I$233,M104,IF(M103=$I$234,M104*M105,IF(M103=$I$235,M104*M105*M106,1))))</x:f>
      </x:c>
      <x:c r="N107" s="526" t="e">
        <x:f t="shared" ref="N107" si="49">IF(IF(N103=$I$233,N104,IF(N103=$I$234,N104*N105,IF(N103=$I$235,N104*N105*N106,1)))=0,"Fyll i 2.6-2.8",IF(N103=$I$233,N104,IF(N103=$I$234,N104*N105,IF(N103=$I$235,N104*N105*N106,1))))</x:f>
      </x:c>
      <x:c r="O107" s="526" t="e">
        <x:f t="shared" ref="O107" si="50">IF(IF(O103=$I$233,O104,IF(O103=$I$234,O104*O105,IF(O103=$I$235,O104*O105*O106,1)))=0,"Fyll i 2.6-2.8",IF(O103=$I$233,O104,IF(O103=$I$234,O104*O105,IF(O103=$I$235,O104*O105*O106,1))))</x:f>
      </x:c>
      <x:c r="P107" s="526" t="e">
        <x:f t="shared" ref="P107" si="51">IF(IF(P103=$I$233,P104,IF(P103=$I$234,P104*P105,IF(P103=$I$235,P104*P105*P106,1)))=0,"Fyll i 2.6-2.8",IF(P103=$I$233,P104,IF(P103=$I$234,P104*P105,IF(P103=$I$235,P104*P105*P106,1))))</x:f>
      </x:c>
      <x:c r="Q107" s="526" t="e">
        <x:f t="shared" ref="Q107" si="52">IF(IF(Q103=$I$233,Q104,IF(Q103=$I$234,Q104*Q105,IF(Q103=$I$235,Q104*Q105*Q106,1)))=0,"Fyll i 2.6-2.8",IF(Q103=$I$233,Q104,IF(Q103=$I$234,Q104*Q105,IF(Q103=$I$235,Q104*Q105*Q106,1))))</x:f>
      </x:c>
      <x:c r="R107" s="526" t="e">
        <x:f t="shared" ref="R107" si="53">IF(IF(R103=$I$233,R104,IF(R103=$I$234,R104*R105,IF(R103=$I$235,R104*R105*R106,1)))=0,"Fyll i 2.6-2.8",IF(R103=$I$233,R104,IF(R103=$I$234,R104*R105,IF(R103=$I$235,R104*R105*R106,1))))</x:f>
      </x:c>
      <x:c r="S107" s="108"/>
      <x:c r="T107" s="108"/>
    </x:row>
    <x:row r="108" s="174" customFormat="1" ht="16.5" customHeight="1">
      <x:c r="B108" s="111" t="s">
        <x:v>55</x:v>
      </x:c>
      <x:c r="C108" s="115" t="e">
        <x:f>$C$36</x:f>
      </x:c>
      <x:c r="D108" s="116"/>
      <x:c r="E108" s="116"/>
      <x:c r="F108" s="116"/>
      <x:c r="G108" s="117"/>
      <x:c r="H108" s="117" t="e">
        <x:f>$H$36</x:f>
      </x:c>
      <x:c r="I108" s="437"/>
      <x:c r="J108" s="437"/>
      <x:c r="K108" s="437"/>
      <x:c r="L108" s="437"/>
      <x:c r="M108" s="437"/>
      <x:c r="N108" s="437"/>
      <x:c r="O108" s="437"/>
      <x:c r="P108" s="437"/>
      <x:c r="Q108" s="437"/>
      <x:c r="R108" s="437"/>
      <x:c r="S108" s="108"/>
      <x:c r="T108" s="108"/>
    </x:row>
    <x:row r="109" s="174" customFormat="1" ht="16.5" customHeight="1">
      <x:c r="B109" s="111"/>
      <x:c r="C109" s="465"/>
      <x:c r="D109" s="465"/>
      <x:c r="E109" s="465"/>
      <x:c r="F109" s="465"/>
      <x:c r="G109" s="465"/>
      <x:c r="H109" s="465"/>
      <x:c r="I109" s="471"/>
      <x:c r="J109" s="471"/>
      <x:c r="K109" s="471"/>
      <x:c r="L109" s="471"/>
      <x:c r="M109" s="471"/>
      <x:c r="N109" s="471"/>
      <x:c r="O109" s="471"/>
      <x:c r="P109" s="471"/>
      <x:c r="Q109" s="471"/>
      <x:c r="R109" s="471"/>
      <x:c r="S109" s="108"/>
      <x:c r="T109" s="108"/>
    </x:row>
    <x:row r="110" s="174" customFormat="1" ht="16.5" customHeight="1">
      <x:c r="B110" s="111"/>
      <x:c r="C110" s="115" t="e">
        <x:f>$C$26</x:f>
      </x:c>
      <x:c r="D110" s="118"/>
      <x:c r="E110" s="118"/>
      <x:c r="F110" s="118"/>
      <x:c r="G110" s="118"/>
      <x:c r="H110" s="118"/>
      <x:c r="I110" s="437"/>
      <x:c r="J110" s="437"/>
      <x:c r="K110" s="437"/>
      <x:c r="L110" s="437"/>
      <x:c r="M110" s="437"/>
      <x:c r="N110" s="437"/>
      <x:c r="O110" s="437"/>
      <x:c r="P110" s="437"/>
      <x:c r="Q110" s="437"/>
      <x:c r="R110" s="437"/>
      <x:c r="S110" s="108"/>
      <x:c r="T110" s="108"/>
    </x:row>
    <x:row r="111" s="174" customFormat="1" ht="16.5" customHeight="1">
      <x:c r="B111" s="111" t="s">
        <x:v>46</x:v>
      </x:c>
      <x:c r="C111" s="115" t="e">
        <x:f>$C$27</x:f>
      </x:c>
      <x:c r="D111" s="116"/>
      <x:c r="E111" s="116"/>
      <x:c r="F111" s="116"/>
      <x:c r="G111" s="117"/>
      <x:c r="H111" s="117" t="e">
        <x:f>$H$27</x:f>
      </x:c>
      <x:c r="I111" s="437"/>
      <x:c r="J111" s="437"/>
      <x:c r="K111" s="437"/>
      <x:c r="L111" s="437"/>
      <x:c r="M111" s="437"/>
      <x:c r="N111" s="437"/>
      <x:c r="O111" s="437"/>
      <x:c r="P111" s="437"/>
      <x:c r="Q111" s="437"/>
      <x:c r="R111" s="437"/>
      <x:c r="S111" s="108"/>
      <x:c r="T111" s="108"/>
    </x:row>
    <x:row r="112" s="174" customFormat="1" ht="16.5" customHeight="1">
      <x:c r="B112" s="111" t="s">
        <x:v>47</x:v>
      </x:c>
      <x:c r="C112" s="115" t="e">
        <x:f>$C$28</x:f>
      </x:c>
      <x:c r="D112" s="116"/>
      <x:c r="E112" s="116"/>
      <x:c r="F112" s="116"/>
      <x:c r="G112" s="117"/>
      <x:c r="H112" s="117" t="e">
        <x:f>$H$28</x:f>
      </x:c>
      <x:c r="I112" s="437"/>
      <x:c r="J112" s="437"/>
      <x:c r="K112" s="437"/>
      <x:c r="L112" s="437"/>
      <x:c r="M112" s="437"/>
      <x:c r="N112" s="437"/>
      <x:c r="O112" s="437"/>
      <x:c r="P112" s="437"/>
      <x:c r="Q112" s="437"/>
      <x:c r="R112" s="437"/>
      <x:c r="S112" s="108"/>
      <x:c r="T112" s="108"/>
    </x:row>
    <x:row r="113" s="174" customFormat="1" ht="16.5" customHeight="1">
      <x:c r="B113" s="111" t="s">
        <x:v>48</x:v>
      </x:c>
      <x:c r="C113" s="115" t="e">
        <x:f>$C$29</x:f>
      </x:c>
      <x:c r="D113" s="116"/>
      <x:c r="E113" s="116"/>
      <x:c r="F113" s="116"/>
      <x:c r="G113" s="117"/>
      <x:c r="H113" s="117" t="e">
        <x:f>$H$29</x:f>
      </x:c>
      <x:c r="I113" s="437"/>
      <x:c r="J113" s="437"/>
      <x:c r="K113" s="437"/>
      <x:c r="L113" s="437"/>
      <x:c r="M113" s="437"/>
      <x:c r="N113" s="437"/>
      <x:c r="O113" s="437"/>
      <x:c r="P113" s="437"/>
      <x:c r="Q113" s="437"/>
      <x:c r="R113" s="437"/>
      <x:c r="S113" s="108"/>
      <x:c r="T113" s="108"/>
    </x:row>
    <x:row r="114" s="174" customFormat="1" ht="16.5" customHeight="1">
      <x:c r="B114" s="111" t="s">
        <x:v>49</x:v>
      </x:c>
      <x:c r="C114" s="115" t="e">
        <x:f>$C$30</x:f>
      </x:c>
      <x:c r="D114" s="116"/>
      <x:c r="E114" s="116"/>
      <x:c r="F114" s="116"/>
      <x:c r="G114" s="117"/>
      <x:c r="H114" s="117" t="e">
        <x:f>$H$30</x:f>
      </x:c>
      <x:c r="I114" s="437"/>
      <x:c r="J114" s="437"/>
      <x:c r="K114" s="437"/>
      <x:c r="L114" s="437"/>
      <x:c r="M114" s="437"/>
      <x:c r="N114" s="437"/>
      <x:c r="O114" s="437"/>
      <x:c r="P114" s="437"/>
      <x:c r="Q114" s="437"/>
      <x:c r="R114" s="437"/>
      <x:c r="S114" s="108"/>
      <x:c r="T114" s="108"/>
    </x:row>
    <x:row r="115" s="180" customFormat="1" ht="30" customHeight="1">
      <x:c r="B115" s="120" t="s">
        <x:v>50</x:v>
      </x:c>
      <x:c r="C115" s="115" t="e">
        <x:f>$C$31</x:f>
      </x:c>
      <x:c r="D115" s="121"/>
      <x:c r="E115" s="121"/>
      <x:c r="F115" s="121"/>
      <x:c r="G115" s="122"/>
      <x:c r="H115" s="117"/>
      <x:c r="I115" s="437"/>
      <x:c r="J115" s="437"/>
      <x:c r="K115" s="437"/>
      <x:c r="L115" s="437"/>
      <x:c r="M115" s="437"/>
      <x:c r="N115" s="437"/>
      <x:c r="O115" s="437"/>
      <x:c r="P115" s="437"/>
      <x:c r="Q115" s="437"/>
      <x:c r="R115" s="437"/>
      <x:c r="S115" s="108"/>
      <x:c r="T115" s="108"/>
    </x:row>
    <x:row r="116" s="174" customFormat="1" ht="27" hidden="1">
      <x:c r="B116" s="111" t="s">
        <x:v>51</x:v>
      </x:c>
      <x:c r="C116" s="115" t="e">
        <x:f t="shared" ref="C116:C118" si="54">$C104</x:f>
      </x:c>
      <x:c r="D116" s="116"/>
      <x:c r="E116" s="116"/>
      <x:c r="F116" s="116"/>
      <x:c r="G116" s="117"/>
      <x:c r="H116" s="117"/>
      <x:c r="I116" s="437" t="e" cm="1">
        <x:f t="array" aca="1" ref="I116">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16" s="437" t="e" cm="1">
        <x:f t="array" aca="1" ref="J116">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16" s="437" t="e" cm="1">
        <x:f t="array" aca="1" ref="K116">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16" s="437" t="e" cm="1">
        <x:f t="array" aca="1" ref="L116">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16" s="437" t="e" cm="1">
        <x:f t="array" aca="1" ref="M116">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16" s="437" t="e" cm="1">
        <x:f t="array" aca="1" ref="N116">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16" s="437" t="e" cm="1">
        <x:f t="array" aca="1" ref="O116">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16" s="437" t="e" cm="1">
        <x:f t="array" aca="1" ref="P116">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16" s="437" t="e" cm="1">
        <x:f t="array" aca="1" ref="Q116">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16" s="437" t="e" cm="1">
        <x:f t="array" aca="1" ref="R116">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16" s="108"/>
      <x:c r="T116" s="108"/>
    </x:row>
    <x:row r="117" s="174" customFormat="1" ht="27" hidden="1">
      <x:c r="B117" s="111" t="s">
        <x:v>52</x:v>
      </x:c>
      <x:c r="C117" s="115" t="str">
        <x:f t="shared" si="54"/>
        <x:v>Reduktionsfaktor närvaro-/frånvarostyrning</x:v>
      </x:c>
      <x:c r="D117" s="116"/>
      <x:c r="E117" s="116"/>
      <x:c r="F117" s="116"/>
      <x:c r="G117" s="117"/>
      <x:c r="H117" s="117"/>
      <x:c r="I117" s="437" t="e" cm="1">
        <x:f t="array" aca="1" ref="I117">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17" s="437" t="e" cm="1">
        <x:f t="array" aca="1" ref="J117">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17" s="437" t="e" cm="1">
        <x:f t="array" aca="1" ref="K117">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17" s="437" t="e" cm="1">
        <x:f t="array" aca="1" ref="L117">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17" s="437" t="e" cm="1">
        <x:f t="array" aca="1" ref="M117">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17" s="437" t="e" cm="1">
        <x:f t="array" aca="1" ref="N117">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17" s="437" t="e" cm="1">
        <x:f t="array" aca="1" ref="O117">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17" s="437" t="e" cm="1">
        <x:f t="array" aca="1" ref="P117">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17" s="437" t="e" cm="1">
        <x:f t="array" aca="1" ref="Q117">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17" s="437" t="e" cm="1">
        <x:f t="array" aca="1" ref="R117">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17" s="108"/>
      <x:c r="T117" s="108"/>
    </x:row>
    <x:row r="118" s="174" customFormat="1" ht="27" hidden="1">
      <x:c r="B118" s="111" t="s">
        <x:v>53</x:v>
      </x:c>
      <x:c r="C118" s="115" t="str">
        <x:f t="shared" si="54"/>
        <x:v>Reduktionsfaktor dagsljusstyrning</x:v>
      </x:c>
      <x:c r="D118" s="116"/>
      <x:c r="E118" s="116"/>
      <x:c r="F118" s="116"/>
      <x:c r="G118" s="117"/>
      <x:c r="H118" s="117"/>
      <x:c r="I118" s="437" t="e" cm="1">
        <x:f t="array" aca="1" ref="I118">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18" s="437" t="e" cm="1">
        <x:f t="array" aca="1" ref="J118">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18" s="437" t="e" cm="1">
        <x:f t="array" aca="1" ref="K118">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18" s="437" t="e" cm="1">
        <x:f t="array" aca="1" ref="L118">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18" s="437" t="e" cm="1">
        <x:f t="array" aca="1" ref="M118">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18" s="437" t="e" cm="1">
        <x:f t="array" aca="1" ref="N118">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18" s="437" t="e" cm="1">
        <x:f t="array" aca="1" ref="O118">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18" s="437" t="e" cm="1">
        <x:f t="array" aca="1" ref="P118">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18" s="437" t="e" cm="1">
        <x:f t="array" aca="1" ref="Q118">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18" s="437" t="e" cm="1">
        <x:f t="array" aca="1" ref="R118">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18" s="108"/>
      <x:c r="T118" s="108"/>
    </x:row>
    <x:row r="119" s="174" customFormat="1" ht="16.5" customHeight="1">
      <x:c r="B119" s="111" t="s">
        <x:v>54</x:v>
      </x:c>
      <x:c r="C119" s="115" t="e">
        <x:f>$C$35</x:f>
      </x:c>
      <x:c r="D119" s="116"/>
      <x:c r="E119" s="116"/>
      <x:c r="F119" s="116"/>
      <x:c r="G119" s="117"/>
      <x:c r="H119" s="117"/>
      <x:c r="I119" s="526" t="e">
        <x:f>IF(IF(I115=$I$233,I116,IF(I115=$I$234,I116*I117,IF(I115=$I$235,I116*I117*I118,1)))=0,"Fyll i 2.6-2.8",IF(I115=$I$233,I116,IF(I115=$I$234,I116*I117,IF(I115=$I$235,I116*I117*I118,1))))</x:f>
      </x:c>
      <x:c r="J119" s="526" t="e">
        <x:f t="shared" ref="J119" si="55">IF(IF(J115=$I$233,J116,IF(J115=$I$234,J116*J117,IF(J115=$I$235,J116*J117*J118,1)))=0,"Fyll i 2.6-2.8",IF(J115=$I$233,J116,IF(J115=$I$234,J116*J117,IF(J115=$I$235,J116*J117*J118,1))))</x:f>
      </x:c>
      <x:c r="K119" s="526" t="e">
        <x:f t="shared" ref="K119" si="56">IF(IF(K115=$I$233,K116,IF(K115=$I$234,K116*K117,IF(K115=$I$235,K116*K117*K118,1)))=0,"Fyll i 2.6-2.8",IF(K115=$I$233,K116,IF(K115=$I$234,K116*K117,IF(K115=$I$235,K116*K117*K118,1))))</x:f>
      </x:c>
      <x:c r="L119" s="526" t="e">
        <x:f t="shared" ref="L119" si="57">IF(IF(L115=$I$233,L116,IF(L115=$I$234,L116*L117,IF(L115=$I$235,L116*L117*L118,1)))=0,"Fyll i 2.6-2.8",IF(L115=$I$233,L116,IF(L115=$I$234,L116*L117,IF(L115=$I$235,L116*L117*L118,1))))</x:f>
      </x:c>
      <x:c r="M119" s="526" t="e">
        <x:f t="shared" ref="M119" si="58">IF(IF(M115=$I$233,M116,IF(M115=$I$234,M116*M117,IF(M115=$I$235,M116*M117*M118,1)))=0,"Fyll i 2.6-2.8",IF(M115=$I$233,M116,IF(M115=$I$234,M116*M117,IF(M115=$I$235,M116*M117*M118,1))))</x:f>
      </x:c>
      <x:c r="N119" s="526" t="e">
        <x:f t="shared" ref="N119" si="59">IF(IF(N115=$I$233,N116,IF(N115=$I$234,N116*N117,IF(N115=$I$235,N116*N117*N118,1)))=0,"Fyll i 2.6-2.8",IF(N115=$I$233,N116,IF(N115=$I$234,N116*N117,IF(N115=$I$235,N116*N117*N118,1))))</x:f>
      </x:c>
      <x:c r="O119" s="526" t="e">
        <x:f t="shared" ref="O119" si="60">IF(IF(O115=$I$233,O116,IF(O115=$I$234,O116*O117,IF(O115=$I$235,O116*O117*O118,1)))=0,"Fyll i 2.6-2.8",IF(O115=$I$233,O116,IF(O115=$I$234,O116*O117,IF(O115=$I$235,O116*O117*O118,1))))</x:f>
      </x:c>
      <x:c r="P119" s="526" t="e">
        <x:f t="shared" ref="P119" si="61">IF(IF(P115=$I$233,P116,IF(P115=$I$234,P116*P117,IF(P115=$I$235,P116*P117*P118,1)))=0,"Fyll i 2.6-2.8",IF(P115=$I$233,P116,IF(P115=$I$234,P116*P117,IF(P115=$I$235,P116*P117*P118,1))))</x:f>
      </x:c>
      <x:c r="Q119" s="526" t="e">
        <x:f t="shared" ref="Q119" si="62">IF(IF(Q115=$I$233,Q116,IF(Q115=$I$234,Q116*Q117,IF(Q115=$I$235,Q116*Q117*Q118,1)))=0,"Fyll i 2.6-2.8",IF(Q115=$I$233,Q116,IF(Q115=$I$234,Q116*Q117,IF(Q115=$I$235,Q116*Q117*Q118,1))))</x:f>
      </x:c>
      <x:c r="R119" s="526" t="e">
        <x:f t="shared" ref="R119" si="63">IF(IF(R115=$I$233,R116,IF(R115=$I$234,R116*R117,IF(R115=$I$235,R116*R117*R118,1)))=0,"Fyll i 2.6-2.8",IF(R115=$I$233,R116,IF(R115=$I$234,R116*R117,IF(R115=$I$235,R116*R117*R118,1))))</x:f>
      </x:c>
      <x:c r="S119" s="108"/>
      <x:c r="T119" s="108"/>
    </x:row>
    <x:row r="120" s="174" customFormat="1" ht="16.5" customHeight="1">
      <x:c r="B120" s="111" t="s">
        <x:v>55</x:v>
      </x:c>
      <x:c r="C120" s="115" t="e">
        <x:f>$C$36</x:f>
      </x:c>
      <x:c r="D120" s="116"/>
      <x:c r="E120" s="116"/>
      <x:c r="F120" s="116"/>
      <x:c r="G120" s="117"/>
      <x:c r="H120" s="117" t="e">
        <x:f>$H$36</x:f>
      </x:c>
      <x:c r="I120" s="437"/>
      <x:c r="J120" s="437"/>
      <x:c r="K120" s="437"/>
      <x:c r="L120" s="437"/>
      <x:c r="M120" s="437"/>
      <x:c r="N120" s="437"/>
      <x:c r="O120" s="437"/>
      <x:c r="P120" s="437"/>
      <x:c r="Q120" s="437"/>
      <x:c r="R120" s="437"/>
      <x:c r="S120" s="108"/>
      <x:c r="T120" s="108"/>
    </x:row>
    <x:row r="121" s="174" customFormat="1" ht="16.5" customHeight="1">
      <x:c r="B121" s="111"/>
      <x:c r="C121" s="465"/>
      <x:c r="D121" s="465"/>
      <x:c r="E121" s="465"/>
      <x:c r="F121" s="465"/>
      <x:c r="G121" s="465"/>
      <x:c r="H121" s="465"/>
      <x:c r="I121" s="471"/>
      <x:c r="J121" s="471"/>
      <x:c r="K121" s="471"/>
      <x:c r="L121" s="471"/>
      <x:c r="M121" s="471"/>
      <x:c r="N121" s="471"/>
      <x:c r="O121" s="471"/>
      <x:c r="P121" s="471"/>
      <x:c r="Q121" s="471"/>
      <x:c r="R121" s="471"/>
      <x:c r="S121" s="108"/>
      <x:c r="T121" s="108"/>
    </x:row>
    <x:row r="122" s="174" customFormat="1" ht="16.5" customHeight="1">
      <x:c r="B122" s="111"/>
      <x:c r="C122" s="115" t="e">
        <x:f>$C$26</x:f>
      </x:c>
      <x:c r="D122" s="118"/>
      <x:c r="E122" s="118"/>
      <x:c r="F122" s="118"/>
      <x:c r="G122" s="118"/>
      <x:c r="H122" s="118"/>
      <x:c r="I122" s="437"/>
      <x:c r="J122" s="437"/>
      <x:c r="K122" s="437"/>
      <x:c r="L122" s="437"/>
      <x:c r="M122" s="437"/>
      <x:c r="N122" s="437"/>
      <x:c r="O122" s="437"/>
      <x:c r="P122" s="437"/>
      <x:c r="Q122" s="437"/>
      <x:c r="R122" s="437"/>
      <x:c r="S122" s="108"/>
      <x:c r="T122" s="108"/>
    </x:row>
    <x:row r="123" s="174" customFormat="1" ht="16.5" customHeight="1">
      <x:c r="B123" s="111" t="s">
        <x:v>46</x:v>
      </x:c>
      <x:c r="C123" s="115" t="e">
        <x:f>$C$27</x:f>
      </x:c>
      <x:c r="D123" s="116"/>
      <x:c r="E123" s="116"/>
      <x:c r="F123" s="116"/>
      <x:c r="G123" s="117"/>
      <x:c r="H123" s="117" t="e">
        <x:f>$H$27</x:f>
      </x:c>
      <x:c r="I123" s="437"/>
      <x:c r="J123" s="437"/>
      <x:c r="K123" s="437"/>
      <x:c r="L123" s="437"/>
      <x:c r="M123" s="437"/>
      <x:c r="N123" s="437"/>
      <x:c r="O123" s="437"/>
      <x:c r="P123" s="437"/>
      <x:c r="Q123" s="437"/>
      <x:c r="R123" s="437"/>
      <x:c r="S123" s="108"/>
      <x:c r="T123" s="108"/>
    </x:row>
    <x:row r="124" s="174" customFormat="1" ht="16.5" customHeight="1">
      <x:c r="B124" s="111" t="s">
        <x:v>47</x:v>
      </x:c>
      <x:c r="C124" s="115" t="e">
        <x:f>$C$28</x:f>
      </x:c>
      <x:c r="D124" s="116"/>
      <x:c r="E124" s="116"/>
      <x:c r="F124" s="116"/>
      <x:c r="G124" s="117"/>
      <x:c r="H124" s="117" t="e">
        <x:f>$H$28</x:f>
      </x:c>
      <x:c r="I124" s="437"/>
      <x:c r="J124" s="437"/>
      <x:c r="K124" s="437"/>
      <x:c r="L124" s="437"/>
      <x:c r="M124" s="437"/>
      <x:c r="N124" s="437"/>
      <x:c r="O124" s="437"/>
      <x:c r="P124" s="437"/>
      <x:c r="Q124" s="437"/>
      <x:c r="R124" s="437"/>
      <x:c r="S124" s="108"/>
      <x:c r="T124" s="108"/>
    </x:row>
    <x:row r="125" s="174" customFormat="1" ht="16.5" customHeight="1">
      <x:c r="B125" s="111" t="s">
        <x:v>48</x:v>
      </x:c>
      <x:c r="C125" s="115" t="e">
        <x:f>$C$29</x:f>
      </x:c>
      <x:c r="D125" s="116"/>
      <x:c r="E125" s="116"/>
      <x:c r="F125" s="116"/>
      <x:c r="G125" s="117"/>
      <x:c r="H125" s="117" t="e">
        <x:f>$H$29</x:f>
      </x:c>
      <x:c r="I125" s="437"/>
      <x:c r="J125" s="437"/>
      <x:c r="K125" s="437"/>
      <x:c r="L125" s="437"/>
      <x:c r="M125" s="437"/>
      <x:c r="N125" s="437"/>
      <x:c r="O125" s="437"/>
      <x:c r="P125" s="437"/>
      <x:c r="Q125" s="437"/>
      <x:c r="R125" s="437"/>
      <x:c r="S125" s="108"/>
      <x:c r="T125" s="108"/>
    </x:row>
    <x:row r="126" s="174" customFormat="1" ht="16.5" customHeight="1">
      <x:c r="B126" s="111" t="s">
        <x:v>49</x:v>
      </x:c>
      <x:c r="C126" s="115" t="e">
        <x:f>$C$30</x:f>
      </x:c>
      <x:c r="D126" s="116"/>
      <x:c r="E126" s="116"/>
      <x:c r="F126" s="116"/>
      <x:c r="G126" s="117"/>
      <x:c r="H126" s="117" t="e">
        <x:f>$H$30</x:f>
      </x:c>
      <x:c r="I126" s="437"/>
      <x:c r="J126" s="437"/>
      <x:c r="K126" s="437"/>
      <x:c r="L126" s="437"/>
      <x:c r="M126" s="437"/>
      <x:c r="N126" s="437"/>
      <x:c r="O126" s="437"/>
      <x:c r="P126" s="437"/>
      <x:c r="Q126" s="437"/>
      <x:c r="R126" s="437"/>
      <x:c r="S126" s="108"/>
      <x:c r="T126" s="108"/>
    </x:row>
    <x:row r="127" s="180" customFormat="1" ht="30" customHeight="1">
      <x:c r="B127" s="120" t="s">
        <x:v>50</x:v>
      </x:c>
      <x:c r="C127" s="115" t="e">
        <x:f>$C$31</x:f>
      </x:c>
      <x:c r="D127" s="121"/>
      <x:c r="E127" s="121"/>
      <x:c r="F127" s="121"/>
      <x:c r="G127" s="122"/>
      <x:c r="H127" s="117"/>
      <x:c r="I127" s="437"/>
      <x:c r="J127" s="437"/>
      <x:c r="K127" s="437"/>
      <x:c r="L127" s="437"/>
      <x:c r="M127" s="437"/>
      <x:c r="N127" s="437"/>
      <x:c r="O127" s="437"/>
      <x:c r="P127" s="437"/>
      <x:c r="Q127" s="437"/>
      <x:c r="R127" s="437"/>
      <x:c r="S127" s="108"/>
      <x:c r="T127" s="108"/>
    </x:row>
    <x:row r="128" s="174" customFormat="1" ht="27" hidden="1">
      <x:c r="B128" s="111" t="s">
        <x:v>51</x:v>
      </x:c>
      <x:c r="C128" s="115" t="e">
        <x:f t="shared" ref="C128:C130" si="64">$C116</x:f>
      </x:c>
      <x:c r="D128" s="116"/>
      <x:c r="E128" s="116"/>
      <x:c r="F128" s="116"/>
      <x:c r="G128" s="117"/>
      <x:c r="H128" s="117"/>
      <x:c r="I128" s="437" t="e" cm="1">
        <x:f t="array" aca="1" ref="I128">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28" s="437" t="e" cm="1">
        <x:f t="array" aca="1" ref="J128">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28" s="437" t="e" cm="1">
        <x:f t="array" aca="1" ref="K128">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28" s="437" t="e" cm="1">
        <x:f t="array" aca="1" ref="L128">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28" s="437" t="e" cm="1">
        <x:f t="array" aca="1" ref="M128">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28" s="437" t="e" cm="1">
        <x:f t="array" aca="1" ref="N128">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28" s="437" t="e" cm="1">
        <x:f t="array" aca="1" ref="O128">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28" s="437" t="e" cm="1">
        <x:f t="array" aca="1" ref="P128">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28" s="437" t="e" cm="1">
        <x:f t="array" aca="1" ref="Q128">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28" s="437" t="e" cm="1">
        <x:f t="array" aca="1" ref="R128">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28" s="108"/>
      <x:c r="T128" s="108"/>
    </x:row>
    <x:row r="129" s="174" customFormat="1" ht="27" hidden="1">
      <x:c r="B129" s="111" t="s">
        <x:v>52</x:v>
      </x:c>
      <x:c r="C129" s="115" t="str">
        <x:f t="shared" si="64"/>
        <x:v>Reduktionsfaktor närvaro-/frånvarostyrning</x:v>
      </x:c>
      <x:c r="D129" s="116"/>
      <x:c r="E129" s="116"/>
      <x:c r="F129" s="116"/>
      <x:c r="G129" s="117"/>
      <x:c r="H129" s="117"/>
      <x:c r="I129" s="437" t="e" cm="1">
        <x:f t="array" aca="1" ref="I129">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29" s="437" t="e" cm="1">
        <x:f t="array" aca="1" ref="J129">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29" s="437" t="e" cm="1">
        <x:f t="array" aca="1" ref="K129">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29" s="437" t="e" cm="1">
        <x:f t="array" aca="1" ref="L129">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29" s="437" t="e" cm="1">
        <x:f t="array" aca="1" ref="M129">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29" s="437" t="e" cm="1">
        <x:f t="array" aca="1" ref="N129">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29" s="437" t="e" cm="1">
        <x:f t="array" aca="1" ref="O129">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29" s="437" t="e" cm="1">
        <x:f t="array" aca="1" ref="P129">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29" s="437" t="e" cm="1">
        <x:f t="array" aca="1" ref="Q129">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29" s="437" t="e" cm="1">
        <x:f t="array" aca="1" ref="R129">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29" s="108"/>
      <x:c r="T129" s="108"/>
    </x:row>
    <x:row r="130" s="174" customFormat="1" ht="27" hidden="1">
      <x:c r="B130" s="111" t="s">
        <x:v>53</x:v>
      </x:c>
      <x:c r="C130" s="115" t="str">
        <x:f t="shared" si="64"/>
        <x:v>Reduktionsfaktor dagsljusstyrning</x:v>
      </x:c>
      <x:c r="D130" s="116"/>
      <x:c r="E130" s="116"/>
      <x:c r="F130" s="116"/>
      <x:c r="G130" s="117"/>
      <x:c r="H130" s="117"/>
      <x:c r="I130" s="437" t="e" cm="1">
        <x:f t="array" aca="1" ref="I130">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30" s="437" t="e" cm="1">
        <x:f t="array" aca="1" ref="J130">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30" s="437" t="e" cm="1">
        <x:f t="array" aca="1" ref="K130">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30" s="437" t="e" cm="1">
        <x:f t="array" aca="1" ref="L130">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30" s="437" t="e" cm="1">
        <x:f t="array" aca="1" ref="M130">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30" s="437" t="e" cm="1">
        <x:f t="array" aca="1" ref="N130">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30" s="437" t="e" cm="1">
        <x:f t="array" aca="1" ref="O130">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30" s="437" t="e" cm="1">
        <x:f t="array" aca="1" ref="P130">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30" s="437" t="e" cm="1">
        <x:f t="array" aca="1" ref="Q130">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30" s="437" t="e" cm="1">
        <x:f t="array" aca="1" ref="R130">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30" s="108"/>
      <x:c r="T130" s="108"/>
    </x:row>
    <x:row r="131" s="174" customFormat="1" ht="16.5" customHeight="1">
      <x:c r="B131" s="111" t="s">
        <x:v>54</x:v>
      </x:c>
      <x:c r="C131" s="115" t="e">
        <x:f>$C$35</x:f>
      </x:c>
      <x:c r="D131" s="116"/>
      <x:c r="E131" s="116"/>
      <x:c r="F131" s="116"/>
      <x:c r="G131" s="117"/>
      <x:c r="H131" s="117"/>
      <x:c r="I131" s="526" t="e">
        <x:f>IF(IF(I127=$I$233,I128,IF(I127=$I$234,I128*I129,IF(I127=$I$235,I128*I129*I130,1)))=0,"Fyll i 2.6-2.8",IF(I127=$I$233,I128,IF(I127=$I$234,I128*I129,IF(I127=$I$235,I128*I129*I130,1))))</x:f>
      </x:c>
      <x:c r="J131" s="526" t="e">
        <x:f t="shared" ref="J131" si="65">IF(IF(J127=$I$233,J128,IF(J127=$I$234,J128*J129,IF(J127=$I$235,J128*J129*J130,1)))=0,"Fyll i 2.6-2.8",IF(J127=$I$233,J128,IF(J127=$I$234,J128*J129,IF(J127=$I$235,J128*J129*J130,1))))</x:f>
      </x:c>
      <x:c r="K131" s="526" t="e">
        <x:f t="shared" ref="K131" si="66">IF(IF(K127=$I$233,K128,IF(K127=$I$234,K128*K129,IF(K127=$I$235,K128*K129*K130,1)))=0,"Fyll i 2.6-2.8",IF(K127=$I$233,K128,IF(K127=$I$234,K128*K129,IF(K127=$I$235,K128*K129*K130,1))))</x:f>
      </x:c>
      <x:c r="L131" s="526" t="e">
        <x:f t="shared" ref="L131" si="67">IF(IF(L127=$I$233,L128,IF(L127=$I$234,L128*L129,IF(L127=$I$235,L128*L129*L130,1)))=0,"Fyll i 2.6-2.8",IF(L127=$I$233,L128,IF(L127=$I$234,L128*L129,IF(L127=$I$235,L128*L129*L130,1))))</x:f>
      </x:c>
      <x:c r="M131" s="526" t="e">
        <x:f t="shared" ref="M131" si="68">IF(IF(M127=$I$233,M128,IF(M127=$I$234,M128*M129,IF(M127=$I$235,M128*M129*M130,1)))=0,"Fyll i 2.6-2.8",IF(M127=$I$233,M128,IF(M127=$I$234,M128*M129,IF(M127=$I$235,M128*M129*M130,1))))</x:f>
      </x:c>
      <x:c r="N131" s="526" t="e">
        <x:f t="shared" ref="N131" si="69">IF(IF(N127=$I$233,N128,IF(N127=$I$234,N128*N129,IF(N127=$I$235,N128*N129*N130,1)))=0,"Fyll i 2.6-2.8",IF(N127=$I$233,N128,IF(N127=$I$234,N128*N129,IF(N127=$I$235,N128*N129*N130,1))))</x:f>
      </x:c>
      <x:c r="O131" s="526" t="e">
        <x:f t="shared" ref="O131" si="70">IF(IF(O127=$I$233,O128,IF(O127=$I$234,O128*O129,IF(O127=$I$235,O128*O129*O130,1)))=0,"Fyll i 2.6-2.8",IF(O127=$I$233,O128,IF(O127=$I$234,O128*O129,IF(O127=$I$235,O128*O129*O130,1))))</x:f>
      </x:c>
      <x:c r="P131" s="526" t="e">
        <x:f t="shared" ref="P131" si="71">IF(IF(P127=$I$233,P128,IF(P127=$I$234,P128*P129,IF(P127=$I$235,P128*P129*P130,1)))=0,"Fyll i 2.6-2.8",IF(P127=$I$233,P128,IF(P127=$I$234,P128*P129,IF(P127=$I$235,P128*P129*P130,1))))</x:f>
      </x:c>
      <x:c r="Q131" s="526" t="e">
        <x:f t="shared" ref="Q131" si="72">IF(IF(Q127=$I$233,Q128,IF(Q127=$I$234,Q128*Q129,IF(Q127=$I$235,Q128*Q129*Q130,1)))=0,"Fyll i 2.6-2.8",IF(Q127=$I$233,Q128,IF(Q127=$I$234,Q128*Q129,IF(Q127=$I$235,Q128*Q129*Q130,1))))</x:f>
      </x:c>
      <x:c r="R131" s="526" t="e">
        <x:f t="shared" ref="R131" si="73">IF(IF(R127=$I$233,R128,IF(R127=$I$234,R128*R129,IF(R127=$I$235,R128*R129*R130,1)))=0,"Fyll i 2.6-2.8",IF(R127=$I$233,R128,IF(R127=$I$234,R128*R129,IF(R127=$I$235,R128*R129*R130,1))))</x:f>
      </x:c>
      <x:c r="S131" s="108"/>
      <x:c r="T131" s="108"/>
    </x:row>
    <x:row r="132" s="174" customFormat="1" ht="16.5" customHeight="1">
      <x:c r="B132" s="111" t="s">
        <x:v>55</x:v>
      </x:c>
      <x:c r="C132" s="115" t="e">
        <x:f>$C$36</x:f>
      </x:c>
      <x:c r="D132" s="116"/>
      <x:c r="E132" s="116"/>
      <x:c r="F132" s="116"/>
      <x:c r="G132" s="117"/>
      <x:c r="H132" s="117" t="e">
        <x:f>$H$36</x:f>
      </x:c>
      <x:c r="I132" s="437"/>
      <x:c r="J132" s="437"/>
      <x:c r="K132" s="437"/>
      <x:c r="L132" s="437"/>
      <x:c r="M132" s="437"/>
      <x:c r="N132" s="437"/>
      <x:c r="O132" s="437"/>
      <x:c r="P132" s="437"/>
      <x:c r="Q132" s="437"/>
      <x:c r="R132" s="437"/>
      <x:c r="S132" s="108"/>
      <x:c r="T132" s="108"/>
    </x:row>
    <x:row r="133" s="174" customFormat="1" ht="16.5" customHeight="1">
      <x:c r="B133" s="111"/>
      <x:c r="C133" s="465"/>
      <x:c r="D133" s="465"/>
      <x:c r="E133" s="465"/>
      <x:c r="F133" s="465"/>
      <x:c r="G133" s="465"/>
      <x:c r="H133" s="465"/>
      <x:c r="I133" s="471"/>
      <x:c r="J133" s="471"/>
      <x:c r="K133" s="471"/>
      <x:c r="L133" s="471"/>
      <x:c r="M133" s="471"/>
      <x:c r="N133" s="471"/>
      <x:c r="O133" s="471"/>
      <x:c r="P133" s="471"/>
      <x:c r="Q133" s="471"/>
      <x:c r="R133" s="471"/>
      <x:c r="S133" s="108"/>
      <x:c r="T133" s="108"/>
    </x:row>
    <x:row r="134" s="174" customFormat="1" ht="16.5" customHeight="1">
      <x:c r="B134" s="111"/>
      <x:c r="C134" s="115" t="e">
        <x:f>$C$26</x:f>
      </x:c>
      <x:c r="D134" s="118"/>
      <x:c r="E134" s="118"/>
      <x:c r="F134" s="118"/>
      <x:c r="G134" s="118"/>
      <x:c r="H134" s="118"/>
      <x:c r="I134" s="437"/>
      <x:c r="J134" s="437"/>
      <x:c r="K134" s="437"/>
      <x:c r="L134" s="437"/>
      <x:c r="M134" s="437"/>
      <x:c r="N134" s="437"/>
      <x:c r="O134" s="437"/>
      <x:c r="P134" s="437"/>
      <x:c r="Q134" s="437"/>
      <x:c r="R134" s="437"/>
      <x:c r="S134" s="108"/>
      <x:c r="T134" s="108"/>
    </x:row>
    <x:row r="135" s="174" customFormat="1" ht="16.5" customHeight="1">
      <x:c r="B135" s="111" t="s">
        <x:v>46</x:v>
      </x:c>
      <x:c r="C135" s="115" t="e">
        <x:f>$C$27</x:f>
      </x:c>
      <x:c r="D135" s="116"/>
      <x:c r="E135" s="116"/>
      <x:c r="F135" s="116"/>
      <x:c r="G135" s="117"/>
      <x:c r="H135" s="117" t="e">
        <x:f>$H$27</x:f>
      </x:c>
      <x:c r="I135" s="437"/>
      <x:c r="J135" s="437"/>
      <x:c r="K135" s="437"/>
      <x:c r="L135" s="437"/>
      <x:c r="M135" s="437"/>
      <x:c r="N135" s="437"/>
      <x:c r="O135" s="437"/>
      <x:c r="P135" s="437"/>
      <x:c r="Q135" s="437"/>
      <x:c r="R135" s="437"/>
      <x:c r="S135" s="108"/>
      <x:c r="T135" s="108"/>
    </x:row>
    <x:row r="136" s="174" customFormat="1" ht="16.5" customHeight="1">
      <x:c r="B136" s="111" t="s">
        <x:v>47</x:v>
      </x:c>
      <x:c r="C136" s="115" t="e">
        <x:f>$C$28</x:f>
      </x:c>
      <x:c r="D136" s="116"/>
      <x:c r="E136" s="116"/>
      <x:c r="F136" s="116"/>
      <x:c r="G136" s="117"/>
      <x:c r="H136" s="117" t="e">
        <x:f>$H$28</x:f>
      </x:c>
      <x:c r="I136" s="437"/>
      <x:c r="J136" s="437"/>
      <x:c r="K136" s="437"/>
      <x:c r="L136" s="437"/>
      <x:c r="M136" s="437"/>
      <x:c r="N136" s="437"/>
      <x:c r="O136" s="437"/>
      <x:c r="P136" s="437"/>
      <x:c r="Q136" s="437"/>
      <x:c r="R136" s="437"/>
      <x:c r="S136" s="108"/>
      <x:c r="T136" s="108"/>
    </x:row>
    <x:row r="137" s="174" customFormat="1" ht="16.5" customHeight="1">
      <x:c r="B137" s="111" t="s">
        <x:v>48</x:v>
      </x:c>
      <x:c r="C137" s="115" t="e">
        <x:f>$C$29</x:f>
      </x:c>
      <x:c r="D137" s="116"/>
      <x:c r="E137" s="116"/>
      <x:c r="F137" s="116"/>
      <x:c r="G137" s="117"/>
      <x:c r="H137" s="117" t="e">
        <x:f>$H$29</x:f>
      </x:c>
      <x:c r="I137" s="437"/>
      <x:c r="J137" s="437"/>
      <x:c r="K137" s="437"/>
      <x:c r="L137" s="437"/>
      <x:c r="M137" s="437"/>
      <x:c r="N137" s="437"/>
      <x:c r="O137" s="437"/>
      <x:c r="P137" s="437"/>
      <x:c r="Q137" s="437"/>
      <x:c r="R137" s="437"/>
      <x:c r="S137" s="108"/>
      <x:c r="T137" s="108"/>
    </x:row>
    <x:row r="138" s="174" customFormat="1" ht="16.5" customHeight="1">
      <x:c r="B138" s="111" t="s">
        <x:v>49</x:v>
      </x:c>
      <x:c r="C138" s="115" t="e">
        <x:f>$C$30</x:f>
      </x:c>
      <x:c r="D138" s="116"/>
      <x:c r="E138" s="116"/>
      <x:c r="F138" s="116"/>
      <x:c r="G138" s="117"/>
      <x:c r="H138" s="117" t="e">
        <x:f>$H$30</x:f>
      </x:c>
      <x:c r="I138" s="437"/>
      <x:c r="J138" s="437"/>
      <x:c r="K138" s="437"/>
      <x:c r="L138" s="437"/>
      <x:c r="M138" s="437"/>
      <x:c r="N138" s="437"/>
      <x:c r="O138" s="437"/>
      <x:c r="P138" s="437"/>
      <x:c r="Q138" s="437"/>
      <x:c r="R138" s="437"/>
      <x:c r="S138" s="108"/>
      <x:c r="T138" s="108"/>
    </x:row>
    <x:row r="139" s="180" customFormat="1" ht="30" customHeight="1">
      <x:c r="B139" s="120" t="s">
        <x:v>50</x:v>
      </x:c>
      <x:c r="C139" s="115" t="e">
        <x:f>$C$31</x:f>
      </x:c>
      <x:c r="D139" s="121"/>
      <x:c r="E139" s="121"/>
      <x:c r="F139" s="121"/>
      <x:c r="G139" s="122"/>
      <x:c r="H139" s="117"/>
      <x:c r="I139" s="437"/>
      <x:c r="J139" s="437"/>
      <x:c r="K139" s="437"/>
      <x:c r="L139" s="437"/>
      <x:c r="M139" s="437"/>
      <x:c r="N139" s="437"/>
      <x:c r="O139" s="437"/>
      <x:c r="P139" s="437"/>
      <x:c r="Q139" s="437"/>
      <x:c r="R139" s="437"/>
      <x:c r="S139" s="108"/>
      <x:c r="T139" s="108"/>
    </x:row>
    <x:row r="140" s="174" customFormat="1" ht="27" hidden="1">
      <x:c r="B140" s="111" t="s">
        <x:v>51</x:v>
      </x:c>
      <x:c r="C140" s="115" t="e">
        <x:f t="shared" ref="C140:C142" si="74">$C128</x:f>
      </x:c>
      <x:c r="D140" s="116"/>
      <x:c r="E140" s="116"/>
      <x:c r="F140" s="116"/>
      <x:c r="G140" s="117"/>
      <x:c r="H140" s="117"/>
      <x:c r="I140" s="437" t="e" cm="1">
        <x:f t="array" aca="1" ref="I140">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40" s="437" t="e" cm="1">
        <x:f t="array" aca="1" ref="J140">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40" s="437" t="e" cm="1">
        <x:f t="array" aca="1" ref="K140">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40" s="437" t="e" cm="1">
        <x:f t="array" aca="1" ref="L140">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40" s="437" t="e" cm="1">
        <x:f t="array" aca="1" ref="M140">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40" s="437" t="e" cm="1">
        <x:f t="array" aca="1" ref="N140">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40" s="437" t="e" cm="1">
        <x:f t="array" aca="1" ref="O140">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40" s="437" t="e" cm="1">
        <x:f t="array" aca="1" ref="P140">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40" s="437" t="e" cm="1">
        <x:f t="array" aca="1" ref="Q140">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40" s="437" t="e" cm="1">
        <x:f t="array" aca="1" ref="R140">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40" s="108"/>
      <x:c r="T140" s="108"/>
    </x:row>
    <x:row r="141" s="174" customFormat="1" ht="27" hidden="1">
      <x:c r="B141" s="111" t="s">
        <x:v>52</x:v>
      </x:c>
      <x:c r="C141" s="115" t="str">
        <x:f t="shared" si="74"/>
        <x:v>Reduktionsfaktor närvaro-/frånvarostyrning</x:v>
      </x:c>
      <x:c r="D141" s="116"/>
      <x:c r="E141" s="116"/>
      <x:c r="F141" s="116"/>
      <x:c r="G141" s="117"/>
      <x:c r="H141" s="117"/>
      <x:c r="I141" s="437" t="e" cm="1">
        <x:f t="array" aca="1" ref="I14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41" s="437" t="e" cm="1">
        <x:f t="array" aca="1" ref="J14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41" s="437" t="e" cm="1">
        <x:f t="array" aca="1" ref="K14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41" s="437" t="e" cm="1">
        <x:f t="array" aca="1" ref="L14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41" s="437" t="e" cm="1">
        <x:f t="array" aca="1" ref="M14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41" s="437" t="e" cm="1">
        <x:f t="array" aca="1" ref="N14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41" s="437" t="e" cm="1">
        <x:f t="array" aca="1" ref="O14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41" s="437" t="e" cm="1">
        <x:f t="array" aca="1" ref="P14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41" s="437" t="e" cm="1">
        <x:f t="array" aca="1" ref="Q14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41" s="437" t="e" cm="1">
        <x:f t="array" aca="1" ref="R14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41" s="108"/>
      <x:c r="T141" s="108"/>
    </x:row>
    <x:row r="142" s="174" customFormat="1" ht="27" hidden="1">
      <x:c r="B142" s="111" t="s">
        <x:v>53</x:v>
      </x:c>
      <x:c r="C142" s="115" t="str">
        <x:f t="shared" si="74"/>
        <x:v>Reduktionsfaktor dagsljusstyrning</x:v>
      </x:c>
      <x:c r="D142" s="116"/>
      <x:c r="E142" s="116"/>
      <x:c r="F142" s="116"/>
      <x:c r="G142" s="117"/>
      <x:c r="H142" s="117"/>
      <x:c r="I142" s="437" t="e" cm="1">
        <x:f t="array" aca="1" ref="I142">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42" s="437" t="e" cm="1">
        <x:f t="array" aca="1" ref="J142">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42" s="437" t="e" cm="1">
        <x:f t="array" aca="1" ref="K142">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42" s="437" t="e" cm="1">
        <x:f t="array" aca="1" ref="L142">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42" s="437" t="e" cm="1">
        <x:f t="array" aca="1" ref="M142">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42" s="437" t="e" cm="1">
        <x:f t="array" aca="1" ref="N142">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42" s="437" t="e" cm="1">
        <x:f t="array" aca="1" ref="O142">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42" s="437" t="e" cm="1">
        <x:f t="array" aca="1" ref="P142">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42" s="437" t="e" cm="1">
        <x:f t="array" aca="1" ref="Q142">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42" s="437" t="e" cm="1">
        <x:f t="array" aca="1" ref="R142">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42" s="108"/>
      <x:c r="T142" s="108"/>
    </x:row>
    <x:row r="143" s="174" customFormat="1" ht="16.5" customHeight="1">
      <x:c r="B143" s="111" t="s">
        <x:v>54</x:v>
      </x:c>
      <x:c r="C143" s="115" t="e">
        <x:f>$C$35</x:f>
      </x:c>
      <x:c r="D143" s="116"/>
      <x:c r="E143" s="116"/>
      <x:c r="F143" s="116"/>
      <x:c r="G143" s="117"/>
      <x:c r="H143" s="117"/>
      <x:c r="I143" s="526" t="e">
        <x:f>IF(IF(I139=$I$233,I140,IF(I139=$I$234,I140*I141,IF(I139=$I$235,I140*I141*I142,1)))=0,"Fyll i 2.6-2.8",IF(I139=$I$233,I140,IF(I139=$I$234,I140*I141,IF(I139=$I$235,I140*I141*I142,1))))</x:f>
      </x:c>
      <x:c r="J143" s="526" t="e">
        <x:f t="shared" ref="J143" si="75">IF(IF(J139=$I$233,J140,IF(J139=$I$234,J140*J141,IF(J139=$I$235,J140*J141*J142,1)))=0,"Fyll i 2.6-2.8",IF(J139=$I$233,J140,IF(J139=$I$234,J140*J141,IF(J139=$I$235,J140*J141*J142,1))))</x:f>
      </x:c>
      <x:c r="K143" s="526" t="e">
        <x:f t="shared" ref="K143" si="76">IF(IF(K139=$I$233,K140,IF(K139=$I$234,K140*K141,IF(K139=$I$235,K140*K141*K142,1)))=0,"Fyll i 2.6-2.8",IF(K139=$I$233,K140,IF(K139=$I$234,K140*K141,IF(K139=$I$235,K140*K141*K142,1))))</x:f>
      </x:c>
      <x:c r="L143" s="526" t="e">
        <x:f t="shared" ref="L143" si="77">IF(IF(L139=$I$233,L140,IF(L139=$I$234,L140*L141,IF(L139=$I$235,L140*L141*L142,1)))=0,"Fyll i 2.6-2.8",IF(L139=$I$233,L140,IF(L139=$I$234,L140*L141,IF(L139=$I$235,L140*L141*L142,1))))</x:f>
      </x:c>
      <x:c r="M143" s="526" t="e">
        <x:f t="shared" ref="M143" si="78">IF(IF(M139=$I$233,M140,IF(M139=$I$234,M140*M141,IF(M139=$I$235,M140*M141*M142,1)))=0,"Fyll i 2.6-2.8",IF(M139=$I$233,M140,IF(M139=$I$234,M140*M141,IF(M139=$I$235,M140*M141*M142,1))))</x:f>
      </x:c>
      <x:c r="N143" s="526" t="e">
        <x:f t="shared" ref="N143" si="79">IF(IF(N139=$I$233,N140,IF(N139=$I$234,N140*N141,IF(N139=$I$235,N140*N141*N142,1)))=0,"Fyll i 2.6-2.8",IF(N139=$I$233,N140,IF(N139=$I$234,N140*N141,IF(N139=$I$235,N140*N141*N142,1))))</x:f>
      </x:c>
      <x:c r="O143" s="526" t="e">
        <x:f t="shared" ref="O143" si="80">IF(IF(O139=$I$233,O140,IF(O139=$I$234,O140*O141,IF(O139=$I$235,O140*O141*O142,1)))=0,"Fyll i 2.6-2.8",IF(O139=$I$233,O140,IF(O139=$I$234,O140*O141,IF(O139=$I$235,O140*O141*O142,1))))</x:f>
      </x:c>
      <x:c r="P143" s="526" t="e">
        <x:f t="shared" ref="P143" si="81">IF(IF(P139=$I$233,P140,IF(P139=$I$234,P140*P141,IF(P139=$I$235,P140*P141*P142,1)))=0,"Fyll i 2.6-2.8",IF(P139=$I$233,P140,IF(P139=$I$234,P140*P141,IF(P139=$I$235,P140*P141*P142,1))))</x:f>
      </x:c>
      <x:c r="Q143" s="526" t="e">
        <x:f t="shared" ref="Q143" si="82">IF(IF(Q139=$I$233,Q140,IF(Q139=$I$234,Q140*Q141,IF(Q139=$I$235,Q140*Q141*Q142,1)))=0,"Fyll i 2.6-2.8",IF(Q139=$I$233,Q140,IF(Q139=$I$234,Q140*Q141,IF(Q139=$I$235,Q140*Q141*Q142,1))))</x:f>
      </x:c>
      <x:c r="R143" s="526" t="e">
        <x:f t="shared" ref="R143" si="83">IF(IF(R139=$I$233,R140,IF(R139=$I$234,R140*R141,IF(R139=$I$235,R140*R141*R142,1)))=0,"Fyll i 2.6-2.8",IF(R139=$I$233,R140,IF(R139=$I$234,R140*R141,IF(R139=$I$235,R140*R141*R142,1))))</x:f>
      </x:c>
      <x:c r="S143" s="108"/>
      <x:c r="T143" s="108"/>
    </x:row>
    <x:row r="144" s="174" customFormat="1" ht="16.5" customHeight="1">
      <x:c r="B144" s="111" t="s">
        <x:v>55</x:v>
      </x:c>
      <x:c r="C144" s="115" t="e">
        <x:f>$C$36</x:f>
      </x:c>
      <x:c r="D144" s="116"/>
      <x:c r="E144" s="116"/>
      <x:c r="F144" s="116"/>
      <x:c r="G144" s="117"/>
      <x:c r="H144" s="117" t="e">
        <x:f>$H$36</x:f>
      </x:c>
      <x:c r="I144" s="437"/>
      <x:c r="J144" s="437"/>
      <x:c r="K144" s="437"/>
      <x:c r="L144" s="437"/>
      <x:c r="M144" s="437"/>
      <x:c r="N144" s="437"/>
      <x:c r="O144" s="437"/>
      <x:c r="P144" s="437"/>
      <x:c r="Q144" s="437"/>
      <x:c r="R144" s="437"/>
      <x:c r="S144" s="108"/>
      <x:c r="T144" s="108"/>
    </x:row>
    <x:row r="145" s="174" customFormat="1" ht="16.5" customHeight="1">
      <x:c r="B145" s="111"/>
      <x:c r="C145" s="465"/>
      <x:c r="D145" s="465"/>
      <x:c r="E145" s="465"/>
      <x:c r="F145" s="465"/>
      <x:c r="G145" s="465"/>
      <x:c r="H145" s="465"/>
      <x:c r="I145" s="471"/>
      <x:c r="J145" s="471"/>
      <x:c r="K145" s="471"/>
      <x:c r="L145" s="471"/>
      <x:c r="M145" s="471"/>
      <x:c r="N145" s="471"/>
      <x:c r="O145" s="471"/>
      <x:c r="P145" s="471"/>
      <x:c r="Q145" s="471"/>
      <x:c r="R145" s="471"/>
      <x:c r="S145" s="108"/>
      <x:c r="T145" s="108"/>
    </x:row>
    <x:row r="146" s="174" customFormat="1" ht="16.5" customHeight="1">
      <x:c r="B146" s="111"/>
      <x:c r="C146" s="110" t="e" cm="1">
        <x:f t="array" aca="1" ref="C146">IFERROR(
  INDEX(
    tblStrings[],
    MATCH(
      1,
      (tblStrings[Cell]=SUBSTITUTE(CELL("adress",INDIRECT("RC",FALSE)),"$","")) *
      (tblStrings[Sheet]=AllStrings!$C$433),
      0
    ),
    MATCH(Språkval, tblStrings[#Headers], 0)
  ),
)</x:f>
      </x:c>
      <x:c r="D146" s="118"/>
      <x:c r="E146" s="118"/>
      <x:c r="F146" s="118"/>
      <x:c r="G146" s="118"/>
      <x:c r="H146" s="118"/>
      <x:c r="I146" s="168"/>
      <x:c r="J146" s="168"/>
      <x:c r="K146" s="168"/>
      <x:c r="L146" s="168"/>
      <x:c r="M146" s="168"/>
      <x:c r="N146" s="168"/>
      <x:c r="O146" s="168"/>
      <x:c r="P146" s="168"/>
      <x:c r="Q146" s="168"/>
      <x:c r="R146" s="168"/>
      <x:c r="S146" s="108"/>
      <x:c r="T146" s="108"/>
    </x:row>
    <x:row r="147" s="174" customFormat="1" ht="16.5" customHeight="1">
      <x:c r="B147" s="111" t="s">
        <x:v>56</x:v>
      </x:c>
      <x:c r="C147" s="115" t="e" cm="1">
        <x:f t="array" aca="1" ref="C147">IFERROR(
  INDEX(
    tblStrings[],
    MATCH(
      1,
      (tblStrings[Cell]=SUBSTITUTE(CELL("adress",INDIRECT("RC",FALSE)),"$","")) *
      (tblStrings[Sheet]=AllStrings!$C$433),
      0
    ),
    MATCH(Språkval, tblStrings[#Headers], 0)
  ),
)</x:f>
      </x:c>
      <x:c r="D147" s="116"/>
      <x:c r="E147" s="116"/>
      <x:c r="F147" s="116"/>
      <x:c r="G147" s="117"/>
      <x:c r="H147" s="117" t="e" cm="1">
        <x:f t="array" aca="1" ref="H147">IFERROR(
  INDEX(
    tblStrings[],
    MATCH(
      1,
      (tblStrings[Cell]=SUBSTITUTE(CELL("adress",INDIRECT("RC",FALSE)),"$","")) *
      (tblStrings[Sheet]=AllStrings!$C$433),
      0
    ),
    MATCH(Språkval, tblStrings[#Headers], 0)
  ),
)</x:f>
      </x:c>
      <x:c r="I147" s="525"/>
      <x:c r="J147" s="525"/>
      <x:c r="K147" s="525"/>
      <x:c r="L147" s="525"/>
      <x:c r="M147" s="525"/>
      <x:c r="N147" s="525"/>
      <x:c r="O147" s="525"/>
      <x:c r="P147" s="525"/>
      <x:c r="Q147" s="525"/>
      <x:c r="R147" s="525"/>
      <x:c r="S147" s="108"/>
      <x:c r="T147" s="108"/>
    </x:row>
    <x:row r="148" s="174" customFormat="1">
      <x:c r="B148" s="123"/>
      <x:c r="C148" s="124"/>
      <x:c r="D148" s="124"/>
      <x:c r="E148" s="124"/>
      <x:c r="F148" s="124"/>
      <x:c r="G148" s="124"/>
      <x:c r="H148" s="124"/>
      <x:c r="I148" s="472"/>
      <x:c r="J148" s="472"/>
      <x:c r="K148" s="472"/>
      <x:c r="L148" s="472"/>
      <x:c r="M148" s="472"/>
      <x:c r="N148" s="472"/>
      <x:c r="O148" s="472"/>
      <x:c r="P148" s="472"/>
      <x:c r="Q148" s="472"/>
      <x:c r="R148" s="472"/>
      <x:c r="S148" s="108"/>
      <x:c r="T148" s="108"/>
    </x:row>
    <x:row r="149" s="174" customFormat="1" ht="29" customHeight="1">
      <x:c r="B149" s="395"/>
      <x:c r="C149" s="610" t="e" cm="1">
        <x:f t="array" aca="1" ref="C149">IFERROR(
  INDEX(
    tblStrings[],
    MATCH(
      1,
      (tblStrings[Cell]=SUBSTITUTE(CELL("adress",INDIRECT("RC",FALSE)),"$","")) *
      (tblStrings[Sheet]=AllStrings!$C$433),
      0
    ),
    MATCH(Språkval, tblStrings[#Headers], 0)
  ),
)</x:f>
      </x:c>
      <x:c r="D149" s="610"/>
      <x:c r="E149" s="396"/>
      <x:c r="F149" s="397"/>
      <x:c r="G149" s="397"/>
      <x:c r="H149" s="398"/>
      <x:c r="I149" s="399"/>
      <x:c r="J149" s="399"/>
      <x:c r="K149" s="399"/>
      <x:c r="L149" s="400"/>
      <x:c r="M149" s="400"/>
      <x:c r="N149" s="400"/>
      <x:c r="O149" s="400"/>
      <x:c r="P149" s="400"/>
      <x:c r="Q149" s="400"/>
      <x:c r="R149" s="400"/>
      <x:c r="S149" s="400"/>
      <x:c r="T149" s="400"/>
    </x:row>
    <x:row r="150" s="125" customFormat="1" ht="26.25" hidden="1" customHeight="1">
      <x:c r="A150" s="182"/>
      <x:c r="C150" s="126" t="s">
        <x:v>57</x:v>
      </x:c>
      <x:c r="D150" s="127"/>
      <x:c r="E150" s="128"/>
      <x:c r="F150" s="128"/>
      <x:c r="G150" s="128"/>
      <x:c r="H150" s="128"/>
      <x:c r="I150" s="473" t="e">
        <x:f>IF(I228="","",SUMPRODUCT(($I$228:$XFD$228&lt;I228)*($I$228:$XFD$228&lt;&gt;""))+SUMPRODUCT(($I$228:I228=I228)*1))</x:f>
      </x:c>
      <x:c r="J150" s="473" t="str">
        <x:f>IF(J228="","",SUMPRODUCT(($I$228:$XFD$228&lt;J228)*($I$228:$XFD$228&lt;&gt;""))+SUMPRODUCT(($I$228:J228=J228)*1))</x:f>
      </x:c>
      <x:c r="K150" s="473" t="str">
        <x:f>IF(K228="","",SUMPRODUCT(($I$228:$XFD$228&lt;K228)*($I$228:$XFD$228&lt;&gt;""))+SUMPRODUCT(($I$228:K228=K228)*1))</x:f>
      </x:c>
      <x:c r="L150" s="473" t="str">
        <x:f>IF(L228="","",SUMPRODUCT(($I$228:$XFD$228&lt;L228)*($I$228:$XFD$228&lt;&gt;""))+SUMPRODUCT(($I$228:L228=L228)*1))</x:f>
      </x:c>
      <x:c r="M150" s="473" t="str">
        <x:f>IF(M228="","",SUMPRODUCT(($I$228:$XFD$228&lt;M228)*($I$228:$XFD$228&lt;&gt;""))+SUMPRODUCT(($I$228:M228=M228)*1))</x:f>
      </x:c>
      <x:c r="N150" s="473" t="str">
        <x:f>IF(N228="","",SUMPRODUCT(($I$228:$XFD$228&lt;N228)*($I$228:$XFD$228&lt;&gt;""))+SUMPRODUCT(($I$228:N228=N228)*1))</x:f>
      </x:c>
      <x:c r="O150" s="473" t="str">
        <x:f>IF(O228="","",SUMPRODUCT(($I$228:$XFD$228&lt;O228)*($I$228:$XFD$228&lt;&gt;""))+SUMPRODUCT(($I$228:O228=O228)*1))</x:f>
      </x:c>
      <x:c r="P150" s="473" t="str">
        <x:f>IF(P228="","",SUMPRODUCT(($I$228:$XFD$228&lt;P228)*($I$228:$XFD$228&lt;&gt;""))+SUMPRODUCT(($I$228:P228=P228)*1))</x:f>
      </x:c>
      <x:c r="Q150" s="473" t="str">
        <x:f>IF(Q228="","",SUMPRODUCT(($I$228:$XFD$228&lt;Q228)*($I$228:$XFD$228&lt;&gt;""))+SUMPRODUCT(($I$228:Q228=Q228)*1))</x:f>
      </x:c>
      <x:c r="R150" s="473" t="str">
        <x:f>IF(R228="","",SUMPRODUCT(($I$228:$XFD$228&lt;R228)*($I$228:$XFD$228&lt;&gt;""))+SUMPRODUCT(($I$228:R228=R228)*1))</x:f>
      </x:c>
      <x:c r="S150" s="108"/>
      <x:c r="T150" s="108"/>
    </x:row>
    <x:row r="151" s="174" customFormat="1" ht="16.5" customHeight="1">
      <x:c r="B151" s="129"/>
      <x:c r="C151" s="601"/>
      <x:c r="D151" s="601"/>
      <x:c r="E151" s="601"/>
      <x:c r="F151" s="601"/>
      <x:c r="G151" s="601"/>
      <x:c r="H151" s="130"/>
      <x:c r="I151" s="401" t="n">
        <x:f>I162</x:f>
        <x:v>0</x:v>
      </x:c>
      <x:c r="J151" s="401" t="n">
        <x:f>J162</x:f>
        <x:v>0</x:v>
      </x:c>
      <x:c r="K151" s="401" t="n">
        <x:f t="shared" ref="K151" si="84">K162</x:f>
        <x:v>0</x:v>
      </x:c>
      <x:c r="L151" s="401" t="n">
        <x:f t="shared" ref="L151:M151" si="85">L162</x:f>
        <x:v>0</x:v>
      </x:c>
      <x:c r="M151" s="401">
        <x:f t="shared" si="85"/>
        <x:v>0</x:v>
      </x:c>
      <x:c r="N151" s="401" t="n">
        <x:f t="shared" ref="N151:O151" si="86">N162</x:f>
        <x:v>0</x:v>
      </x:c>
      <x:c r="O151" s="401">
        <x:f t="shared" si="86"/>
        <x:v>0</x:v>
      </x:c>
      <x:c r="P151" s="401" t="n">
        <x:f t="shared" ref="P151:R151" si="87">P162</x:f>
        <x:v>0</x:v>
      </x:c>
      <x:c r="Q151" s="401">
        <x:f t="shared" si="87"/>
        <x:v>0</x:v>
      </x:c>
      <x:c r="R151" s="401">
        <x:f t="shared" si="87"/>
        <x:v>0</x:v>
      </x:c>
      <x:c r="S151" s="108"/>
      <x:c r="T151" s="108"/>
    </x:row>
    <x:row r="152" s="174" customFormat="1" ht="20" customHeight="1">
      <x:c r="B152" s="131" t="s">
        <x:v>58</x:v>
      </x:c>
      <x:c r="C152" s="132" t="e" cm="1">
        <x:f t="array" aca="1" ref="C152">IFERROR(
  INDEX(
    tblStrings[],
    MATCH(
      1,
      (tblStrings[Cell]=SUBSTITUTE(CELL("adress",INDIRECT("RC",FALSE)),"$","")) *
      (tblStrings[Sheet]=AllStrings!$C$433),
      0
    ),
    MATCH(Språkval, tblStrings[#Headers], 0)
  ),
)</x:f>
      </x:c>
      <x:c r="D152" s="132"/>
      <x:c r="E152" s="132"/>
      <x:c r="F152" s="132"/>
      <x:c r="G152" s="132"/>
      <x:c r="H152" s="133" t="e" cm="1">
        <x:f t="array" aca="1" ref="H152">IFERROR(
  INDEX(
    tblStrings[],
    MATCH(
      1,
      (tblStrings[Cell]=SUBSTITUTE(CELL("adress",INDIRECT("RC",FALSE)),"$","")) *
      (tblStrings[Sheet]=AllStrings!$C$433),
      0
    ),
    MATCH(Språkval, tblStrings[#Headers], 0)
  ),
)</x:f>
      </x:c>
      <x:c r="I152" s="402" t="e">
        <x:f>I175+I194*$I$196+I210*$I$212</x:f>
      </x:c>
      <x:c r="J152" s="402" t="e">
        <x:f t="shared" ref="J152:N152" si="88">J175+J194*$I$196+J210*$I$212</x:f>
      </x:c>
      <x:c r="K152" s="402">
        <x:f t="shared" si="88"/>
        <x:v>0</x:v>
      </x:c>
      <x:c r="L152" s="402" t="e">
        <x:f>L175+L194*$I$196+L210*$I$212</x:f>
      </x:c>
      <x:c r="M152" s="402">
        <x:f t="shared" si="88"/>
        <x:v>0</x:v>
      </x:c>
      <x:c r="N152" s="402">
        <x:f t="shared" si="88"/>
        <x:v>0</x:v>
      </x:c>
      <x:c r="O152" s="402" t="e">
        <x:f t="shared" ref="O152:R152" si="89">O175+O194*$I$196+O210*$I$212</x:f>
      </x:c>
      <x:c r="P152" s="402">
        <x:f t="shared" si="89"/>
        <x:v>0</x:v>
      </x:c>
      <x:c r="Q152" s="402">
        <x:f t="shared" si="89"/>
        <x:v>0</x:v>
      </x:c>
      <x:c r="R152" s="402">
        <x:f t="shared" si="89"/>
        <x:v>0</x:v>
      </x:c>
      <x:c r="S152" s="108"/>
      <x:c r="T152" s="108"/>
    </x:row>
    <x:row r="153" s="174" customFormat="1" ht="20" customHeight="1">
      <x:c r="B153" s="131" t="s">
        <x:v>59</x:v>
      </x:c>
      <x:c r="C153" s="132" t="e" cm="1">
        <x:f t="array" aca="1" ref="C153">IFERROR(
  INDEX(
    tblStrings[],
    MATCH(
      1,
      (tblStrings[Cell]=SUBSTITUTE(CELL("adress",INDIRECT("RC",FALSE)),"$","")) *
      (tblStrings[Sheet]=AllStrings!$C$433),
      0
    ),
    MATCH(Språkval, tblStrings[#Headers], 0)
  ),
)</x:f>
      </x:c>
      <x:c r="D153" s="132"/>
      <x:c r="E153" s="132"/>
      <x:c r="F153" s="132"/>
      <x:c r="G153" s="132"/>
      <x:c r="H153" s="133" t="e" cm="1">
        <x:f t="array" aca="1" ref="H153">IFERROR(
  INDEX(
    tblStrings[],
    MATCH(
      1,
      (tblStrings[Cell]=SUBSTITUTE(CELL("adress",INDIRECT("RC",FALSE)),"$","")) *
      (tblStrings[Sheet]=AllStrings!$C$433),
      0
    ),
    MATCH(Språkval, tblStrings[#Headers], 0)
  ),
)</x:f>
      </x:c>
      <x:c r="I153" s="402" t="e">
        <x:f>I216</x:f>
      </x:c>
      <x:c r="J153" s="402" t="e">
        <x:f>J216</x:f>
      </x:c>
      <x:c r="K153" s="402" t="e">
        <x:f t="shared" ref="K153:R153" si="90">K216</x:f>
      </x:c>
      <x:c r="L153" s="402" t="e">
        <x:f t="shared" si="90"/>
      </x:c>
      <x:c r="M153" s="402" t="e">
        <x:f t="shared" si="90"/>
      </x:c>
      <x:c r="N153" s="402" t="e">
        <x:f t="shared" si="90"/>
      </x:c>
      <x:c r="O153" s="402" t="e">
        <x:f t="shared" si="90"/>
      </x:c>
      <x:c r="P153" s="402" t="e">
        <x:f t="shared" si="90"/>
      </x:c>
      <x:c r="Q153" s="402" t="e">
        <x:f t="shared" si="90"/>
      </x:c>
      <x:c r="R153" s="402" t="e">
        <x:f t="shared" si="90"/>
      </x:c>
      <x:c r="S153" s="108"/>
      <x:c r="T153" s="108"/>
    </x:row>
    <x:row r="154" s="174" customFormat="1" ht="30" customHeight="1">
      <x:c r="B154" s="123"/>
      <x:c r="C154" s="134" t="e" cm="1">
        <x:f t="array" aca="1" ref="C154">IFERROR(
  INDEX(
    tblStrings[],
    MATCH(
      1,
      (tblStrings[Cell]=SUBSTITUTE(CELL("adress",INDIRECT("RC",FALSE)),"$","")) *
      (tblStrings[Sheet]=AllStrings!$C$433),
      0
    ),
    MATCH(Språkval, tblStrings[#Headers], 0)
  ),
)</x:f>
      </x:c>
      <x:c r="D154" s="135"/>
      <x:c r="E154" s="135"/>
      <x:c r="F154" s="135"/>
      <x:c r="G154" s="135"/>
      <x:c r="H154" s="133"/>
      <x:c r="I154" s="403"/>
      <x:c r="J154" s="403"/>
      <x:c r="K154" s="403"/>
      <x:c r="L154" s="403"/>
      <x:c r="M154" s="403"/>
      <x:c r="N154" s="403"/>
      <x:c r="O154" s="403"/>
      <x:c r="P154" s="403"/>
      <x:c r="Q154" s="403"/>
      <x:c r="R154" s="403"/>
      <x:c r="S154" s="108"/>
      <x:c r="T154" s="108"/>
    </x:row>
    <x:row r="155" s="174" customFormat="1" ht="20" customHeight="1">
      <x:c r="B155" s="123" t="s">
        <x:v>60</x:v>
      </x:c>
      <x:c r="C155" s="600" t="e" cm="1">
        <x:f t="array" aca="1" ref="C155">IFERROR(
  INDEX(
    tblStrings[],
    MATCH(
      1,
      (tblStrings[Cell]=SUBSTITUTE(CELL("adress",INDIRECT("RC",FALSE)),"$","")) *
      (tblStrings[Sheet]=AllStrings!$C$433),
      0
    ),
    MATCH(Språkval, tblStrings[#Headers], 0)
  ),
)</x:f>
      </x:c>
      <x:c r="D155" s="600"/>
      <x:c r="E155" s="600"/>
      <x:c r="F155" s="600"/>
      <x:c r="G155" s="600"/>
      <x:c r="H155" s="133" t="e">
        <x:f>$H$152</x:f>
      </x:c>
      <x:c r="I155" s="403" t="e">
        <x:f>I176+I197+I213</x:f>
      </x:c>
      <x:c r="J155" s="403"/>
      <x:c r="K155" s="403"/>
      <x:c r="L155" s="403"/>
      <x:c r="M155" s="403"/>
      <x:c r="N155" s="403"/>
      <x:c r="O155" s="403"/>
      <x:c r="P155" s="403"/>
      <x:c r="Q155" s="403"/>
      <x:c r="R155" s="403"/>
      <x:c r="S155" s="108"/>
      <x:c r="T155" s="108"/>
    </x:row>
    <x:row r="156" s="174" customFormat="1" ht="20" customHeight="1">
      <x:c r="B156" s="123" t="s">
        <x:v>61</x:v>
      </x:c>
      <x:c r="C156" s="136" t="e" cm="1">
        <x:f t="array" aca="1" ref="C156">IFERROR(
  INDEX(
    tblStrings[],
    MATCH(
      1,
      (tblStrings[Cell]=SUBSTITUTE(CELL("adress",INDIRECT("RC",FALSE)),"$","")) *
      (tblStrings[Sheet]=AllStrings!$C$433),
      0
    ),
    MATCH(Språkval, tblStrings[#Headers], 0)
  ),
)</x:f>
      </x:c>
      <x:c r="D156" s="135"/>
      <x:c r="E156" s="135"/>
      <x:c r="F156" s="135"/>
      <x:c r="G156" s="135"/>
      <x:c r="H156" s="133" t="e">
        <x:f t="shared" ref="H156:H157" si="91">$H$152</x:f>
      </x:c>
      <x:c r="I156" s="403" t="e">
        <x:f>I195</x:f>
      </x:c>
      <x:c r="J156" s="403"/>
      <x:c r="K156" s="403"/>
      <x:c r="L156" s="403"/>
      <x:c r="M156" s="403"/>
      <x:c r="N156" s="403"/>
      <x:c r="O156" s="403"/>
      <x:c r="P156" s="403"/>
      <x:c r="Q156" s="403"/>
      <x:c r="R156" s="403"/>
      <x:c r="S156" s="108"/>
      <x:c r="T156" s="108"/>
    </x:row>
    <x:row r="157" s="174" customFormat="1" ht="20" customHeight="1">
      <x:c r="B157" s="123" t="s">
        <x:v>62</x:v>
      </x:c>
      <x:c r="C157" s="136" t="e" cm="1">
        <x:f t="array" aca="1" ref="C157">IFERROR(
  INDEX(
    tblStrings[],
    MATCH(
      1,
      (tblStrings[Cell]=SUBSTITUTE(CELL("adress",INDIRECT("RC",FALSE)),"$","")) *
      (tblStrings[Sheet]=AllStrings!$C$433),
      0
    ),
    MATCH(Språkval, tblStrings[#Headers], 0)
  ),
)</x:f>
      </x:c>
      <x:c r="D157" s="135"/>
      <x:c r="E157" s="135"/>
      <x:c r="F157" s="135"/>
      <x:c r="G157" s="135"/>
      <x:c r="H157" s="133" t="str">
        <x:f t="shared" si="91"/>
        <x:v>kr</x:v>
      </x:c>
      <x:c r="I157" s="403" t="e">
        <x:f>I197</x:f>
      </x:c>
      <x:c r="J157" s="403"/>
      <x:c r="K157" s="403"/>
      <x:c r="L157" s="403"/>
      <x:c r="M157" s="403"/>
      <x:c r="N157" s="403"/>
      <x:c r="O157" s="403"/>
      <x:c r="P157" s="403"/>
      <x:c r="Q157" s="403"/>
      <x:c r="R157" s="403"/>
      <x:c r="S157" s="108"/>
      <x:c r="T157" s="108"/>
    </x:row>
    <x:row r="158" s="174" customFormat="1" ht="20" customHeight="1">
      <x:c r="B158" s="123" t="s">
        <x:v>63</x:v>
      </x:c>
      <x:c r="C158" s="600" t="e" cm="1">
        <x:f t="array" aca="1" ref="C158">IFERROR(
  INDEX(
    tblStrings[],
    MATCH(
      1,
      (tblStrings[Cell]=SUBSTITUTE(CELL("adress",INDIRECT("RC",FALSE)),"$","")) *
      (tblStrings[Sheet]=AllStrings!$C$433),
      0
    ),
    MATCH(Språkval, tblStrings[#Headers], 0)
  ),
)</x:f>
      </x:c>
      <x:c r="D158" s="600"/>
      <x:c r="E158" s="600"/>
      <x:c r="F158" s="600"/>
      <x:c r="G158" s="600"/>
      <x:c r="H158" s="133" t="e" cm="1">
        <x:f t="array" aca="1" ref="H158">IFERROR(
  INDEX(
    tblStrings[],
    MATCH(
      1,
      (tblStrings[Cell]=SUBSTITUTE(CELL("adress",INDIRECT("RC",FALSE)),"$","")) *
      (tblStrings[Sheet]=AllStrings!$C$433),
      0
    ),
    MATCH(Språkval, tblStrings[#Headers], 0)
  ),
)</x:f>
      </x:c>
      <x:c r="I158" s="403" t="e">
        <x:f>SUM(I215:XFD215)</x:f>
      </x:c>
      <x:c r="J158" s="403"/>
      <x:c r="K158" s="403"/>
      <x:c r="L158" s="403"/>
      <x:c r="M158" s="403"/>
      <x:c r="N158" s="403"/>
      <x:c r="O158" s="403"/>
      <x:c r="P158" s="403"/>
      <x:c r="Q158" s="403"/>
      <x:c r="R158" s="403"/>
      <x:c r="S158" s="108"/>
      <x:c r="T158" s="108"/>
    </x:row>
    <x:row r="159" s="174" customFormat="1" ht="20" customHeight="1">
      <x:c r="B159" s="123"/>
      <x:c r="C159" s="135"/>
      <x:c r="D159" s="135"/>
      <x:c r="E159" s="135"/>
      <x:c r="F159" s="135"/>
      <x:c r="G159" s="135"/>
      <x:c r="H159" s="133"/>
      <x:c r="I159" s="403"/>
      <x:c r="J159" s="403"/>
      <x:c r="K159" s="403"/>
      <x:c r="L159" s="403"/>
      <x:c r="M159" s="403"/>
      <x:c r="N159" s="403"/>
      <x:c r="O159" s="403"/>
      <x:c r="P159" s="403"/>
      <x:c r="Q159" s="403"/>
      <x:c r="R159" s="403"/>
      <x:c r="S159" s="108"/>
      <x:c r="T159" s="108"/>
    </x:row>
    <x:row r="160" s="174" customFormat="1" ht="16.5" customHeight="1">
      <x:c r="B160" s="129"/>
      <x:c r="C160" s="601"/>
      <x:c r="D160" s="601"/>
      <x:c r="E160" s="601"/>
      <x:c r="F160" s="601"/>
      <x:c r="G160" s="601"/>
      <x:c r="H160" s="130"/>
      <x:c r="I160" s="129"/>
      <x:c r="J160" s="472"/>
      <x:c r="K160" s="472"/>
      <x:c r="L160" s="472"/>
      <x:c r="M160" s="472"/>
      <x:c r="N160" s="472"/>
      <x:c r="O160" s="472"/>
      <x:c r="P160" s="472"/>
      <x:c r="Q160" s="472"/>
      <x:c r="R160" s="472"/>
      <x:c r="S160" s="108"/>
      <x:c r="T160" s="108"/>
    </x:row>
    <x:row r="161" s="182" customFormat="1" ht="26.25" hidden="1" customHeight="1">
      <x:c r="B161" s="404"/>
      <x:c r="C161" s="405" t="e" cm="1">
        <x:f t="array" ref="C161">IFERROR(
  INDEX(
    tblStrings[],
    MATCH(
      1,
      (tblStrings[Cell]="C2") *
      (tblStrings[Sheet]=AllStrings!$C$433),
      0
    ),
    MATCH(Språkval, tblStrings[#Headers], 0)
  ),
)</x:f>
      </x:c>
      <x:c r="D161" s="404"/>
      <x:c r="E161" s="406"/>
      <x:c r="F161" s="404"/>
      <x:c r="G161" s="404"/>
      <x:c r="H161" s="404"/>
      <x:c r="I161" s="474"/>
      <x:c r="J161" s="474"/>
      <x:c r="K161" s="474"/>
      <x:c r="L161" s="474"/>
      <x:c r="M161" s="474"/>
      <x:c r="N161" s="474"/>
      <x:c r="O161" s="474"/>
      <x:c r="P161" s="474"/>
      <x:c r="Q161" s="474"/>
      <x:c r="R161" s="474"/>
      <x:c r="S161" s="404"/>
      <x:c r="T161" s="404"/>
    </x:row>
    <x:row r="162" s="183" customFormat="1" ht="24" hidden="1" customHeight="1">
      <x:c r="B162" s="137"/>
      <x:c r="C162" s="611"/>
      <x:c r="D162" s="611"/>
      <x:c r="E162" s="611"/>
      <x:c r="F162" s="611"/>
      <x:c r="G162" s="611"/>
      <x:c r="H162" s="138"/>
      <x:c r="I162" s="407" t="n">
        <x:f t="shared" ref="I162:R162" si="92">I19</x:f>
        <x:v>0</x:v>
      </x:c>
      <x:c r="J162" s="407">
        <x:f t="shared" si="92"/>
        <x:v>0</x:v>
      </x:c>
      <x:c r="K162" s="407">
        <x:f t="shared" si="92"/>
        <x:v>0</x:v>
      </x:c>
      <x:c r="L162" s="408">
        <x:f t="shared" si="92"/>
        <x:v>0</x:v>
      </x:c>
      <x:c r="M162" s="408">
        <x:f t="shared" si="92"/>
        <x:v>0</x:v>
      </x:c>
      <x:c r="N162" s="408">
        <x:f t="shared" si="92"/>
        <x:v>0</x:v>
      </x:c>
      <x:c r="O162" s="408">
        <x:f t="shared" si="92"/>
        <x:v>0</x:v>
      </x:c>
      <x:c r="P162" s="408">
        <x:f t="shared" si="92"/>
        <x:v>0</x:v>
      </x:c>
      <x:c r="Q162" s="408">
        <x:f t="shared" si="92"/>
        <x:v>0</x:v>
      </x:c>
      <x:c r="R162" s="408">
        <x:f t="shared" si="92"/>
        <x:v>0</x:v>
      </x:c>
      <x:c r="S162" s="108"/>
      <x:c r="T162" s="108"/>
    </x:row>
    <x:row r="163" ht="14" hidden="1">
      <x:c r="B163" s="409"/>
      <x:c r="C163" s="612" t="e" cm="1">
        <x:f t="array" aca="1" ref="C163">IFERROR(
  INDEX(
    tblStrings[],
    MATCH(
      1,
      (tblStrings[Cell]=SUBSTITUTE(CELL("adress",INDIRECT("RC",FALSE)),"$","")) *
      (tblStrings[Sheet]=AllStrings!$C$433),
      0
    ),
    MATCH(Språkval, tblStrings[#Headers], 0)
  ),
)</x:f>
      </x:c>
      <x:c r="D163" s="612"/>
      <x:c r="E163" s="612"/>
      <x:c r="F163" s="612"/>
      <x:c r="G163" s="612"/>
      <x:c r="H163" s="409"/>
      <x:c r="I163" s="410"/>
      <x:c r="J163" s="410"/>
      <x:c r="K163" s="410"/>
      <x:c r="L163" s="411"/>
      <x:c r="M163" s="411"/>
      <x:c r="N163" s="411"/>
      <x:c r="O163" s="411"/>
      <x:c r="P163" s="411"/>
      <x:c r="Q163" s="411"/>
      <x:c r="R163" s="411"/>
      <x:c r="S163" s="412"/>
      <x:c r="T163" s="412"/>
    </x:row>
    <x:row r="164" hidden="1">
      <x:c r="B164" s="139"/>
      <x:c r="C164" s="605" t="e" cm="1">
        <x:f t="array" aca="1" ref="C164">IFERROR(
  INDEX(
    tblStrings[],
    MATCH(
      1,
      (tblStrings[Cell]=SUBSTITUTE(CELL("adress",INDIRECT("RC",FALSE)),"$","")) *
      (tblStrings[Sheet]=AllStrings!$C$433),
      0
    ),
    MATCH(Språkval, tblStrings[#Headers], 0)
  ),
)</x:f>
      </x:c>
      <x:c r="D164" s="605"/>
      <x:c r="E164" s="605"/>
      <x:c r="F164" s="605"/>
      <x:c r="G164" s="605"/>
      <x:c r="H164" s="138"/>
      <x:c r="I164" s="354"/>
      <x:c r="J164" s="354"/>
      <x:c r="K164" s="354"/>
      <x:c r="L164" s="354"/>
      <x:c r="M164" s="354"/>
      <x:c r="N164" s="354"/>
      <x:c r="O164" s="354"/>
      <x:c r="P164" s="354"/>
      <x:c r="Q164" s="354"/>
      <x:c r="R164" s="354"/>
      <x:c r="S164" s="108"/>
      <x:c r="T164" s="108"/>
    </x:row>
    <x:row r="165" hidden="1">
      <x:c r="B165" s="139"/>
      <x:c r="C165" s="609" t="e" cm="1">
        <x:f t="array" aca="1" ref="C165">IFERROR(
  INDEX(
    tblStrings[],
    MATCH(
      1,
      (tblStrings[Cell]=SUBSTITUTE(CELL("adress",INDIRECT("RC",FALSE)),"$","")) *
      (tblStrings[Sheet]=AllStrings!$C$433),
      0
    ),
    MATCH(Språkval, tblStrings[#Headers], 0)
  ),
)</x:f>
      </x:c>
      <x:c r="D165" s="609"/>
      <x:c r="E165" s="609"/>
      <x:c r="F165" s="609"/>
      <x:c r="G165" s="609"/>
      <x:c r="H165" s="137" t="e">
        <x:f>$H$155</x:f>
      </x:c>
      <x:c r="I165" s="413" t="n">
        <x:f>I$23*(I27*(I28+I29))</x:f>
        <x:v>0</x:v>
      </x:c>
      <x:c r="J165" s="413" t="n">
        <x:f>J$23*(J27*(J28+J29))</x:f>
        <x:v>0</x:v>
      </x:c>
      <x:c r="K165" s="413" t="n">
        <x:f t="shared" ref="K165:M165" si="93">K$23*(K27*(K28+K29))</x:f>
        <x:v>0</x:v>
      </x:c>
      <x:c r="L165" s="413">
        <x:f t="shared" si="93"/>
        <x:v>0</x:v>
      </x:c>
      <x:c r="M165" s="413">
        <x:f t="shared" si="93"/>
        <x:v>0</x:v>
      </x:c>
      <x:c r="N165" s="413" t="n">
        <x:f t="shared" ref="N165:O165" si="94">N$23*(N27*(N28+N29))</x:f>
        <x:v>0</x:v>
      </x:c>
      <x:c r="O165" s="413">
        <x:f t="shared" si="94"/>
        <x:v>0</x:v>
      </x:c>
      <x:c r="P165" s="413" t="n">
        <x:f t="shared" ref="P165:R165" si="95">P$23*(P27*(P28+P29))</x:f>
        <x:v>0</x:v>
      </x:c>
      <x:c r="Q165" s="413">
        <x:f t="shared" si="95"/>
        <x:v>0</x:v>
      </x:c>
      <x:c r="R165" s="413">
        <x:f t="shared" si="95"/>
        <x:v>0</x:v>
      </x:c>
      <x:c r="S165" s="108"/>
      <x:c r="T165" s="108"/>
    </x:row>
    <x:row r="166" hidden="1">
      <x:c r="B166" s="139"/>
      <x:c r="C166" s="609" t="e" cm="1">
        <x:f t="array" aca="1" ref="C166">IFERROR(
  INDEX(
    tblStrings[],
    MATCH(
      1,
      (tblStrings[Cell]=SUBSTITUTE(CELL("adress",INDIRECT("RC",FALSE)),"$","")) *
      (tblStrings[Sheet]=AllStrings!$C$433),
      0
    ),
    MATCH(Språkval, tblStrings[#Headers], 0)
  ),
)</x:f>
      </x:c>
      <x:c r="D166" s="609"/>
      <x:c r="E166" s="609"/>
      <x:c r="F166" s="609"/>
      <x:c r="G166" s="609"/>
      <x:c r="H166" s="137" t="e">
        <x:f t="shared" ref="H166:H176" si="96">$H$155</x:f>
      </x:c>
      <x:c r="I166" s="413" t="n">
        <x:f>I$23*(I39*(I40+I41))</x:f>
        <x:v>0</x:v>
      </x:c>
      <x:c r="J166" s="413" t="n">
        <x:f>J$23*(J39*(J40+J41))</x:f>
        <x:v>0</x:v>
      </x:c>
      <x:c r="K166" s="413" t="n">
        <x:f t="shared" ref="K166:M166" si="97">K$23*(K39*(K40+K41))</x:f>
        <x:v>0</x:v>
      </x:c>
      <x:c r="L166" s="413">
        <x:f t="shared" si="97"/>
        <x:v>0</x:v>
      </x:c>
      <x:c r="M166" s="413">
        <x:f t="shared" si="97"/>
        <x:v>0</x:v>
      </x:c>
      <x:c r="N166" s="413" t="n">
        <x:f t="shared" ref="N166" si="98">N$23*(N39*(N40+N41))</x:f>
        <x:v>0</x:v>
      </x:c>
      <x:c r="O166" s="413" t="n">
        <x:f>O$23*(O38*(O40+O41))</x:f>
        <x:v>0</x:v>
      </x:c>
      <x:c r="P166" s="413" t="n">
        <x:f t="shared" ref="P166:R166" si="99">P$23*(P39*(P40+P41))</x:f>
        <x:v>0</x:v>
      </x:c>
      <x:c r="Q166" s="413">
        <x:f t="shared" si="99"/>
        <x:v>0</x:v>
      </x:c>
      <x:c r="R166" s="413">
        <x:f t="shared" si="99"/>
        <x:v>0</x:v>
      </x:c>
      <x:c r="S166" s="108"/>
      <x:c r="T166" s="108"/>
    </x:row>
    <x:row r="167" hidden="1">
      <x:c r="B167" s="139"/>
      <x:c r="C167" s="609" t="e" cm="1">
        <x:f t="array" aca="1" ref="C167">IFERROR(
  INDEX(
    tblStrings[],
    MATCH(
      1,
      (tblStrings[Cell]=SUBSTITUTE(CELL("adress",INDIRECT("RC",FALSE)),"$","")) *
      (tblStrings[Sheet]=AllStrings!$C$433),
      0
    ),
    MATCH(Språkval, tblStrings[#Headers], 0)
  ),
)</x:f>
      </x:c>
      <x:c r="D167" s="609"/>
      <x:c r="E167" s="609"/>
      <x:c r="F167" s="609"/>
      <x:c r="G167" s="609"/>
      <x:c r="H167" s="137" t="str">
        <x:f t="shared" si="96"/>
        <x:v>kr</x:v>
      </x:c>
      <x:c r="I167" s="413" t="n">
        <x:f>I$23*(I51*(I52+I53))</x:f>
        <x:v>0</x:v>
      </x:c>
      <x:c r="J167" s="413" t="n">
        <x:f>J$23*(J51*(J52+J53))</x:f>
        <x:v>0</x:v>
      </x:c>
      <x:c r="K167" s="413" t="n">
        <x:f t="shared" ref="K167:M167" si="100">K$23*(K51*(K52+K53))</x:f>
        <x:v>0</x:v>
      </x:c>
      <x:c r="L167" s="413">
        <x:f t="shared" si="100"/>
        <x:v>0</x:v>
      </x:c>
      <x:c r="M167" s="413">
        <x:f t="shared" si="100"/>
        <x:v>0</x:v>
      </x:c>
      <x:c r="N167" s="413" t="n">
        <x:f t="shared" ref="N167:O167" si="101">N$23*(N51*(N52+N53))</x:f>
        <x:v>0</x:v>
      </x:c>
      <x:c r="O167" s="413">
        <x:f t="shared" si="101"/>
        <x:v>0</x:v>
      </x:c>
      <x:c r="P167" s="413" t="n">
        <x:f t="shared" ref="P167:R167" si="102">P$23*(P51*(P52+P53))</x:f>
        <x:v>0</x:v>
      </x:c>
      <x:c r="Q167" s="413">
        <x:f t="shared" si="102"/>
        <x:v>0</x:v>
      </x:c>
      <x:c r="R167" s="413">
        <x:f t="shared" si="102"/>
        <x:v>0</x:v>
      </x:c>
      <x:c r="S167" s="108"/>
      <x:c r="T167" s="108"/>
    </x:row>
    <x:row r="168" hidden="1">
      <x:c r="B168" s="139"/>
      <x:c r="C168" s="609" t="e" cm="1">
        <x:f t="array" aca="1" ref="C168">IFERROR(
  INDEX(
    tblStrings[],
    MATCH(
      1,
      (tblStrings[Cell]=SUBSTITUTE(CELL("adress",INDIRECT("RC",FALSE)),"$","")) *
      (tblStrings[Sheet]=AllStrings!$C$433),
      0
    ),
    MATCH(Språkval, tblStrings[#Headers], 0)
  ),
)</x:f>
      </x:c>
      <x:c r="D168" s="609"/>
      <x:c r="E168" s="609"/>
      <x:c r="F168" s="609"/>
      <x:c r="G168" s="609"/>
      <x:c r="H168" s="137" t="str">
        <x:f t="shared" si="96"/>
        <x:v>kr</x:v>
      </x:c>
      <x:c r="I168" s="413" t="n">
        <x:f>I$23*(I63*(I64+I65))</x:f>
        <x:v>0</x:v>
      </x:c>
      <x:c r="J168" s="413" t="n">
        <x:f>J$23*(J63*(J64+J65))</x:f>
        <x:v>0</x:v>
      </x:c>
      <x:c r="K168" s="413" t="n">
        <x:f t="shared" ref="K168:M168" si="103">K$23*(K63*(K64+K65))</x:f>
        <x:v>0</x:v>
      </x:c>
      <x:c r="L168" s="413">
        <x:f t="shared" si="103"/>
        <x:v>0</x:v>
      </x:c>
      <x:c r="M168" s="413">
        <x:f t="shared" si="103"/>
        <x:v>0</x:v>
      </x:c>
      <x:c r="N168" s="413" t="n">
        <x:f t="shared" ref="N168:O168" si="104">N$23*(N63*(N64+N65))</x:f>
        <x:v>0</x:v>
      </x:c>
      <x:c r="O168" s="413">
        <x:f t="shared" si="104"/>
        <x:v>0</x:v>
      </x:c>
      <x:c r="P168" s="413" t="n">
        <x:f t="shared" ref="P168:R168" si="105">P$23*(P63*(P64+P65))</x:f>
        <x:v>0</x:v>
      </x:c>
      <x:c r="Q168" s="413">
        <x:f t="shared" si="105"/>
        <x:v>0</x:v>
      </x:c>
      <x:c r="R168" s="413">
        <x:f t="shared" si="105"/>
        <x:v>0</x:v>
      </x:c>
      <x:c r="S168" s="108"/>
      <x:c r="T168" s="108"/>
    </x:row>
    <x:row r="169" hidden="1">
      <x:c r="B169" s="139"/>
      <x:c r="C169" s="609" t="e" cm="1">
        <x:f t="array" aca="1" ref="C169">IFERROR(
  INDEX(
    tblStrings[],
    MATCH(
      1,
      (tblStrings[Cell]=SUBSTITUTE(CELL("adress",INDIRECT("RC",FALSE)),"$","")) *
      (tblStrings[Sheet]=AllStrings!$C$433),
      0
    ),
    MATCH(Språkval, tblStrings[#Headers], 0)
  ),
)</x:f>
      </x:c>
      <x:c r="D169" s="609"/>
      <x:c r="E169" s="609"/>
      <x:c r="F169" s="609"/>
      <x:c r="G169" s="609"/>
      <x:c r="H169" s="137" t="str">
        <x:f t="shared" si="96"/>
        <x:v>kr</x:v>
      </x:c>
      <x:c r="I169" s="413" t="n">
        <x:f>I$23*(I75*(I76+I77))</x:f>
        <x:v>0</x:v>
      </x:c>
      <x:c r="J169" s="413" t="n">
        <x:f>J$23*(J75*(J76+J77))</x:f>
        <x:v>0</x:v>
      </x:c>
      <x:c r="K169" s="413" t="n">
        <x:f t="shared" ref="K169:M169" si="106">K$23*(K75*(K76+K77))</x:f>
        <x:v>0</x:v>
      </x:c>
      <x:c r="L169" s="413">
        <x:f t="shared" si="106"/>
        <x:v>0</x:v>
      </x:c>
      <x:c r="M169" s="413">
        <x:f t="shared" si="106"/>
        <x:v>0</x:v>
      </x:c>
      <x:c r="N169" s="413" t="n">
        <x:f t="shared" ref="N169:O169" si="107">N$23*(N75*(N76+N77))</x:f>
        <x:v>0</x:v>
      </x:c>
      <x:c r="O169" s="413">
        <x:f t="shared" si="107"/>
        <x:v>0</x:v>
      </x:c>
      <x:c r="P169" s="413" t="n">
        <x:f t="shared" ref="P169:R169" si="108">P$23*(P75*(P76+P77))</x:f>
        <x:v>0</x:v>
      </x:c>
      <x:c r="Q169" s="413">
        <x:f t="shared" si="108"/>
        <x:v>0</x:v>
      </x:c>
      <x:c r="R169" s="413">
        <x:f t="shared" si="108"/>
        <x:v>0</x:v>
      </x:c>
      <x:c r="S169" s="108"/>
      <x:c r="T169" s="108"/>
    </x:row>
    <x:row r="170" hidden="1">
      <x:c r="B170" s="139"/>
      <x:c r="C170" s="609" t="e" cm="1">
        <x:f t="array" aca="1" ref="C170">IFERROR(
  INDEX(
    tblStrings[],
    MATCH(
      1,
      (tblStrings[Cell]=SUBSTITUTE(CELL("adress",INDIRECT("RC",FALSE)),"$","")) *
      (tblStrings[Sheet]=AllStrings!$C$433),
      0
    ),
    MATCH(Språkval, tblStrings[#Headers], 0)
  ),
)</x:f>
      </x:c>
      <x:c r="D170" s="609"/>
      <x:c r="E170" s="609"/>
      <x:c r="F170" s="609"/>
      <x:c r="G170" s="609"/>
      <x:c r="H170" s="137" t="str">
        <x:f t="shared" si="96"/>
        <x:v>kr</x:v>
      </x:c>
      <x:c r="I170" s="413" t="n">
        <x:f>I$23*(I87*(I88+I89))</x:f>
        <x:v>0</x:v>
      </x:c>
      <x:c r="J170" s="413" t="n">
        <x:f>J$23*(J87*(J88+J89))</x:f>
        <x:v>0</x:v>
      </x:c>
      <x:c r="K170" s="413" t="n">
        <x:f t="shared" ref="K170:M170" si="109">K$23*(K87*(K88+K89))</x:f>
        <x:v>0</x:v>
      </x:c>
      <x:c r="L170" s="413">
        <x:f t="shared" si="109"/>
        <x:v>0</x:v>
      </x:c>
      <x:c r="M170" s="413">
        <x:f t="shared" si="109"/>
        <x:v>0</x:v>
      </x:c>
      <x:c r="N170" s="413" t="n">
        <x:f t="shared" ref="N170:O170" si="110">N$23*(N87*(N88+N89))</x:f>
        <x:v>0</x:v>
      </x:c>
      <x:c r="O170" s="413">
        <x:f t="shared" si="110"/>
        <x:v>0</x:v>
      </x:c>
      <x:c r="P170" s="413" t="n">
        <x:f t="shared" ref="P170:R170" si="111">P$23*(P87*(P88+P89))</x:f>
        <x:v>0</x:v>
      </x:c>
      <x:c r="Q170" s="413">
        <x:f t="shared" si="111"/>
        <x:v>0</x:v>
      </x:c>
      <x:c r="R170" s="413">
        <x:f t="shared" si="111"/>
        <x:v>0</x:v>
      </x:c>
      <x:c r="S170" s="108"/>
      <x:c r="T170" s="108"/>
    </x:row>
    <x:row r="171" hidden="1">
      <x:c r="B171" s="139"/>
      <x:c r="C171" s="609" t="e" cm="1">
        <x:f t="array" aca="1" ref="C171">IFERROR(
  INDEX(
    tblStrings[],
    MATCH(
      1,
      (tblStrings[Cell]=SUBSTITUTE(CELL("adress",INDIRECT("RC",FALSE)),"$","")) *
      (tblStrings[Sheet]=AllStrings!$C$433),
      0
    ),
    MATCH(Språkval, tblStrings[#Headers], 0)
  ),
)</x:f>
      </x:c>
      <x:c r="D171" s="609"/>
      <x:c r="E171" s="609"/>
      <x:c r="F171" s="609"/>
      <x:c r="G171" s="609"/>
      <x:c r="H171" s="137" t="str">
        <x:f t="shared" si="96"/>
        <x:v>kr</x:v>
      </x:c>
      <x:c r="I171" s="413" t="n">
        <x:f>I$23*(I99*(I100+I101))</x:f>
        <x:v>0</x:v>
      </x:c>
      <x:c r="J171" s="413" t="n">
        <x:f>J$23*(J99*(J100+J101))</x:f>
        <x:v>0</x:v>
      </x:c>
      <x:c r="K171" s="413" t="n">
        <x:f t="shared" ref="K171:M171" si="112">K$23*(K99*(K100+K101))</x:f>
        <x:v>0</x:v>
      </x:c>
      <x:c r="L171" s="413">
        <x:f t="shared" si="112"/>
        <x:v>0</x:v>
      </x:c>
      <x:c r="M171" s="413">
        <x:f t="shared" si="112"/>
        <x:v>0</x:v>
      </x:c>
      <x:c r="N171" s="413" t="n">
        <x:f t="shared" ref="N171:O171" si="113">N$23*(N99*(N100+N101))</x:f>
        <x:v>0</x:v>
      </x:c>
      <x:c r="O171" s="413">
        <x:f t="shared" si="113"/>
        <x:v>0</x:v>
      </x:c>
      <x:c r="P171" s="413" t="n">
        <x:f t="shared" ref="P171:R171" si="114">P$23*(P99*(P100+P101))</x:f>
        <x:v>0</x:v>
      </x:c>
      <x:c r="Q171" s="413">
        <x:f t="shared" si="114"/>
        <x:v>0</x:v>
      </x:c>
      <x:c r="R171" s="413">
        <x:f t="shared" si="114"/>
        <x:v>0</x:v>
      </x:c>
      <x:c r="S171" s="108"/>
      <x:c r="T171" s="108"/>
    </x:row>
    <x:row r="172" hidden="1">
      <x:c r="B172" s="139"/>
      <x:c r="C172" s="609" t="e" cm="1">
        <x:f t="array" aca="1" ref="C172">IFERROR(
  INDEX(
    tblStrings[],
    MATCH(
      1,
      (tblStrings[Cell]=SUBSTITUTE(CELL("adress",INDIRECT("RC",FALSE)),"$","")) *
      (tblStrings[Sheet]=AllStrings!$C$433),
      0
    ),
    MATCH(Språkval, tblStrings[#Headers], 0)
  ),
)</x:f>
      </x:c>
      <x:c r="D172" s="609"/>
      <x:c r="E172" s="609"/>
      <x:c r="F172" s="609"/>
      <x:c r="G172" s="609"/>
      <x:c r="H172" s="137" t="str">
        <x:f t="shared" si="96"/>
        <x:v>kr</x:v>
      </x:c>
      <x:c r="I172" s="413" t="n">
        <x:f>I$23*(I111*(I112+I113))</x:f>
        <x:v>0</x:v>
      </x:c>
      <x:c r="J172" s="413" t="n">
        <x:f>J$23*(J111*(J112+J113))</x:f>
        <x:v>0</x:v>
      </x:c>
      <x:c r="K172" s="413" t="n">
        <x:f t="shared" ref="K172:M172" si="115">K$23*(K111*(K112+K113))</x:f>
        <x:v>0</x:v>
      </x:c>
      <x:c r="L172" s="413">
        <x:f t="shared" si="115"/>
        <x:v>0</x:v>
      </x:c>
      <x:c r="M172" s="413">
        <x:f t="shared" si="115"/>
        <x:v>0</x:v>
      </x:c>
      <x:c r="N172" s="413" t="n">
        <x:f t="shared" ref="N172:O172" si="116">N$23*(N111*(N112+N113))</x:f>
        <x:v>0</x:v>
      </x:c>
      <x:c r="O172" s="413">
        <x:f t="shared" si="116"/>
        <x:v>0</x:v>
      </x:c>
      <x:c r="P172" s="413" t="n">
        <x:f t="shared" ref="P172:R172" si="117">P$23*(P111*(P112+P113))</x:f>
        <x:v>0</x:v>
      </x:c>
      <x:c r="Q172" s="413">
        <x:f t="shared" si="117"/>
        <x:v>0</x:v>
      </x:c>
      <x:c r="R172" s="413">
        <x:f t="shared" si="117"/>
        <x:v>0</x:v>
      </x:c>
      <x:c r="S172" s="108"/>
      <x:c r="T172" s="108"/>
    </x:row>
    <x:row r="173" hidden="1">
      <x:c r="B173" s="139"/>
      <x:c r="C173" s="609" t="e" cm="1">
        <x:f t="array" aca="1" ref="C173">IFERROR(
  INDEX(
    tblStrings[],
    MATCH(
      1,
      (tblStrings[Cell]=SUBSTITUTE(CELL("adress",INDIRECT("RC",FALSE)),"$","")) *
      (tblStrings[Sheet]=AllStrings!$C$433),
      0
    ),
    MATCH(Språkval, tblStrings[#Headers], 0)
  ),
)</x:f>
      </x:c>
      <x:c r="D173" s="609"/>
      <x:c r="E173" s="609"/>
      <x:c r="F173" s="609"/>
      <x:c r="G173" s="609"/>
      <x:c r="H173" s="137" t="str">
        <x:f t="shared" si="96"/>
        <x:v>kr</x:v>
      </x:c>
      <x:c r="I173" s="413" t="n">
        <x:f>I$23*(I123*(I124+I125))</x:f>
        <x:v>0</x:v>
      </x:c>
      <x:c r="J173" s="413" t="n">
        <x:f>J$23*(J123*(J124+J125))</x:f>
        <x:v>0</x:v>
      </x:c>
      <x:c r="K173" s="413" t="n">
        <x:f t="shared" ref="K173:M173" si="118">K$23*(K123*(K124+K125))</x:f>
        <x:v>0</x:v>
      </x:c>
      <x:c r="L173" s="413">
        <x:f t="shared" si="118"/>
        <x:v>0</x:v>
      </x:c>
      <x:c r="M173" s="413">
        <x:f t="shared" si="118"/>
        <x:v>0</x:v>
      </x:c>
      <x:c r="N173" s="413" t="n">
        <x:f t="shared" ref="N173:O173" si="119">N$23*(N123*(N124+N125))</x:f>
        <x:v>0</x:v>
      </x:c>
      <x:c r="O173" s="413">
        <x:f t="shared" si="119"/>
        <x:v>0</x:v>
      </x:c>
      <x:c r="P173" s="413" t="n">
        <x:f t="shared" ref="P173:R173" si="120">P$23*(P123*(P124+P125))</x:f>
        <x:v>0</x:v>
      </x:c>
      <x:c r="Q173" s="413">
        <x:f t="shared" si="120"/>
        <x:v>0</x:v>
      </x:c>
      <x:c r="R173" s="413">
        <x:f t="shared" si="120"/>
        <x:v>0</x:v>
      </x:c>
      <x:c r="S173" s="108"/>
      <x:c r="T173" s="108"/>
    </x:row>
    <x:row r="174" hidden="1">
      <x:c r="B174" s="139"/>
      <x:c r="C174" s="609" t="e" cm="1">
        <x:f t="array" aca="1" ref="C174">IFERROR(
  INDEX(
    tblStrings[],
    MATCH(
      1,
      (tblStrings[Cell]=SUBSTITUTE(CELL("adress",INDIRECT("RC",FALSE)),"$","")) *
      (tblStrings[Sheet]=AllStrings!$C$433),
      0
    ),
    MATCH(Språkval, tblStrings[#Headers], 0)
  ),
)</x:f>
      </x:c>
      <x:c r="D174" s="609"/>
      <x:c r="E174" s="609"/>
      <x:c r="F174" s="609"/>
      <x:c r="G174" s="609"/>
      <x:c r="H174" s="137" t="str">
        <x:f t="shared" si="96"/>
        <x:v>kr</x:v>
      </x:c>
      <x:c r="I174" s="413" t="n">
        <x:f>I$23*(I135*(I136+I137))</x:f>
        <x:v>0</x:v>
      </x:c>
      <x:c r="J174" s="413" t="n">
        <x:f>J$23*(J135*(J136+J137))</x:f>
        <x:v>0</x:v>
      </x:c>
      <x:c r="K174" s="413" t="n">
        <x:f t="shared" ref="K174:M174" si="121">K$23*(K135*(K136+K137))</x:f>
        <x:v>0</x:v>
      </x:c>
      <x:c r="L174" s="413">
        <x:f t="shared" si="121"/>
        <x:v>0</x:v>
      </x:c>
      <x:c r="M174" s="413">
        <x:f t="shared" si="121"/>
        <x:v>0</x:v>
      </x:c>
      <x:c r="N174" s="413" t="n">
        <x:f t="shared" ref="N174:O174" si="122">N$23*(N135*(N136+N137))</x:f>
        <x:v>0</x:v>
      </x:c>
      <x:c r="O174" s="413">
        <x:f t="shared" si="122"/>
        <x:v>0</x:v>
      </x:c>
      <x:c r="P174" s="413" t="n">
        <x:f t="shared" ref="P174:R174" si="123">P$23*(P135*(P136+P137))</x:f>
        <x:v>0</x:v>
      </x:c>
      <x:c r="Q174" s="413">
        <x:f t="shared" si="123"/>
        <x:v>0</x:v>
      </x:c>
      <x:c r="R174" s="413">
        <x:f t="shared" si="123"/>
        <x:v>0</x:v>
      </x:c>
      <x:c r="S174" s="108"/>
      <x:c r="T174" s="108"/>
    </x:row>
    <x:row r="175" hidden="1">
      <x:c r="B175" s="139"/>
      <x:c r="C175" s="603" t="e" cm="1">
        <x:f t="array" aca="1" ref="C175">IFERROR(
  INDEX(
    tblStrings[],
    MATCH(
      1,
      (tblStrings[Cell]=SUBSTITUTE(CELL("adress",INDIRECT("RC",FALSE)),"$","")) *
      (tblStrings[Sheet]=AllStrings!$C$433),
      0
    ),
    MATCH(Språkval, tblStrings[#Headers], 0)
  ),
)</x:f>
      </x:c>
      <x:c r="D175" s="603"/>
      <x:c r="E175" s="603"/>
      <x:c r="F175" s="603"/>
      <x:c r="G175" s="603"/>
      <x:c r="H175" s="143" t="str">
        <x:f t="shared" si="96"/>
        <x:v>kr</x:v>
      </x:c>
      <x:c r="I175" s="414" t="n">
        <x:f>SUM(I165:I174)</x:f>
        <x:v>0</x:v>
      </x:c>
      <x:c r="J175" s="414" t="n">
        <x:f>SUM(J165:J174)</x:f>
        <x:v>0</x:v>
      </x:c>
      <x:c r="K175" s="414" t="n">
        <x:f t="shared" ref="K175:N175" si="124">SUM(K165:K174)</x:f>
        <x:v>0</x:v>
      </x:c>
      <x:c r="L175" s="414">
        <x:f t="shared" si="124"/>
        <x:v>0</x:v>
      </x:c>
      <x:c r="M175" s="414">
        <x:f t="shared" si="124"/>
        <x:v>0</x:v>
      </x:c>
      <x:c r="N175" s="414">
        <x:f t="shared" si="124"/>
        <x:v>0</x:v>
      </x:c>
      <x:c r="O175" s="414" t="n">
        <x:f t="shared" ref="O175" si="125">SUM(O165:O174)</x:f>
        <x:v>0</x:v>
      </x:c>
      <x:c r="P175" s="414" t="n">
        <x:f t="shared" ref="P175" si="126">SUM(P165:P174)</x:f>
        <x:v>0</x:v>
      </x:c>
      <x:c r="Q175" s="414" t="n">
        <x:f t="shared" ref="Q175" si="127">SUM(Q165:Q174)</x:f>
        <x:v>0</x:v>
      </x:c>
      <x:c r="R175" s="414" t="n">
        <x:f t="shared" ref="R175" si="128">SUM(R165:R174)</x:f>
        <x:v>0</x:v>
      </x:c>
      <x:c r="S175" s="108"/>
      <x:c r="T175" s="108"/>
    </x:row>
    <x:row r="176" ht="14" hidden="1">
      <x:c r="B176" s="415"/>
      <x:c r="C176" s="602" t="e" cm="1">
        <x:f t="array" aca="1" ref="C176">IFERROR(
  INDEX(
    tblStrings[],
    MATCH(
      1,
      (tblStrings[Cell]=SUBSTITUTE(CELL("adress",INDIRECT("RC",FALSE)),"$","")) *
      (tblStrings[Sheet]=AllStrings!$C$433),
      0
    ),
    MATCH(Språkval, tblStrings[#Headers], 0)
  ),
)</x:f>
      </x:c>
      <x:c r="D176" s="602"/>
      <x:c r="E176" s="602"/>
      <x:c r="F176" s="602"/>
      <x:c r="G176" s="602"/>
      <x:c r="H176" s="415" t="str">
        <x:f t="shared" si="96"/>
        <x:v>kr</x:v>
      </x:c>
      <x:c r="I176" s="416" t="n">
        <x:f>SUM(I175:XFD175)</x:f>
        <x:v>0</x:v>
      </x:c>
      <x:c r="J176" s="416"/>
      <x:c r="K176" s="416"/>
      <x:c r="L176" s="416"/>
      <x:c r="M176" s="416"/>
      <x:c r="N176" s="416"/>
      <x:c r="O176" s="416"/>
      <x:c r="P176" s="416"/>
      <x:c r="Q176" s="416"/>
      <x:c r="R176" s="416"/>
      <x:c r="S176" s="417"/>
      <x:c r="T176" s="417"/>
    </x:row>
    <x:row r="177" ht="14" hidden="1">
      <x:c r="B177" s="144"/>
      <x:c r="C177" s="603" t="e" cm="1">
        <x:f t="array" aca="1" ref="C177">IFERROR(
  INDEX(
    tblStrings[],
    MATCH(
      1,
      (tblStrings[Cell]=SUBSTITUTE(CELL("adress",INDIRECT("RC",FALSE)),"$","")) *
      (tblStrings[Sheet]=AllStrings!$C$433),
      0
    ),
    MATCH(Språkval, tblStrings[#Headers], 0)
  ),
)</x:f>
      </x:c>
      <x:c r="D177" s="603"/>
      <x:c r="E177" s="603"/>
      <x:c r="F177" s="603"/>
      <x:c r="G177" s="603"/>
      <x:c r="H177" s="139"/>
      <x:c r="I177" s="413"/>
      <x:c r="J177" s="418"/>
      <x:c r="K177" s="418"/>
      <x:c r="L177" s="418"/>
      <x:c r="M177" s="418"/>
      <x:c r="N177" s="418"/>
      <x:c r="O177" s="418"/>
      <x:c r="P177" s="418"/>
      <x:c r="Q177" s="418"/>
      <x:c r="R177" s="418"/>
      <x:c r="S177" s="184"/>
      <x:c r="T177" s="184"/>
    </x:row>
    <x:row r="178" ht="14" hidden="1">
      <x:c r="B178" s="415"/>
      <x:c r="C178" s="602" t="e" cm="1">
        <x:f t="array" aca="1" ref="C178">IFERROR(
  INDEX(
    tblStrings[],
    MATCH(
      1,
      (tblStrings[Cell]=SUBSTITUTE(CELL("adress",INDIRECT("RC",FALSE)),"$","")) *
      (tblStrings[Sheet]=AllStrings!$C$433),
      0
    ),
    MATCH(Språkval, tblStrings[#Headers], 0)
  ),
)</x:f>
      </x:c>
      <x:c r="D178" s="602"/>
      <x:c r="E178" s="602"/>
      <x:c r="F178" s="602"/>
      <x:c r="G178" s="602"/>
      <x:c r="H178" s="415"/>
      <x:c r="I178" s="416"/>
      <x:c r="J178" s="476"/>
      <x:c r="K178" s="476"/>
      <x:c r="L178" s="476"/>
      <x:c r="M178" s="476"/>
      <x:c r="N178" s="476"/>
      <x:c r="O178" s="476"/>
      <x:c r="P178" s="476"/>
      <x:c r="Q178" s="476"/>
      <x:c r="R178" s="476"/>
      <x:c r="S178" s="415"/>
      <x:c r="T178" s="415"/>
    </x:row>
    <x:row r="179" hidden="1">
      <x:c r="B179" s="144"/>
      <x:c r="C179" s="145" t="e" cm="1">
        <x:f t="array" aca="1" ref="C179">IFERROR(
  INDEX(
    tblStrings[],
    MATCH(
      1,
      (tblStrings[Cell]=SUBSTITUTE(CELL("adress",INDIRECT("RC",FALSE)),"$","")) *
      (tblStrings[Sheet]=AllStrings!$C$433),
      0
    ),
    MATCH(Språkval, tblStrings[#Headers], 0)
  ),
)</x:f>
      </x:c>
      <x:c r="D179" s="141"/>
      <x:c r="E179" s="141"/>
      <x:c r="F179" s="141"/>
      <x:c r="G179" s="141"/>
      <x:c r="H179" s="139"/>
      <x:c r="I179" s="413"/>
      <x:c r="J179" s="172"/>
      <x:c r="K179" s="172"/>
      <x:c r="L179" s="172"/>
      <x:c r="M179" s="172"/>
      <x:c r="N179" s="172"/>
      <x:c r="O179" s="172"/>
      <x:c r="P179" s="172"/>
      <x:c r="Q179" s="172"/>
      <x:c r="R179" s="172"/>
      <x:c r="S179" s="108"/>
      <x:c r="T179" s="108"/>
    </x:row>
    <x:row r="180" hidden="1">
      <x:c r="B180" s="144"/>
      <x:c r="C180" s="604" t="e" cm="1">
        <x:f t="array" aca="1" ref="C180">IFERROR(
  INDEX(
    tblStrings[],
    MATCH(
      1,
      (tblStrings[Cell]=SUBSTITUTE(CELL("adress",INDIRECT("RC",FALSE)),"$","")) *
      (tblStrings[Sheet]=AllStrings!$C$433),
      0
    ),
    MATCH(Språkval, tblStrings[#Headers], 0)
  ),
)</x:f>
      </x:c>
      <x:c r="D180" s="605"/>
      <x:c r="E180" s="605"/>
      <x:c r="F180" s="605"/>
      <x:c r="G180" s="605"/>
      <x:c r="H180" s="138"/>
      <x:c r="I180" s="419"/>
      <x:c r="J180" s="354"/>
      <x:c r="K180" s="354"/>
      <x:c r="L180" s="354"/>
      <x:c r="M180" s="354"/>
      <x:c r="N180" s="354"/>
      <x:c r="O180" s="354"/>
      <x:c r="P180" s="354"/>
      <x:c r="Q180" s="354"/>
      <x:c r="R180" s="354"/>
      <x:c r="S180" s="108"/>
      <x:c r="T180" s="108"/>
    </x:row>
    <x:row r="181" hidden="1">
      <x:c r="B181" s="144"/>
      <x:c r="C181" s="597" t="e">
        <x:f>C165</x:f>
      </x:c>
      <x:c r="D181" s="598"/>
      <x:c r="E181" s="598"/>
      <x:c r="F181" s="598"/>
      <x:c r="G181" s="598"/>
      <x:c r="H181" s="144" t="s">
        <x:v>64</x:v>
      </x:c>
      <x:c r="I181" s="420" t="e">
        <x:f t="shared" ref="I181:R181" si="129">(I$23*I27*I30*I35*$H$14)/1000</x:f>
      </x:c>
      <x:c r="J181" s="420">
        <x:f t="shared" si="129"/>
        <x:v>0</x:v>
      </x:c>
      <x:c r="K181" s="420">
        <x:f t="shared" si="129"/>
        <x:v>0</x:v>
      </x:c>
      <x:c r="L181" s="420">
        <x:f t="shared" si="129"/>
        <x:v>0</x:v>
      </x:c>
      <x:c r="M181" s="420">
        <x:f t="shared" si="129"/>
        <x:v>0</x:v>
      </x:c>
      <x:c r="N181" s="420">
        <x:f t="shared" si="129"/>
        <x:v>0</x:v>
      </x:c>
      <x:c r="O181" s="420">
        <x:f t="shared" si="129"/>
        <x:v>0</x:v>
      </x:c>
      <x:c r="P181" s="420">
        <x:f t="shared" si="129"/>
        <x:v>0</x:v>
      </x:c>
      <x:c r="Q181" s="420">
        <x:f t="shared" si="129"/>
        <x:v>0</x:v>
      </x:c>
      <x:c r="R181" s="420">
        <x:f t="shared" si="129"/>
        <x:v>0</x:v>
      </x:c>
      <x:c r="S181" s="108"/>
      <x:c r="T181" s="108"/>
    </x:row>
    <x:row r="182" hidden="1">
      <x:c r="B182" s="144"/>
      <x:c r="C182" s="597" t="e">
        <x:f t="shared" ref="C182:C190" si="130">C166</x:f>
      </x:c>
      <x:c r="D182" s="598"/>
      <x:c r="E182" s="598"/>
      <x:c r="F182" s="598"/>
      <x:c r="G182" s="598"/>
      <x:c r="H182" s="149" t="s">
        <x:v>64</x:v>
      </x:c>
      <x:c r="I182" s="420" t="e">
        <x:f t="shared" ref="I182:R182" si="131">(I$23*I39*I42*I47*$H$14)/1000</x:f>
      </x:c>
      <x:c r="J182" s="420">
        <x:f t="shared" si="131"/>
        <x:v>0</x:v>
      </x:c>
      <x:c r="K182" s="420">
        <x:f t="shared" si="131"/>
        <x:v>0</x:v>
      </x:c>
      <x:c r="L182" s="420">
        <x:f t="shared" si="131"/>
        <x:v>0</x:v>
      </x:c>
      <x:c r="M182" s="420">
        <x:f t="shared" si="131"/>
        <x:v>0</x:v>
      </x:c>
      <x:c r="N182" s="420">
        <x:f t="shared" si="131"/>
        <x:v>0</x:v>
      </x:c>
      <x:c r="O182" s="420" t="e">
        <x:f>(O$23*O38*O42*O47*$H$14)/1000</x:f>
      </x:c>
      <x:c r="P182" s="420">
        <x:f t="shared" si="131"/>
        <x:v>0</x:v>
      </x:c>
      <x:c r="Q182" s="420">
        <x:f t="shared" si="131"/>
        <x:v>0</x:v>
      </x:c>
      <x:c r="R182" s="420">
        <x:f t="shared" si="131"/>
        <x:v>0</x:v>
      </x:c>
      <x:c r="S182" s="108"/>
      <x:c r="T182" s="108"/>
    </x:row>
    <x:row r="183" hidden="1">
      <x:c r="B183" s="144"/>
      <x:c r="C183" s="597" t="str">
        <x:f t="shared" si="130"/>
        <x:v>Armatur 3</x:v>
      </x:c>
      <x:c r="D183" s="598"/>
      <x:c r="E183" s="598"/>
      <x:c r="F183" s="598"/>
      <x:c r="G183" s="598"/>
      <x:c r="H183" s="149" t="s">
        <x:v>64</x:v>
      </x:c>
      <x:c r="I183" s="420" t="e">
        <x:f>(I$23*I51*I54*I59*$H$14)/1000</x:f>
      </x:c>
      <x:c r="J183" s="420" t="e">
        <x:f t="shared" ref="J183:R183" si="132">(J$23*J51*J54*J59*$H$14)/1000</x:f>
      </x:c>
      <x:c r="K183" s="420">
        <x:f t="shared" si="132"/>
        <x:v>0</x:v>
      </x:c>
      <x:c r="L183" s="420">
        <x:f t="shared" si="132"/>
        <x:v>0</x:v>
      </x:c>
      <x:c r="M183" s="420">
        <x:f t="shared" si="132"/>
        <x:v>0</x:v>
      </x:c>
      <x:c r="N183" s="420">
        <x:f t="shared" si="132"/>
        <x:v>0</x:v>
      </x:c>
      <x:c r="O183" s="420">
        <x:f t="shared" si="132"/>
        <x:v>0</x:v>
      </x:c>
      <x:c r="P183" s="420">
        <x:f t="shared" si="132"/>
        <x:v>0</x:v>
      </x:c>
      <x:c r="Q183" s="420">
        <x:f t="shared" si="132"/>
        <x:v>0</x:v>
      </x:c>
      <x:c r="R183" s="420">
        <x:f t="shared" si="132"/>
        <x:v>0</x:v>
      </x:c>
      <x:c r="S183" s="108"/>
      <x:c r="T183" s="108"/>
    </x:row>
    <x:row r="184" hidden="1">
      <x:c r="B184" s="144"/>
      <x:c r="C184" s="597" t="str">
        <x:f t="shared" si="130"/>
        <x:v>Armatur 4</x:v>
      </x:c>
      <x:c r="D184" s="598"/>
      <x:c r="E184" s="598"/>
      <x:c r="F184" s="598"/>
      <x:c r="G184" s="598"/>
      <x:c r="H184" s="149" t="s">
        <x:v>64</x:v>
      </x:c>
      <x:c r="I184" s="420" t="e">
        <x:f>(I$23*I63*I66*I71*$H$14)/1000</x:f>
      </x:c>
      <x:c r="J184" s="420" t="e">
        <x:f>(J$23*J63*J66*J71*$H$14)/1000</x:f>
      </x:c>
      <x:c r="K184" s="420" t="e">
        <x:f t="shared" ref="K184:R184" si="133">(K$23*K63*K66*K71*$H$14)/1000</x:f>
      </x:c>
      <x:c r="L184" s="420">
        <x:f t="shared" si="133"/>
        <x:v>0</x:v>
      </x:c>
      <x:c r="M184" s="420">
        <x:f t="shared" si="133"/>
        <x:v>0</x:v>
      </x:c>
      <x:c r="N184" s="420">
        <x:f t="shared" si="133"/>
        <x:v>0</x:v>
      </x:c>
      <x:c r="O184" s="420">
        <x:f t="shared" si="133"/>
        <x:v>0</x:v>
      </x:c>
      <x:c r="P184" s="420">
        <x:f t="shared" si="133"/>
        <x:v>0</x:v>
      </x:c>
      <x:c r="Q184" s="420">
        <x:f t="shared" si="133"/>
        <x:v>0</x:v>
      </x:c>
      <x:c r="R184" s="420">
        <x:f t="shared" si="133"/>
        <x:v>0</x:v>
      </x:c>
      <x:c r="S184" s="108"/>
      <x:c r="T184" s="108"/>
    </x:row>
    <x:row r="185" hidden="1">
      <x:c r="B185" s="144"/>
      <x:c r="C185" s="597" t="str">
        <x:f t="shared" si="130"/>
        <x:v>Armatur 5</x:v>
      </x:c>
      <x:c r="D185" s="598"/>
      <x:c r="E185" s="598"/>
      <x:c r="F185" s="598"/>
      <x:c r="G185" s="598"/>
      <x:c r="H185" s="149" t="s">
        <x:v>64</x:v>
      </x:c>
      <x:c r="I185" s="420" t="e">
        <x:f t="shared" ref="I185:R185" si="134">(I$23*I75*I78*I83*$H$14)/1000</x:f>
      </x:c>
      <x:c r="J185" s="420">
        <x:f t="shared" si="134"/>
        <x:v>0</x:v>
      </x:c>
      <x:c r="K185" s="420">
        <x:f t="shared" si="134"/>
        <x:v>0</x:v>
      </x:c>
      <x:c r="L185" s="420">
        <x:f t="shared" si="134"/>
        <x:v>0</x:v>
      </x:c>
      <x:c r="M185" s="420">
        <x:f t="shared" si="134"/>
        <x:v>0</x:v>
      </x:c>
      <x:c r="N185" s="420">
        <x:f t="shared" si="134"/>
        <x:v>0</x:v>
      </x:c>
      <x:c r="O185" s="420">
        <x:f t="shared" si="134"/>
        <x:v>0</x:v>
      </x:c>
      <x:c r="P185" s="420">
        <x:f t="shared" si="134"/>
        <x:v>0</x:v>
      </x:c>
      <x:c r="Q185" s="420">
        <x:f t="shared" si="134"/>
        <x:v>0</x:v>
      </x:c>
      <x:c r="R185" s="420">
        <x:f t="shared" si="134"/>
        <x:v>0</x:v>
      </x:c>
      <x:c r="S185" s="108"/>
      <x:c r="T185" s="108"/>
    </x:row>
    <x:row r="186" hidden="1">
      <x:c r="B186" s="144"/>
      <x:c r="C186" s="597" t="str">
        <x:f t="shared" si="130"/>
        <x:v>Armatur 6</x:v>
      </x:c>
      <x:c r="D186" s="598"/>
      <x:c r="E186" s="598"/>
      <x:c r="F186" s="598"/>
      <x:c r="G186" s="598"/>
      <x:c r="H186" s="149" t="s">
        <x:v>64</x:v>
      </x:c>
      <x:c r="I186" s="420" t="e">
        <x:f t="shared" ref="I186:R186" si="135">(I$23*I87*I90*I95*$H$14)/1000</x:f>
      </x:c>
      <x:c r="J186" s="420">
        <x:f t="shared" si="135"/>
        <x:v>0</x:v>
      </x:c>
      <x:c r="K186" s="420">
        <x:f t="shared" si="135"/>
        <x:v>0</x:v>
      </x:c>
      <x:c r="L186" s="420">
        <x:f t="shared" si="135"/>
        <x:v>0</x:v>
      </x:c>
      <x:c r="M186" s="420">
        <x:f t="shared" si="135"/>
        <x:v>0</x:v>
      </x:c>
      <x:c r="N186" s="420">
        <x:f t="shared" si="135"/>
        <x:v>0</x:v>
      </x:c>
      <x:c r="O186" s="420">
        <x:f t="shared" si="135"/>
        <x:v>0</x:v>
      </x:c>
      <x:c r="P186" s="420">
        <x:f t="shared" si="135"/>
        <x:v>0</x:v>
      </x:c>
      <x:c r="Q186" s="420">
        <x:f t="shared" si="135"/>
        <x:v>0</x:v>
      </x:c>
      <x:c r="R186" s="420">
        <x:f t="shared" si="135"/>
        <x:v>0</x:v>
      </x:c>
      <x:c r="S186" s="108"/>
      <x:c r="T186" s="108"/>
    </x:row>
    <x:row r="187" hidden="1">
      <x:c r="B187" s="144"/>
      <x:c r="C187" s="597" t="str">
        <x:f t="shared" si="130"/>
        <x:v>Armatur 7</x:v>
      </x:c>
      <x:c r="D187" s="598"/>
      <x:c r="E187" s="598"/>
      <x:c r="F187" s="598"/>
      <x:c r="G187" s="598"/>
      <x:c r="H187" s="149" t="s">
        <x:v>64</x:v>
      </x:c>
      <x:c r="I187" s="420" t="e">
        <x:f t="shared" ref="I187:R187" si="136">(I$23*I99*I102*I107*$H$14)/1000</x:f>
      </x:c>
      <x:c r="J187" s="420">
        <x:f t="shared" si="136"/>
        <x:v>0</x:v>
      </x:c>
      <x:c r="K187" s="420">
        <x:f t="shared" si="136"/>
        <x:v>0</x:v>
      </x:c>
      <x:c r="L187" s="420">
        <x:f t="shared" si="136"/>
        <x:v>0</x:v>
      </x:c>
      <x:c r="M187" s="420">
        <x:f t="shared" si="136"/>
        <x:v>0</x:v>
      </x:c>
      <x:c r="N187" s="420">
        <x:f t="shared" si="136"/>
        <x:v>0</x:v>
      </x:c>
      <x:c r="O187" s="420">
        <x:f t="shared" si="136"/>
        <x:v>0</x:v>
      </x:c>
      <x:c r="P187" s="420">
        <x:f t="shared" si="136"/>
        <x:v>0</x:v>
      </x:c>
      <x:c r="Q187" s="420">
        <x:f t="shared" si="136"/>
        <x:v>0</x:v>
      </x:c>
      <x:c r="R187" s="420">
        <x:f t="shared" si="136"/>
        <x:v>0</x:v>
      </x:c>
      <x:c r="S187" s="108"/>
      <x:c r="T187" s="108"/>
    </x:row>
    <x:row r="188" hidden="1">
      <x:c r="B188" s="144"/>
      <x:c r="C188" s="597" t="str">
        <x:f t="shared" si="130"/>
        <x:v>Armatur 8</x:v>
      </x:c>
      <x:c r="D188" s="598"/>
      <x:c r="E188" s="598"/>
      <x:c r="F188" s="598"/>
      <x:c r="G188" s="598"/>
      <x:c r="H188" s="149" t="s">
        <x:v>64</x:v>
      </x:c>
      <x:c r="I188" s="420" t="e">
        <x:f t="shared" ref="I188:R188" si="137">(I$23*I111*I114*I119*$H$14)/1000</x:f>
      </x:c>
      <x:c r="J188" s="420">
        <x:f t="shared" si="137"/>
        <x:v>0</x:v>
      </x:c>
      <x:c r="K188" s="420">
        <x:f t="shared" si="137"/>
        <x:v>0</x:v>
      </x:c>
      <x:c r="L188" s="420">
        <x:f t="shared" si="137"/>
        <x:v>0</x:v>
      </x:c>
      <x:c r="M188" s="420">
        <x:f t="shared" si="137"/>
        <x:v>0</x:v>
      </x:c>
      <x:c r="N188" s="420">
        <x:f t="shared" si="137"/>
        <x:v>0</x:v>
      </x:c>
      <x:c r="O188" s="420">
        <x:f t="shared" si="137"/>
        <x:v>0</x:v>
      </x:c>
      <x:c r="P188" s="420">
        <x:f t="shared" si="137"/>
        <x:v>0</x:v>
      </x:c>
      <x:c r="Q188" s="420">
        <x:f t="shared" si="137"/>
        <x:v>0</x:v>
      </x:c>
      <x:c r="R188" s="420">
        <x:f t="shared" si="137"/>
        <x:v>0</x:v>
      </x:c>
      <x:c r="S188" s="108"/>
      <x:c r="T188" s="108"/>
    </x:row>
    <x:row r="189" hidden="1">
      <x:c r="B189" s="144"/>
      <x:c r="C189" s="597" t="str">
        <x:f t="shared" si="130"/>
        <x:v>Armatur 9</x:v>
      </x:c>
      <x:c r="D189" s="598"/>
      <x:c r="E189" s="598"/>
      <x:c r="F189" s="598"/>
      <x:c r="G189" s="598"/>
      <x:c r="H189" s="149" t="s">
        <x:v>64</x:v>
      </x:c>
      <x:c r="I189" s="420" t="e">
        <x:f t="shared" ref="I189:R189" si="138">(I$23*I23*I126*I131*$H$14)/1000</x:f>
      </x:c>
      <x:c r="J189" s="420">
        <x:f t="shared" si="138"/>
        <x:v>0</x:v>
      </x:c>
      <x:c r="K189" s="420">
        <x:f t="shared" si="138"/>
        <x:v>0</x:v>
      </x:c>
      <x:c r="L189" s="420">
        <x:f t="shared" si="138"/>
        <x:v>0</x:v>
      </x:c>
      <x:c r="M189" s="420">
        <x:f t="shared" si="138"/>
        <x:v>0</x:v>
      </x:c>
      <x:c r="N189" s="420">
        <x:f t="shared" si="138"/>
        <x:v>0</x:v>
      </x:c>
      <x:c r="O189" s="420">
        <x:f t="shared" si="138"/>
        <x:v>0</x:v>
      </x:c>
      <x:c r="P189" s="420">
        <x:f t="shared" si="138"/>
        <x:v>0</x:v>
      </x:c>
      <x:c r="Q189" s="420">
        <x:f t="shared" si="138"/>
        <x:v>0</x:v>
      </x:c>
      <x:c r="R189" s="420">
        <x:f t="shared" si="138"/>
        <x:v>0</x:v>
      </x:c>
      <x:c r="S189" s="108"/>
      <x:c r="T189" s="108"/>
    </x:row>
    <x:row r="190" hidden="1">
      <x:c r="B190" s="144"/>
      <x:c r="C190" s="597" t="str">
        <x:f t="shared" si="130"/>
        <x:v>Armatur 10</x:v>
      </x:c>
      <x:c r="D190" s="598"/>
      <x:c r="E190" s="598"/>
      <x:c r="F190" s="598"/>
      <x:c r="G190" s="598"/>
      <x:c r="H190" s="149" t="s">
        <x:v>64</x:v>
      </x:c>
      <x:c r="I190" s="420" t="e">
        <x:f t="shared" ref="I190:R190" si="139">(I$23*I135*I138*I143*$H$14)/1000</x:f>
      </x:c>
      <x:c r="J190" s="420">
        <x:f t="shared" si="139"/>
        <x:v>0</x:v>
      </x:c>
      <x:c r="K190" s="420">
        <x:f t="shared" si="139"/>
        <x:v>0</x:v>
      </x:c>
      <x:c r="L190" s="420">
        <x:f t="shared" si="139"/>
        <x:v>0</x:v>
      </x:c>
      <x:c r="M190" s="420">
        <x:f t="shared" si="139"/>
        <x:v>0</x:v>
      </x:c>
      <x:c r="N190" s="420">
        <x:f t="shared" si="139"/>
        <x:v>0</x:v>
      </x:c>
      <x:c r="O190" s="420">
        <x:f t="shared" si="139"/>
        <x:v>0</x:v>
      </x:c>
      <x:c r="P190" s="420">
        <x:f t="shared" si="139"/>
        <x:v>0</x:v>
      </x:c>
      <x:c r="Q190" s="420">
        <x:f t="shared" si="139"/>
        <x:v>0</x:v>
      </x:c>
      <x:c r="R190" s="420">
        <x:f t="shared" si="139"/>
        <x:v>0</x:v>
      </x:c>
      <x:c r="S190" s="108"/>
      <x:c r="T190" s="108"/>
    </x:row>
    <x:row r="191" s="185" customFormat="1" hidden="1">
      <x:c r="B191" s="150"/>
      <x:c r="C191" s="151" t="e" cm="1">
        <x:f t="array" aca="1" ref="C191">IFERROR(
  INDEX(
    tblStrings[],
    MATCH(
      1,
      (tblStrings[Cell]=SUBSTITUTE(CELL("adress",INDIRECT("RC",FALSE)),"$","")) *
      (tblStrings[Sheet]=AllStrings!$C$433),
      0
    ),
    MATCH(Språkval, tblStrings[#Headers], 0)
  ),
)</x:f>
      </x:c>
      <x:c r="D191" s="152"/>
      <x:c r="E191" s="152"/>
      <x:c r="F191" s="152"/>
      <x:c r="G191" s="152"/>
      <x:c r="H191" s="153" t="e" cm="1">
        <x:f t="array" aca="1" ref="H191">IFERROR(
  INDEX(
    tblStrings[],
    MATCH(
      1,
      (tblStrings[Cell]=SUBSTITUTE(CELL("adress",INDIRECT("RC",FALSE)),"$","")) *
      (tblStrings[Sheet]=AllStrings!$C$433),
      0
    ),
    MATCH(Språkval, tblStrings[#Headers], 0)
  ),
)</x:f>
      </x:c>
      <x:c r="I191" s="421" t="e">
        <x:f>SUM(I181:I190)</x:f>
      </x:c>
      <x:c r="J191" s="421" t="e">
        <x:f>SUM(J181:J190)</x:f>
      </x:c>
      <x:c r="K191" s="421" t="e">
        <x:f t="shared" ref="K191:N191" si="140">SUM(K181:K190)</x:f>
      </x:c>
      <x:c r="L191" s="421">
        <x:f t="shared" si="140"/>
        <x:v>0</x:v>
      </x:c>
      <x:c r="M191" s="421">
        <x:f t="shared" si="140"/>
        <x:v>0</x:v>
      </x:c>
      <x:c r="N191" s="421">
        <x:f t="shared" si="140"/>
        <x:v>0</x:v>
      </x:c>
      <x:c r="O191" s="421" t="e">
        <x:f t="shared" ref="O191" si="141">SUM(O181:O190)</x:f>
      </x:c>
      <x:c r="P191" s="421" t="n">
        <x:f t="shared" ref="P191" si="142">SUM(P181:P190)</x:f>
        <x:v>0</x:v>
      </x:c>
      <x:c r="Q191" s="421" t="n">
        <x:f t="shared" ref="Q191" si="143">SUM(Q181:Q190)</x:f>
        <x:v>0</x:v>
      </x:c>
      <x:c r="R191" s="421" t="n">
        <x:f t="shared" ref="R191" si="144">SUM(R181:R190)</x:f>
        <x:v>0</x:v>
      </x:c>
      <x:c r="S191" s="108"/>
      <x:c r="T191" s="108"/>
    </x:row>
    <x:row r="192" s="186" customFormat="1" hidden="1">
      <x:c r="B192" s="154"/>
      <x:c r="C192" s="145" t="e" cm="1">
        <x:f t="array" aca="1" ref="C192">IFERROR(
  INDEX(
    tblStrings[],
    MATCH(
      1,
      (tblStrings[Cell]=SUBSTITUTE(CELL("adress",INDIRECT("RC",FALSE)),"$","")) *
      (tblStrings[Sheet]=AllStrings!$C$433),
      0
    ),
    MATCH(Språkval, tblStrings[#Headers], 0)
  ),
)</x:f>
      </x:c>
      <x:c r="D192" s="141"/>
      <x:c r="E192" s="141"/>
      <x:c r="F192" s="141"/>
      <x:c r="G192" s="141"/>
      <x:c r="H192" s="139" t="e">
        <x:f>$H$191</x:f>
      </x:c>
      <x:c r="I192" s="413" t="e">
        <x:f>SUM(I191:XFD191)</x:f>
      </x:c>
      <x:c r="J192" s="413"/>
      <x:c r="K192" s="413"/>
      <x:c r="L192" s="413"/>
      <x:c r="M192" s="413"/>
      <x:c r="N192" s="413"/>
      <x:c r="O192" s="413"/>
      <x:c r="P192" s="413"/>
      <x:c r="Q192" s="413"/>
      <x:c r="R192" s="413"/>
      <x:c r="S192" s="108"/>
      <x:c r="T192" s="108"/>
    </x:row>
    <x:row r="193" hidden="1">
      <x:c r="B193" s="144"/>
      <x:c r="C193" s="155"/>
      <x:c r="D193" s="156"/>
      <x:c r="E193" s="156"/>
      <x:c r="F193" s="156"/>
      <x:c r="G193" s="156"/>
      <x:c r="H193" s="154"/>
      <x:c r="I193" s="422"/>
      <x:c r="J193" s="422"/>
      <x:c r="K193" s="422"/>
      <x:c r="L193" s="422"/>
      <x:c r="M193" s="422"/>
      <x:c r="N193" s="422"/>
      <x:c r="O193" s="422"/>
      <x:c r="P193" s="422"/>
      <x:c r="Q193" s="422"/>
      <x:c r="R193" s="422"/>
      <x:c r="S193" s="108"/>
      <x:c r="T193" s="108"/>
    </x:row>
    <x:row r="194" hidden="1">
      <x:c r="B194" s="144"/>
      <x:c r="C194" s="157" t="e" cm="1">
        <x:f t="array" aca="1" ref="C194">IFERROR(
  INDEX(
    tblStrings[],
    MATCH(
      1,
      (tblStrings[Cell]=SUBSTITUTE(CELL("adress",INDIRECT("RC",FALSE)),"$","")) *
      (tblStrings[Sheet]=AllStrings!$C$433),
      0
    ),
    MATCH(Språkval, tblStrings[#Headers], 0)
  ),
)</x:f>
      </x:c>
      <x:c r="D194" s="158"/>
      <x:c r="E194" s="158"/>
      <x:c r="F194" s="158"/>
      <x:c r="G194" s="158"/>
      <x:c r="H194" s="159" t="e">
        <x:f>$H$147</x:f>
      </x:c>
      <x:c r="I194" s="423" t="e">
        <x:f t="shared" ref="I194:R194" si="145">$H$11*I191</x:f>
      </x:c>
      <x:c r="J194" s="423">
        <x:f t="shared" si="145"/>
        <x:v>0</x:v>
      </x:c>
      <x:c r="K194" s="423">
        <x:f t="shared" si="145"/>
        <x:v>0</x:v>
      </x:c>
      <x:c r="L194" s="423">
        <x:f t="shared" si="145"/>
        <x:v>0</x:v>
      </x:c>
      <x:c r="M194" s="423">
        <x:f t="shared" si="145"/>
        <x:v>0</x:v>
      </x:c>
      <x:c r="N194" s="423">
        <x:f t="shared" si="145"/>
        <x:v>0</x:v>
      </x:c>
      <x:c r="O194" s="423">
        <x:f t="shared" si="145"/>
        <x:v>0</x:v>
      </x:c>
      <x:c r="P194" s="423">
        <x:f t="shared" si="145"/>
        <x:v>0</x:v>
      </x:c>
      <x:c r="Q194" s="423">
        <x:f t="shared" si="145"/>
        <x:v>0</x:v>
      </x:c>
      <x:c r="R194" s="423">
        <x:f t="shared" si="145"/>
        <x:v>0</x:v>
      </x:c>
      <x:c r="S194" s="108"/>
      <x:c r="T194" s="108"/>
    </x:row>
    <x:row r="195" hidden="1">
      <x:c r="B195" s="144"/>
      <x:c r="C195" s="155" t="e" cm="1">
        <x:f t="array" aca="1" ref="C195">IFERROR(
  INDEX(
    tblStrings[],
    MATCH(
      1,
      (tblStrings[Cell]=SUBSTITUTE(CELL("adress",INDIRECT("RC",FALSE)),"$","")) *
      (tblStrings[Sheet]=AllStrings!$C$433),
      0
    ),
    MATCH(Språkval, tblStrings[#Headers], 0)
  ),
)</x:f>
      </x:c>
      <x:c r="D195" s="156"/>
      <x:c r="E195" s="156"/>
      <x:c r="F195" s="156"/>
      <x:c r="G195" s="156"/>
      <x:c r="H195" s="159" t="e">
        <x:f>$H$147</x:f>
      </x:c>
      <x:c r="I195" s="422" t="e">
        <x:f>$H$11*I192</x:f>
      </x:c>
      <x:c r="J195" s="422"/>
      <x:c r="K195" s="422"/>
      <x:c r="L195" s="422"/>
      <x:c r="M195" s="422"/>
      <x:c r="N195" s="422"/>
      <x:c r="O195" s="422"/>
      <x:c r="P195" s="422"/>
      <x:c r="Q195" s="422"/>
      <x:c r="R195" s="422"/>
      <x:c r="S195" s="108"/>
      <x:c r="T195" s="108"/>
    </x:row>
    <x:row r="196" hidden="1">
      <x:c r="B196" s="144"/>
      <x:c r="C196" s="157" t="e" cm="1">
        <x:f t="array" aca="1" ref="C196">IFERROR(
  INDEX(
    tblStrings[],
    MATCH(
      1,
      (tblStrings[Cell]=SUBSTITUTE(CELL("adress",INDIRECT("RC",FALSE)),"$","")) *
      (tblStrings[Sheet]=AllStrings!$C$433),
      0
    ),
    MATCH(Språkval, tblStrings[#Headers], 0)
  ),
)</x:f>
      </x:c>
      <x:c r="D196" s="158"/>
      <x:c r="E196" s="158"/>
      <x:c r="F196" s="158"/>
      <x:c r="G196" s="158"/>
      <x:c r="H196" s="159"/>
      <x:c r="I196" s="424" t="e">
        <x:f>IF($H$10=$H$12,$H$9,(1/($H$10-$H$12))*(1-((1+$H$12)/(1+$H$10))^$H$9))</x:f>
      </x:c>
      <x:c r="J196" s="422"/>
      <x:c r="K196" s="422"/>
      <x:c r="L196" s="422"/>
      <x:c r="M196" s="422"/>
      <x:c r="N196" s="422"/>
      <x:c r="O196" s="422"/>
      <x:c r="P196" s="422"/>
      <x:c r="Q196" s="422"/>
      <x:c r="R196" s="422"/>
      <x:c r="S196" s="108"/>
      <x:c r="T196" s="108"/>
    </x:row>
    <x:row r="197" hidden="1">
      <x:c r="B197" s="144"/>
      <x:c r="C197" s="155" t="s">
        <x:v>65</x:v>
      </x:c>
      <x:c r="D197" s="156"/>
      <x:c r="E197" s="156"/>
      <x:c r="F197" s="156"/>
      <x:c r="G197" s="156"/>
      <x:c r="H197" s="154" t="str">
        <x:f>$H$176</x:f>
        <x:v>kr</x:v>
      </x:c>
      <x:c r="I197" s="422" t="e">
        <x:f>I195*I196</x:f>
      </x:c>
      <x:c r="J197" s="422"/>
      <x:c r="K197" s="422"/>
      <x:c r="L197" s="422"/>
      <x:c r="M197" s="422"/>
      <x:c r="N197" s="422"/>
      <x:c r="O197" s="422"/>
      <x:c r="P197" s="422"/>
      <x:c r="Q197" s="422"/>
      <x:c r="R197" s="422"/>
      <x:c r="S197" s="108"/>
      <x:c r="T197" s="108"/>
    </x:row>
    <x:row r="198" hidden="1">
      <x:c r="B198" s="144"/>
      <x:c r="C198" s="156"/>
      <x:c r="D198" s="156"/>
      <x:c r="E198" s="156"/>
      <x:c r="F198" s="156"/>
      <x:c r="G198" s="156"/>
      <x:c r="H198" s="154"/>
      <x:c r="I198" s="422"/>
      <x:c r="J198" s="422"/>
      <x:c r="K198" s="422"/>
      <x:c r="L198" s="422"/>
      <x:c r="M198" s="422"/>
      <x:c r="N198" s="422"/>
      <x:c r="O198" s="422"/>
      <x:c r="P198" s="422"/>
      <x:c r="Q198" s="422"/>
      <x:c r="R198" s="422"/>
      <x:c r="S198" s="108"/>
      <x:c r="T198" s="108"/>
    </x:row>
    <x:row r="199" hidden="1">
      <x:c r="B199" s="144"/>
      <x:c r="C199" s="157" t="s">
        <x:v>66</x:v>
      </x:c>
      <x:c r="D199" s="158"/>
      <x:c r="E199" s="158"/>
      <x:c r="F199" s="158"/>
      <x:c r="G199" s="158"/>
      <x:c r="H199" s="159"/>
      <x:c r="I199" s="423"/>
      <x:c r="J199" s="423"/>
      <x:c r="K199" s="423"/>
      <x:c r="L199" s="423"/>
      <x:c r="M199" s="423"/>
      <x:c r="N199" s="423"/>
      <x:c r="O199" s="423"/>
      <x:c r="P199" s="423"/>
      <x:c r="Q199" s="423"/>
      <x:c r="R199" s="423"/>
      <x:c r="S199" s="108"/>
      <x:c r="T199" s="108"/>
    </x:row>
    <x:row r="200" hidden="1">
      <x:c r="B200" s="144"/>
      <x:c r="C200" s="148" t="s">
        <x:v>67</x:v>
      </x:c>
      <x:c r="D200" s="147"/>
      <x:c r="E200" s="147"/>
      <x:c r="F200" s="147"/>
      <x:c r="G200" s="147"/>
      <x:c r="H200" s="144" t="s">
        <x:v>68</x:v>
      </x:c>
      <x:c r="I200" s="420" t="n">
        <x:f>I36</x:f>
        <x:v>0</x:v>
      </x:c>
      <x:c r="J200" s="420" t="n">
        <x:f>J36</x:f>
        <x:v>0</x:v>
      </x:c>
      <x:c r="K200" s="420" t="n">
        <x:f t="shared" ref="K200:M200" si="146">K36</x:f>
        <x:v>0</x:v>
      </x:c>
      <x:c r="L200" s="420">
        <x:f t="shared" si="146"/>
        <x:v>0</x:v>
      </x:c>
      <x:c r="M200" s="420">
        <x:f t="shared" si="146"/>
        <x:v>0</x:v>
      </x:c>
      <x:c r="N200" s="420" t="n">
        <x:f t="shared" ref="N200:O200" si="147">N36</x:f>
        <x:v>0</x:v>
      </x:c>
      <x:c r="O200" s="420">
        <x:f t="shared" si="147"/>
        <x:v>0</x:v>
      </x:c>
      <x:c r="P200" s="420" t="n">
        <x:f t="shared" ref="P200:R200" si="148">P36</x:f>
        <x:v>0</x:v>
      </x:c>
      <x:c r="Q200" s="420">
        <x:f t="shared" si="148"/>
        <x:v>0</x:v>
      </x:c>
      <x:c r="R200" s="420">
        <x:f t="shared" si="148"/>
        <x:v>0</x:v>
      </x:c>
      <x:c r="S200" s="108"/>
      <x:c r="T200" s="108"/>
    </x:row>
    <x:row r="201" hidden="1">
      <x:c r="B201" s="144"/>
      <x:c r="C201" s="606" t="s">
        <x:v>69</x:v>
      </x:c>
      <x:c r="D201" s="607"/>
      <x:c r="E201" s="607"/>
      <x:c r="F201" s="607"/>
      <x:c r="G201" s="607"/>
      <x:c r="H201" s="144" t="s">
        <x:v>68</x:v>
      </x:c>
      <x:c r="I201" s="413" t="n">
        <x:f>I48</x:f>
        <x:v>0</x:v>
      </x:c>
      <x:c r="J201" s="413" t="n">
        <x:f>J48</x:f>
        <x:v>0</x:v>
      </x:c>
      <x:c r="K201" s="413" t="n">
        <x:f t="shared" ref="K201:M201" si="149">K48</x:f>
        <x:v>0</x:v>
      </x:c>
      <x:c r="L201" s="413">
        <x:f t="shared" si="149"/>
        <x:v>0</x:v>
      </x:c>
      <x:c r="M201" s="413">
        <x:f t="shared" si="149"/>
        <x:v>0</x:v>
      </x:c>
      <x:c r="N201" s="413" t="n">
        <x:f t="shared" ref="N201:O201" si="150">N48</x:f>
        <x:v>0</x:v>
      </x:c>
      <x:c r="O201" s="413">
        <x:f t="shared" si="150"/>
        <x:v>0</x:v>
      </x:c>
      <x:c r="P201" s="413" t="n">
        <x:f t="shared" ref="P201:R201" si="151">P48</x:f>
        <x:v>0</x:v>
      </x:c>
      <x:c r="Q201" s="413">
        <x:f t="shared" si="151"/>
        <x:v>0</x:v>
      </x:c>
      <x:c r="R201" s="413">
        <x:f t="shared" si="151"/>
        <x:v>0</x:v>
      </x:c>
      <x:c r="S201" s="108"/>
      <x:c r="T201" s="108"/>
    </x:row>
    <x:row r="202" hidden="1">
      <x:c r="B202" s="144"/>
      <x:c r="C202" s="148" t="s">
        <x:v>70</x:v>
      </x:c>
      <x:c r="D202" s="147"/>
      <x:c r="E202" s="147"/>
      <x:c r="F202" s="147"/>
      <x:c r="G202" s="147"/>
      <x:c r="H202" s="144" t="s">
        <x:v>68</x:v>
      </x:c>
      <x:c r="I202" s="413" t="n">
        <x:f>I60</x:f>
        <x:v>0</x:v>
      </x:c>
      <x:c r="J202" s="413" t="n">
        <x:f>J60</x:f>
        <x:v>0</x:v>
      </x:c>
      <x:c r="K202" s="413" t="n">
        <x:f t="shared" ref="K202:M202" si="152">K60</x:f>
        <x:v>0</x:v>
      </x:c>
      <x:c r="L202" s="413">
        <x:f t="shared" si="152"/>
        <x:v>0</x:v>
      </x:c>
      <x:c r="M202" s="413">
        <x:f t="shared" si="152"/>
        <x:v>0</x:v>
      </x:c>
      <x:c r="N202" s="413" t="n">
        <x:f t="shared" ref="N202:O202" si="153">N60</x:f>
        <x:v>0</x:v>
      </x:c>
      <x:c r="O202" s="413">
        <x:f t="shared" si="153"/>
        <x:v>0</x:v>
      </x:c>
      <x:c r="P202" s="413" t="n">
        <x:f t="shared" ref="P202:R202" si="154">P60</x:f>
        <x:v>0</x:v>
      </x:c>
      <x:c r="Q202" s="413">
        <x:f t="shared" si="154"/>
        <x:v>0</x:v>
      </x:c>
      <x:c r="R202" s="413">
        <x:f t="shared" si="154"/>
        <x:v>0</x:v>
      </x:c>
      <x:c r="S202" s="108"/>
      <x:c r="T202" s="108"/>
    </x:row>
    <x:row r="203" hidden="1">
      <x:c r="B203" s="144"/>
      <x:c r="C203" s="606" t="s">
        <x:v>71</x:v>
      </x:c>
      <x:c r="D203" s="607"/>
      <x:c r="E203" s="607"/>
      <x:c r="F203" s="607"/>
      <x:c r="G203" s="607"/>
      <x:c r="H203" s="144" t="s">
        <x:v>68</x:v>
      </x:c>
      <x:c r="I203" s="413" t="n">
        <x:f>I72</x:f>
        <x:v>0</x:v>
      </x:c>
      <x:c r="J203" s="413" t="n">
        <x:f>J72</x:f>
        <x:v>0</x:v>
      </x:c>
      <x:c r="K203" s="413" t="n">
        <x:f t="shared" ref="K203:M203" si="155">K72</x:f>
        <x:v>0</x:v>
      </x:c>
      <x:c r="L203" s="413">
        <x:f t="shared" si="155"/>
        <x:v>0</x:v>
      </x:c>
      <x:c r="M203" s="413">
        <x:f t="shared" si="155"/>
        <x:v>0</x:v>
      </x:c>
      <x:c r="N203" s="413" t="n">
        <x:f t="shared" ref="N203:O203" si="156">N72</x:f>
        <x:v>0</x:v>
      </x:c>
      <x:c r="O203" s="413">
        <x:f t="shared" si="156"/>
        <x:v>0</x:v>
      </x:c>
      <x:c r="P203" s="413" t="n">
        <x:f t="shared" ref="P203:R203" si="157">P72</x:f>
        <x:v>0</x:v>
      </x:c>
      <x:c r="Q203" s="413">
        <x:f t="shared" si="157"/>
        <x:v>0</x:v>
      </x:c>
      <x:c r="R203" s="413">
        <x:f t="shared" si="157"/>
        <x:v>0</x:v>
      </x:c>
      <x:c r="S203" s="108"/>
      <x:c r="T203" s="108"/>
    </x:row>
    <x:row r="204" hidden="1">
      <x:c r="B204" s="144"/>
      <x:c r="C204" s="148" t="s">
        <x:v>72</x:v>
      </x:c>
      <x:c r="D204" s="147"/>
      <x:c r="E204" s="147"/>
      <x:c r="F204" s="147"/>
      <x:c r="G204" s="147"/>
      <x:c r="H204" s="144" t="s">
        <x:v>68</x:v>
      </x:c>
      <x:c r="I204" s="413" t="n">
        <x:f>I84</x:f>
        <x:v>0</x:v>
      </x:c>
      <x:c r="J204" s="413" t="n">
        <x:f>J84</x:f>
        <x:v>0</x:v>
      </x:c>
      <x:c r="K204" s="413" t="n">
        <x:f t="shared" ref="K204:M204" si="158">K84</x:f>
        <x:v>0</x:v>
      </x:c>
      <x:c r="L204" s="413">
        <x:f t="shared" si="158"/>
        <x:v>0</x:v>
      </x:c>
      <x:c r="M204" s="413">
        <x:f t="shared" si="158"/>
        <x:v>0</x:v>
      </x:c>
      <x:c r="N204" s="413" t="n">
        <x:f t="shared" ref="N204:O204" si="159">N84</x:f>
        <x:v>0</x:v>
      </x:c>
      <x:c r="O204" s="413">
        <x:f t="shared" si="159"/>
        <x:v>0</x:v>
      </x:c>
      <x:c r="P204" s="413" t="n">
        <x:f t="shared" ref="P204:R204" si="160">P84</x:f>
        <x:v>0</x:v>
      </x:c>
      <x:c r="Q204" s="413">
        <x:f t="shared" si="160"/>
        <x:v>0</x:v>
      </x:c>
      <x:c r="R204" s="413">
        <x:f t="shared" si="160"/>
        <x:v>0</x:v>
      </x:c>
      <x:c r="S204" s="108"/>
      <x:c r="T204" s="108"/>
    </x:row>
    <x:row r="205" hidden="1">
      <x:c r="B205" s="144"/>
      <x:c r="C205" s="606" t="s">
        <x:v>73</x:v>
      </x:c>
      <x:c r="D205" s="607"/>
      <x:c r="E205" s="607"/>
      <x:c r="F205" s="607"/>
      <x:c r="G205" s="607"/>
      <x:c r="H205" s="144" t="s">
        <x:v>68</x:v>
      </x:c>
      <x:c r="I205" s="413" t="n">
        <x:f>I96</x:f>
        <x:v>0</x:v>
      </x:c>
      <x:c r="J205" s="413" t="n">
        <x:f>J96</x:f>
        <x:v>0</x:v>
      </x:c>
      <x:c r="K205" s="413" t="n">
        <x:f t="shared" ref="K205:M205" si="161">K96</x:f>
        <x:v>0</x:v>
      </x:c>
      <x:c r="L205" s="413">
        <x:f t="shared" si="161"/>
        <x:v>0</x:v>
      </x:c>
      <x:c r="M205" s="413">
        <x:f t="shared" si="161"/>
        <x:v>0</x:v>
      </x:c>
      <x:c r="N205" s="413" t="n">
        <x:f t="shared" ref="N205:O205" si="162">N96</x:f>
        <x:v>0</x:v>
      </x:c>
      <x:c r="O205" s="413">
        <x:f t="shared" si="162"/>
        <x:v>0</x:v>
      </x:c>
      <x:c r="P205" s="413" t="n">
        <x:f t="shared" ref="P205:R205" si="163">P96</x:f>
        <x:v>0</x:v>
      </x:c>
      <x:c r="Q205" s="413">
        <x:f t="shared" si="163"/>
        <x:v>0</x:v>
      </x:c>
      <x:c r="R205" s="413">
        <x:f t="shared" si="163"/>
        <x:v>0</x:v>
      </x:c>
      <x:c r="S205" s="108"/>
      <x:c r="T205" s="108"/>
    </x:row>
    <x:row r="206" hidden="1">
      <x:c r="B206" s="144"/>
      <x:c r="C206" s="148" t="s">
        <x:v>74</x:v>
      </x:c>
      <x:c r="D206" s="147"/>
      <x:c r="E206" s="147"/>
      <x:c r="F206" s="147"/>
      <x:c r="G206" s="147"/>
      <x:c r="H206" s="144" t="s">
        <x:v>68</x:v>
      </x:c>
      <x:c r="I206" s="413" t="n">
        <x:f>I108</x:f>
        <x:v>0</x:v>
      </x:c>
      <x:c r="J206" s="413" t="n">
        <x:f>J108</x:f>
        <x:v>0</x:v>
      </x:c>
      <x:c r="K206" s="413" t="n">
        <x:f t="shared" ref="K206:M206" si="164">K108</x:f>
        <x:v>0</x:v>
      </x:c>
      <x:c r="L206" s="413">
        <x:f t="shared" si="164"/>
        <x:v>0</x:v>
      </x:c>
      <x:c r="M206" s="413">
        <x:f t="shared" si="164"/>
        <x:v>0</x:v>
      </x:c>
      <x:c r="N206" s="413" t="n">
        <x:f t="shared" ref="N206:O206" si="165">N108</x:f>
        <x:v>0</x:v>
      </x:c>
      <x:c r="O206" s="413">
        <x:f t="shared" si="165"/>
        <x:v>0</x:v>
      </x:c>
      <x:c r="P206" s="413" t="n">
        <x:f t="shared" ref="P206:R206" si="166">P108</x:f>
        <x:v>0</x:v>
      </x:c>
      <x:c r="Q206" s="413">
        <x:f t="shared" si="166"/>
        <x:v>0</x:v>
      </x:c>
      <x:c r="R206" s="413">
        <x:f t="shared" si="166"/>
        <x:v>0</x:v>
      </x:c>
      <x:c r="S206" s="108"/>
      <x:c r="T206" s="108"/>
    </x:row>
    <x:row r="207" hidden="1">
      <x:c r="B207" s="144"/>
      <x:c r="C207" s="606" t="s">
        <x:v>75</x:v>
      </x:c>
      <x:c r="D207" s="607"/>
      <x:c r="E207" s="607"/>
      <x:c r="F207" s="607"/>
      <x:c r="G207" s="607"/>
      <x:c r="H207" s="144" t="s">
        <x:v>68</x:v>
      </x:c>
      <x:c r="I207" s="413" t="n">
        <x:f>I120</x:f>
        <x:v>0</x:v>
      </x:c>
      <x:c r="J207" s="413" t="n">
        <x:f>J120</x:f>
        <x:v>0</x:v>
      </x:c>
      <x:c r="K207" s="413" t="n">
        <x:f t="shared" ref="K207:M207" si="167">K120</x:f>
        <x:v>0</x:v>
      </x:c>
      <x:c r="L207" s="413">
        <x:f t="shared" si="167"/>
        <x:v>0</x:v>
      </x:c>
      <x:c r="M207" s="413">
        <x:f t="shared" si="167"/>
        <x:v>0</x:v>
      </x:c>
      <x:c r="N207" s="413" t="n">
        <x:f t="shared" ref="N207:O207" si="168">N120</x:f>
        <x:v>0</x:v>
      </x:c>
      <x:c r="O207" s="413">
        <x:f t="shared" si="168"/>
        <x:v>0</x:v>
      </x:c>
      <x:c r="P207" s="413" t="n">
        <x:f t="shared" ref="P207:R207" si="169">P120</x:f>
        <x:v>0</x:v>
      </x:c>
      <x:c r="Q207" s="413">
        <x:f t="shared" si="169"/>
        <x:v>0</x:v>
      </x:c>
      <x:c r="R207" s="413">
        <x:f t="shared" si="169"/>
        <x:v>0</x:v>
      </x:c>
      <x:c r="S207" s="108"/>
      <x:c r="T207" s="108"/>
    </x:row>
    <x:row r="208" hidden="1">
      <x:c r="B208" s="144"/>
      <x:c r="C208" s="148" t="s">
        <x:v>76</x:v>
      </x:c>
      <x:c r="D208" s="147"/>
      <x:c r="E208" s="147"/>
      <x:c r="F208" s="147"/>
      <x:c r="G208" s="147"/>
      <x:c r="H208" s="144" t="s">
        <x:v>68</x:v>
      </x:c>
      <x:c r="I208" s="413" t="n">
        <x:f>I132</x:f>
        <x:v>0</x:v>
      </x:c>
      <x:c r="J208" s="413" t="n">
        <x:f>J132</x:f>
        <x:v>0</x:v>
      </x:c>
      <x:c r="K208" s="413" t="n">
        <x:f t="shared" ref="K208:M208" si="170">K132</x:f>
        <x:v>0</x:v>
      </x:c>
      <x:c r="L208" s="413">
        <x:f t="shared" si="170"/>
        <x:v>0</x:v>
      </x:c>
      <x:c r="M208" s="413">
        <x:f t="shared" si="170"/>
        <x:v>0</x:v>
      </x:c>
      <x:c r="N208" s="413" t="n">
        <x:f t="shared" ref="N208:O208" si="171">N132</x:f>
        <x:v>0</x:v>
      </x:c>
      <x:c r="O208" s="413">
        <x:f t="shared" si="171"/>
        <x:v>0</x:v>
      </x:c>
      <x:c r="P208" s="413" t="n">
        <x:f t="shared" ref="P208:R208" si="172">P132</x:f>
        <x:v>0</x:v>
      </x:c>
      <x:c r="Q208" s="413">
        <x:f t="shared" si="172"/>
        <x:v>0</x:v>
      </x:c>
      <x:c r="R208" s="413">
        <x:f t="shared" si="172"/>
        <x:v>0</x:v>
      </x:c>
      <x:c r="S208" s="108"/>
      <x:c r="T208" s="108"/>
    </x:row>
    <x:row r="209" hidden="1">
      <x:c r="B209" s="144"/>
      <x:c r="C209" s="606" t="s">
        <x:v>77</x:v>
      </x:c>
      <x:c r="D209" s="607"/>
      <x:c r="E209" s="607"/>
      <x:c r="F209" s="607"/>
      <x:c r="G209" s="607"/>
      <x:c r="H209" s="144" t="s">
        <x:v>68</x:v>
      </x:c>
      <x:c r="I209" s="413" t="n">
        <x:f>I144</x:f>
        <x:v>0</x:v>
      </x:c>
      <x:c r="J209" s="413" t="n">
        <x:f>J144</x:f>
        <x:v>0</x:v>
      </x:c>
      <x:c r="K209" s="413" t="n">
        <x:f t="shared" ref="K209:M209" si="173">K144</x:f>
        <x:v>0</x:v>
      </x:c>
      <x:c r="L209" s="413">
        <x:f t="shared" si="173"/>
        <x:v>0</x:v>
      </x:c>
      <x:c r="M209" s="413">
        <x:f t="shared" si="173"/>
        <x:v>0</x:v>
      </x:c>
      <x:c r="N209" s="413" t="n">
        <x:f t="shared" ref="N209:O209" si="174">N144</x:f>
        <x:v>0</x:v>
      </x:c>
      <x:c r="O209" s="413">
        <x:f t="shared" si="174"/>
        <x:v>0</x:v>
      </x:c>
      <x:c r="P209" s="413" t="n">
        <x:f t="shared" ref="P209:R209" si="175">P144</x:f>
        <x:v>0</x:v>
      </x:c>
      <x:c r="Q209" s="413">
        <x:f t="shared" si="175"/>
        <x:v>0</x:v>
      </x:c>
      <x:c r="R209" s="413">
        <x:f t="shared" si="175"/>
        <x:v>0</x:v>
      </x:c>
      <x:c r="S209" s="108"/>
      <x:c r="T209" s="108"/>
    </x:row>
    <x:row r="210" hidden="1">
      <x:c r="B210" s="144"/>
      <x:c r="C210" s="160" t="s">
        <x:v>78</x:v>
      </x:c>
      <x:c r="D210" s="152"/>
      <x:c r="E210" s="152"/>
      <x:c r="F210" s="152"/>
      <x:c r="G210" s="152"/>
      <x:c r="H210" s="153" t="s">
        <x:v>68</x:v>
      </x:c>
      <x:c r="I210" s="421" t="n">
        <x:f>SUM(I200:I209)</x:f>
        <x:v>0</x:v>
      </x:c>
      <x:c r="J210" s="421" t="n">
        <x:f>SUM(J200:J209)</x:f>
        <x:v>0</x:v>
      </x:c>
      <x:c r="K210" s="421" t="n">
        <x:f t="shared" ref="K210:N210" si="176">SUM(K200:K209)</x:f>
        <x:v>0</x:v>
      </x:c>
      <x:c r="L210" s="421">
        <x:f t="shared" si="176"/>
        <x:v>0</x:v>
      </x:c>
      <x:c r="M210" s="421">
        <x:f t="shared" si="176"/>
        <x:v>0</x:v>
      </x:c>
      <x:c r="N210" s="421">
        <x:f t="shared" si="176"/>
        <x:v>0</x:v>
      </x:c>
      <x:c r="O210" s="421" t="n">
        <x:f t="shared" ref="O210" si="177">SUM(O200:O209)</x:f>
        <x:v>0</x:v>
      </x:c>
      <x:c r="P210" s="421" t="n">
        <x:f t="shared" ref="P210" si="178">SUM(P200:P209)</x:f>
        <x:v>0</x:v>
      </x:c>
      <x:c r="Q210" s="421" t="n">
        <x:f t="shared" ref="Q210" si="179">SUM(Q200:Q209)</x:f>
        <x:v>0</x:v>
      </x:c>
      <x:c r="R210" s="421" t="n">
        <x:f t="shared" ref="R210" si="180">SUM(R200:R209)</x:f>
        <x:v>0</x:v>
      </x:c>
      <x:c r="S210" s="108"/>
      <x:c r="T210" s="108"/>
    </x:row>
    <x:row r="211" hidden="1">
      <x:c r="B211" s="144"/>
      <x:c r="C211" s="145" t="s">
        <x:v>79</x:v>
      </x:c>
      <x:c r="D211" s="141"/>
      <x:c r="E211" s="141"/>
      <x:c r="F211" s="141"/>
      <x:c r="G211" s="141"/>
      <x:c r="H211" s="139" t="s">
        <x:v>68</x:v>
      </x:c>
      <x:c r="I211" s="413" t="n">
        <x:f>SUM(I210:XFD210)</x:f>
        <x:v>0</x:v>
      </x:c>
      <x:c r="J211" s="413"/>
      <x:c r="K211" s="413"/>
      <x:c r="L211" s="413"/>
      <x:c r="M211" s="413"/>
      <x:c r="N211" s="413"/>
      <x:c r="O211" s="413"/>
      <x:c r="P211" s="413"/>
      <x:c r="Q211" s="413"/>
      <x:c r="R211" s="413"/>
      <x:c r="S211" s="108"/>
      <x:c r="T211" s="108"/>
    </x:row>
    <x:row r="212" ht="12.75" hidden="1" customHeight="1">
      <x:c r="B212" s="144"/>
      <x:c r="C212" s="146" t="s">
        <x:v>80</x:v>
      </x:c>
      <x:c r="D212" s="140"/>
      <x:c r="E212" s="140"/>
      <x:c r="F212" s="140"/>
      <x:c r="G212" s="140"/>
      <x:c r="H212" s="138"/>
      <x:c r="I212" s="419" t="e">
        <x:f>(1/$H$10)*(1-(1/(1+$H$10))^$H$9)</x:f>
      </x:c>
      <x:c r="J212" s="413"/>
      <x:c r="K212" s="413"/>
      <x:c r="L212" s="413"/>
      <x:c r="M212" s="413"/>
      <x:c r="N212" s="413"/>
      <x:c r="O212" s="413"/>
      <x:c r="P212" s="413"/>
      <x:c r="Q212" s="413"/>
      <x:c r="R212" s="413"/>
      <x:c r="S212" s="108"/>
      <x:c r="T212" s="108"/>
    </x:row>
    <x:row r="213" ht="12.75" hidden="1" customHeight="1">
      <x:c r="B213" s="144"/>
      <x:c r="C213" s="145" t="s">
        <x:v>81</x:v>
      </x:c>
      <x:c r="D213" s="141"/>
      <x:c r="E213" s="141"/>
      <x:c r="F213" s="141"/>
      <x:c r="G213" s="141"/>
      <x:c r="H213" s="139" t="str">
        <x:f>$H$176</x:f>
        <x:v>kr</x:v>
      </x:c>
      <x:c r="I213" s="413" t="e">
        <x:f>I212*I211</x:f>
      </x:c>
      <x:c r="J213" s="413"/>
      <x:c r="K213" s="413"/>
      <x:c r="L213" s="413"/>
      <x:c r="M213" s="413"/>
      <x:c r="N213" s="413"/>
      <x:c r="O213" s="413"/>
      <x:c r="P213" s="413"/>
      <x:c r="Q213" s="413"/>
      <x:c r="R213" s="413"/>
      <x:c r="S213" s="108"/>
      <x:c r="T213" s="108"/>
    </x:row>
    <x:row r="214" ht="12.75" hidden="1" customHeight="1">
      <x:c r="B214" s="144"/>
      <x:c r="C214" s="156"/>
      <x:c r="D214" s="156"/>
      <x:c r="E214" s="156"/>
      <x:c r="F214" s="156"/>
      <x:c r="G214" s="156"/>
      <x:c r="H214" s="154"/>
      <x:c r="I214" s="422"/>
      <x:c r="J214" s="422"/>
      <x:c r="K214" s="422"/>
      <x:c r="L214" s="422"/>
      <x:c r="M214" s="422"/>
      <x:c r="N214" s="422"/>
      <x:c r="O214" s="422"/>
      <x:c r="P214" s="422"/>
      <x:c r="Q214" s="422"/>
      <x:c r="R214" s="422"/>
      <x:c r="S214" s="108"/>
      <x:c r="T214" s="108"/>
    </x:row>
    <x:row r="215" ht="12.75" hidden="1" customHeight="1">
      <x:c r="B215" s="144"/>
      <x:c r="C215" s="157" t="s">
        <x:v>82</x:v>
      </x:c>
      <x:c r="D215" s="158"/>
      <x:c r="E215" s="158"/>
      <x:c r="F215" s="158"/>
      <x:c r="G215" s="158"/>
      <x:c r="H215" s="159"/>
      <x:c r="I215" s="423" t="e">
        <x:f t="shared" ref="I215:R215" si="181">SUM(I181:I190)*$H$13</x:f>
      </x:c>
      <x:c r="J215" s="423">
        <x:f t="shared" si="181"/>
        <x:v>0</x:v>
      </x:c>
      <x:c r="K215" s="423">
        <x:f t="shared" si="181"/>
        <x:v>0</x:v>
      </x:c>
      <x:c r="L215" s="423">
        <x:f t="shared" si="181"/>
        <x:v>0</x:v>
      </x:c>
      <x:c r="M215" s="423">
        <x:f t="shared" si="181"/>
        <x:v>0</x:v>
      </x:c>
      <x:c r="N215" s="423">
        <x:f t="shared" si="181"/>
        <x:v>0</x:v>
      </x:c>
      <x:c r="O215" s="423">
        <x:f t="shared" si="181"/>
        <x:v>0</x:v>
      </x:c>
      <x:c r="P215" s="423">
        <x:f t="shared" si="181"/>
        <x:v>0</x:v>
      </x:c>
      <x:c r="Q215" s="423">
        <x:f t="shared" si="181"/>
        <x:v>0</x:v>
      </x:c>
      <x:c r="R215" s="423">
        <x:f t="shared" si="181"/>
        <x:v>0</x:v>
      </x:c>
      <x:c r="S215" s="108"/>
      <x:c r="T215" s="108"/>
    </x:row>
    <x:row r="216" ht="12.75" hidden="1" customHeight="1">
      <x:c r="B216" s="144"/>
      <x:c r="C216" s="161" t="s">
        <x:v>83</x:v>
      </x:c>
      <x:c r="D216" s="162"/>
      <x:c r="E216" s="162"/>
      <x:c r="F216" s="162"/>
      <x:c r="G216" s="162"/>
      <x:c r="H216" s="163" t="s">
        <x:v>84</x:v>
      </x:c>
      <x:c r="I216" s="425" t="e">
        <x:f>SUM(I217:I226)</x:f>
      </x:c>
      <x:c r="J216" s="425" t="e">
        <x:f>SUM(J217:J226)</x:f>
      </x:c>
      <x:c r="K216" s="425" t="e">
        <x:f t="shared" ref="K216:N216" si="182">SUM(K217:K226)</x:f>
      </x:c>
      <x:c r="L216" s="425" t="e">
        <x:f t="shared" si="182"/>
      </x:c>
      <x:c r="M216" s="425" t="e">
        <x:f t="shared" si="182"/>
      </x:c>
      <x:c r="N216" s="425" t="e">
        <x:f t="shared" si="182"/>
      </x:c>
      <x:c r="O216" s="425" t="e">
        <x:f t="shared" ref="O216" si="183">SUM(O217:O226)</x:f>
      </x:c>
      <x:c r="P216" s="425" t="e">
        <x:f t="shared" ref="P216" si="184">SUM(P217:P226)</x:f>
      </x:c>
      <x:c r="Q216" s="425" t="e">
        <x:f t="shared" ref="Q216" si="185">SUM(Q217:Q226)</x:f>
      </x:c>
      <x:c r="R216" s="425" t="e">
        <x:f t="shared" ref="R216" si="186">SUM(R217:R226)</x:f>
      </x:c>
      <x:c r="S216" s="108"/>
      <x:c r="T216" s="108"/>
    </x:row>
    <x:row r="217" ht="12.75" hidden="1" customHeight="1">
      <x:c r="B217" s="144"/>
      <x:c r="C217" s="148" t="s">
        <x:v>85</x:v>
      </x:c>
      <x:c r="D217" s="147"/>
      <x:c r="E217" s="147"/>
      <x:c r="F217" s="147"/>
      <x:c r="G217" s="147"/>
      <x:c r="H217" s="144" t="s">
        <x:v>84</x:v>
      </x:c>
      <x:c r="I217" s="420" t="e">
        <x:f t="shared" ref="I217:R217" si="187">(I27*I30*$H$14*I35/1000)/I24</x:f>
      </x:c>
      <x:c r="J217" s="420" t="e">
        <x:f t="shared" si="187"/>
      </x:c>
      <x:c r="K217" s="420" t="e">
        <x:f t="shared" si="187"/>
      </x:c>
      <x:c r="L217" s="420" t="e">
        <x:f t="shared" si="187"/>
      </x:c>
      <x:c r="M217" s="420" t="e">
        <x:f t="shared" si="187"/>
      </x:c>
      <x:c r="N217" s="420" t="e">
        <x:f t="shared" si="187"/>
      </x:c>
      <x:c r="O217" s="420" t="e">
        <x:f t="shared" si="187"/>
      </x:c>
      <x:c r="P217" s="420" t="e">
        <x:f t="shared" si="187"/>
      </x:c>
      <x:c r="Q217" s="420" t="e">
        <x:f t="shared" si="187"/>
      </x:c>
      <x:c r="R217" s="420" t="e">
        <x:f t="shared" si="187"/>
      </x:c>
      <x:c r="S217" s="108"/>
      <x:c r="T217" s="108"/>
    </x:row>
    <x:row r="218" ht="12.75" hidden="1" customHeight="1">
      <x:c r="B218" s="144"/>
      <x:c r="C218" s="606" t="s">
        <x:v>86</x:v>
      </x:c>
      <x:c r="D218" s="607"/>
      <x:c r="E218" s="607"/>
      <x:c r="F218" s="607"/>
      <x:c r="G218" s="607"/>
      <x:c r="H218" s="137" t="s">
        <x:v>84</x:v>
      </x:c>
      <x:c r="I218" s="413" t="e">
        <x:f t="shared" ref="I218:R218" si="188">(I39*I42*$H$14*I47/1000)/I24</x:f>
      </x:c>
      <x:c r="J218" s="413" t="e">
        <x:f t="shared" si="188"/>
      </x:c>
      <x:c r="K218" s="413" t="e">
        <x:f t="shared" si="188"/>
      </x:c>
      <x:c r="L218" s="413" t="e">
        <x:f t="shared" si="188"/>
      </x:c>
      <x:c r="M218" s="413" t="e">
        <x:f t="shared" si="188"/>
      </x:c>
      <x:c r="N218" s="413" t="e">
        <x:f t="shared" si="188"/>
      </x:c>
      <x:c r="O218" s="413" t="e">
        <x:f>(O38*O42*$H$14*O47/1000)/O24</x:f>
      </x:c>
      <x:c r="P218" s="413" t="e">
        <x:f t="shared" si="188"/>
      </x:c>
      <x:c r="Q218" s="413" t="e">
        <x:f t="shared" si="188"/>
      </x:c>
      <x:c r="R218" s="413" t="e">
        <x:f t="shared" si="188"/>
      </x:c>
      <x:c r="S218" s="108"/>
      <x:c r="T218" s="108"/>
    </x:row>
    <x:row r="219" ht="12.75" hidden="1" customHeight="1">
      <x:c r="B219" s="144"/>
      <x:c r="C219" s="148" t="s">
        <x:v>87</x:v>
      </x:c>
      <x:c r="D219" s="147"/>
      <x:c r="E219" s="147"/>
      <x:c r="F219" s="147"/>
      <x:c r="G219" s="147"/>
      <x:c r="H219" s="144" t="s">
        <x:v>84</x:v>
      </x:c>
      <x:c r="I219" s="413" t="e">
        <x:f>(I51*I54*$H$14*I59/1000)/I24</x:f>
      </x:c>
      <x:c r="J219" s="413" t="e">
        <x:f t="shared" ref="J219:R219" si="189">(J51*J54*$H$14*J59/1000)/J24</x:f>
      </x:c>
      <x:c r="K219" s="413" t="e">
        <x:f t="shared" si="189"/>
      </x:c>
      <x:c r="L219" s="413" t="e">
        <x:f t="shared" si="189"/>
      </x:c>
      <x:c r="M219" s="413" t="e">
        <x:f t="shared" si="189"/>
      </x:c>
      <x:c r="N219" s="413" t="e">
        <x:f t="shared" si="189"/>
      </x:c>
      <x:c r="O219" s="413" t="e">
        <x:f t="shared" si="189"/>
      </x:c>
      <x:c r="P219" s="413" t="e">
        <x:f t="shared" si="189"/>
      </x:c>
      <x:c r="Q219" s="413" t="e">
        <x:f t="shared" si="189"/>
      </x:c>
      <x:c r="R219" s="413" t="e">
        <x:f t="shared" si="189"/>
      </x:c>
      <x:c r="S219" s="108"/>
      <x:c r="T219" s="108"/>
    </x:row>
    <x:row r="220" ht="12.75" hidden="1" customHeight="1">
      <x:c r="B220" s="144"/>
      <x:c r="C220" s="606" t="s">
        <x:v>88</x:v>
      </x:c>
      <x:c r="D220" s="607"/>
      <x:c r="E220" s="607"/>
      <x:c r="F220" s="607"/>
      <x:c r="G220" s="607"/>
      <x:c r="H220" s="137" t="s">
        <x:v>84</x:v>
      </x:c>
      <x:c r="I220" s="413" t="e">
        <x:f>(I63*I66*$H$14*I71/1000)/I24</x:f>
      </x:c>
      <x:c r="J220" s="413" t="e">
        <x:f>(J63*J66*$H$14*J71/1000)/J24</x:f>
      </x:c>
      <x:c r="K220" s="413" t="e">
        <x:f t="shared" ref="K220:R220" si="190">(K63*K66*$H$14*K71/1000)/K24</x:f>
      </x:c>
      <x:c r="L220" s="413" t="e">
        <x:f t="shared" si="190"/>
      </x:c>
      <x:c r="M220" s="413" t="e">
        <x:f t="shared" si="190"/>
      </x:c>
      <x:c r="N220" s="413" t="e">
        <x:f t="shared" si="190"/>
      </x:c>
      <x:c r="O220" s="413" t="e">
        <x:f t="shared" si="190"/>
      </x:c>
      <x:c r="P220" s="413" t="e">
        <x:f t="shared" si="190"/>
      </x:c>
      <x:c r="Q220" s="413" t="e">
        <x:f t="shared" si="190"/>
      </x:c>
      <x:c r="R220" s="413" t="e">
        <x:f t="shared" si="190"/>
      </x:c>
      <x:c r="S220" s="108"/>
      <x:c r="T220" s="108"/>
    </x:row>
    <x:row r="221" ht="12.75" hidden="1" customHeight="1">
      <x:c r="B221" s="144"/>
      <x:c r="C221" s="148" t="s">
        <x:v>89</x:v>
      </x:c>
      <x:c r="D221" s="147"/>
      <x:c r="E221" s="147"/>
      <x:c r="F221" s="147"/>
      <x:c r="G221" s="147"/>
      <x:c r="H221" s="144" t="s">
        <x:v>84</x:v>
      </x:c>
      <x:c r="I221" s="413" t="e">
        <x:f t="shared" ref="I221:R221" si="191">(I75*I78*$H$14*I83/1000)/I24</x:f>
      </x:c>
      <x:c r="J221" s="413" t="e">
        <x:f t="shared" si="191"/>
      </x:c>
      <x:c r="K221" s="413" t="e">
        <x:f t="shared" si="191"/>
      </x:c>
      <x:c r="L221" s="413" t="e">
        <x:f t="shared" si="191"/>
      </x:c>
      <x:c r="M221" s="413" t="e">
        <x:f t="shared" si="191"/>
      </x:c>
      <x:c r="N221" s="413" t="e">
        <x:f t="shared" si="191"/>
      </x:c>
      <x:c r="O221" s="413" t="e">
        <x:f t="shared" si="191"/>
      </x:c>
      <x:c r="P221" s="413" t="e">
        <x:f t="shared" si="191"/>
      </x:c>
      <x:c r="Q221" s="413" t="e">
        <x:f t="shared" si="191"/>
      </x:c>
      <x:c r="R221" s="413" t="e">
        <x:f t="shared" si="191"/>
      </x:c>
      <x:c r="S221" s="108"/>
      <x:c r="T221" s="108"/>
    </x:row>
    <x:row r="222" ht="12.75" hidden="1" customHeight="1">
      <x:c r="B222" s="144"/>
      <x:c r="C222" s="606" t="s">
        <x:v>90</x:v>
      </x:c>
      <x:c r="D222" s="607"/>
      <x:c r="E222" s="607"/>
      <x:c r="F222" s="607"/>
      <x:c r="G222" s="607"/>
      <x:c r="H222" s="137" t="s">
        <x:v>84</x:v>
      </x:c>
      <x:c r="I222" s="413" t="e">
        <x:f t="shared" ref="I222:R222" si="192">(I87*I90*$H$14*I95/1000)/I24</x:f>
      </x:c>
      <x:c r="J222" s="413" t="e">
        <x:f t="shared" si="192"/>
      </x:c>
      <x:c r="K222" s="413" t="e">
        <x:f t="shared" si="192"/>
      </x:c>
      <x:c r="L222" s="413" t="e">
        <x:f t="shared" si="192"/>
      </x:c>
      <x:c r="M222" s="413" t="e">
        <x:f t="shared" si="192"/>
      </x:c>
      <x:c r="N222" s="413" t="e">
        <x:f t="shared" si="192"/>
      </x:c>
      <x:c r="O222" s="413" t="e">
        <x:f t="shared" si="192"/>
      </x:c>
      <x:c r="P222" s="413" t="e">
        <x:f t="shared" si="192"/>
      </x:c>
      <x:c r="Q222" s="413" t="e">
        <x:f t="shared" si="192"/>
      </x:c>
      <x:c r="R222" s="413" t="e">
        <x:f t="shared" si="192"/>
      </x:c>
      <x:c r="S222" s="108"/>
      <x:c r="T222" s="108"/>
    </x:row>
    <x:row r="223" ht="12.75" hidden="1" customHeight="1">
      <x:c r="B223" s="144"/>
      <x:c r="C223" s="148" t="s">
        <x:v>91</x:v>
      </x:c>
      <x:c r="D223" s="147"/>
      <x:c r="E223" s="147"/>
      <x:c r="F223" s="147"/>
      <x:c r="G223" s="147"/>
      <x:c r="H223" s="144" t="s">
        <x:v>84</x:v>
      </x:c>
      <x:c r="I223" s="413" t="e">
        <x:f t="shared" ref="I223:R223" si="193">(I99*I102*$H$14*I107/1000)/I24</x:f>
      </x:c>
      <x:c r="J223" s="413" t="e">
        <x:f t="shared" si="193"/>
      </x:c>
      <x:c r="K223" s="413" t="e">
        <x:f t="shared" si="193"/>
      </x:c>
      <x:c r="L223" s="413" t="e">
        <x:f t="shared" si="193"/>
      </x:c>
      <x:c r="M223" s="413" t="e">
        <x:f t="shared" si="193"/>
      </x:c>
      <x:c r="N223" s="413" t="e">
        <x:f t="shared" si="193"/>
      </x:c>
      <x:c r="O223" s="413" t="e">
        <x:f t="shared" si="193"/>
      </x:c>
      <x:c r="P223" s="413" t="e">
        <x:f t="shared" si="193"/>
      </x:c>
      <x:c r="Q223" s="413" t="e">
        <x:f t="shared" si="193"/>
      </x:c>
      <x:c r="R223" s="413" t="e">
        <x:f t="shared" si="193"/>
      </x:c>
      <x:c r="S223" s="108"/>
      <x:c r="T223" s="108"/>
    </x:row>
    <x:row r="224" ht="12.75" hidden="1" customHeight="1">
      <x:c r="B224" s="144"/>
      <x:c r="C224" s="606" t="s">
        <x:v>92</x:v>
      </x:c>
      <x:c r="D224" s="607"/>
      <x:c r="E224" s="607"/>
      <x:c r="F224" s="607"/>
      <x:c r="G224" s="607"/>
      <x:c r="H224" s="137" t="s">
        <x:v>84</x:v>
      </x:c>
      <x:c r="I224" s="413" t="e">
        <x:f t="shared" ref="I224:R224" si="194">(I111*I114*$H$14*I119/1000)/I24</x:f>
      </x:c>
      <x:c r="J224" s="413" t="e">
        <x:f t="shared" si="194"/>
      </x:c>
      <x:c r="K224" s="413" t="e">
        <x:f t="shared" si="194"/>
      </x:c>
      <x:c r="L224" s="413" t="e">
        <x:f t="shared" si="194"/>
      </x:c>
      <x:c r="M224" s="413" t="e">
        <x:f t="shared" si="194"/>
      </x:c>
      <x:c r="N224" s="413" t="e">
        <x:f t="shared" si="194"/>
      </x:c>
      <x:c r="O224" s="413" t="e">
        <x:f t="shared" si="194"/>
      </x:c>
      <x:c r="P224" s="413" t="e">
        <x:f t="shared" si="194"/>
      </x:c>
      <x:c r="Q224" s="413" t="e">
        <x:f t="shared" si="194"/>
      </x:c>
      <x:c r="R224" s="413" t="e">
        <x:f t="shared" si="194"/>
      </x:c>
      <x:c r="S224" s="108"/>
      <x:c r="T224" s="108"/>
    </x:row>
    <x:row r="225" ht="12.75" hidden="1" customHeight="1">
      <x:c r="B225" s="144"/>
      <x:c r="C225" s="148" t="s">
        <x:v>93</x:v>
      </x:c>
      <x:c r="D225" s="147"/>
      <x:c r="E225" s="147"/>
      <x:c r="F225" s="147"/>
      <x:c r="G225" s="147"/>
      <x:c r="H225" s="144" t="s">
        <x:v>84</x:v>
      </x:c>
      <x:c r="I225" s="413" t="e">
        <x:f t="shared" ref="I225:R225" si="195">(I123*I126*$H$14*I131/1000)/I24</x:f>
      </x:c>
      <x:c r="J225" s="413" t="e">
        <x:f t="shared" si="195"/>
      </x:c>
      <x:c r="K225" s="413" t="e">
        <x:f t="shared" si="195"/>
      </x:c>
      <x:c r="L225" s="413" t="e">
        <x:f t="shared" si="195"/>
      </x:c>
      <x:c r="M225" s="413" t="e">
        <x:f t="shared" si="195"/>
      </x:c>
      <x:c r="N225" s="413" t="e">
        <x:f t="shared" si="195"/>
      </x:c>
      <x:c r="O225" s="413" t="e">
        <x:f t="shared" si="195"/>
      </x:c>
      <x:c r="P225" s="413" t="e">
        <x:f t="shared" si="195"/>
      </x:c>
      <x:c r="Q225" s="413" t="e">
        <x:f t="shared" si="195"/>
      </x:c>
      <x:c r="R225" s="413" t="e">
        <x:f t="shared" si="195"/>
      </x:c>
      <x:c r="S225" s="108"/>
      <x:c r="T225" s="108"/>
    </x:row>
    <x:row r="226" ht="12.75" hidden="1" customHeight="1">
      <x:c r="B226" s="144"/>
      <x:c r="C226" s="606" t="s">
        <x:v>94</x:v>
      </x:c>
      <x:c r="D226" s="607"/>
      <x:c r="E226" s="607"/>
      <x:c r="F226" s="607"/>
      <x:c r="G226" s="607"/>
      <x:c r="H226" s="137" t="s">
        <x:v>84</x:v>
      </x:c>
      <x:c r="I226" s="413" t="e">
        <x:f t="shared" ref="I226:R226" si="196">(I135*I138*$H$14*I143/1000)/I24</x:f>
      </x:c>
      <x:c r="J226" s="413" t="e">
        <x:f t="shared" si="196"/>
      </x:c>
      <x:c r="K226" s="413" t="e">
        <x:f t="shared" si="196"/>
      </x:c>
      <x:c r="L226" s="413" t="e">
        <x:f t="shared" si="196"/>
      </x:c>
      <x:c r="M226" s="413" t="e">
        <x:f t="shared" si="196"/>
      </x:c>
      <x:c r="N226" s="413" t="e">
        <x:f t="shared" si="196"/>
      </x:c>
      <x:c r="O226" s="413" t="e">
        <x:f t="shared" si="196"/>
      </x:c>
      <x:c r="P226" s="413" t="e">
        <x:f t="shared" si="196"/>
      </x:c>
      <x:c r="Q226" s="413" t="e">
        <x:f t="shared" si="196"/>
      </x:c>
      <x:c r="R226" s="413" t="e">
        <x:f t="shared" si="196"/>
      </x:c>
      <x:c r="S226" s="108"/>
      <x:c r="T226" s="108"/>
    </x:row>
    <x:row r="227" ht="13.25" hidden="1" customHeight="1">
      <x:c r="B227" s="415"/>
      <x:c r="C227" s="599" t="s">
        <x:v>95</x:v>
      </x:c>
      <x:c r="D227" s="599"/>
      <x:c r="E227" s="599"/>
      <x:c r="F227" s="599"/>
      <x:c r="G227" s="599"/>
      <x:c r="H227" s="415" t="s">
        <x:v>96</x:v>
      </x:c>
      <x:c r="I227" s="417" t="e">
        <x:f>I213+I197</x:f>
      </x:c>
      <x:c r="J227" s="417"/>
      <x:c r="K227" s="417"/>
      <x:c r="L227" s="417"/>
      <x:c r="M227" s="417"/>
      <x:c r="N227" s="417"/>
      <x:c r="O227" s="417"/>
      <x:c r="P227" s="417"/>
      <x:c r="Q227" s="417"/>
      <x:c r="R227" s="417"/>
      <x:c r="S227" s="417"/>
      <x:c r="T227" s="417"/>
    </x:row>
    <x:row r="228" ht="29.25" hidden="1" customHeight="1">
      <x:c r="B228" s="426"/>
      <x:c r="C228" s="427" t="s">
        <x:v>97</x:v>
      </x:c>
      <x:c r="D228" s="427"/>
      <x:c r="E228" s="427"/>
      <x:c r="F228" s="427"/>
      <x:c r="G228" s="427"/>
      <x:c r="H228" s="427" t="s">
        <x:v>96</x:v>
      </x:c>
      <x:c r="I228" s="428" t="e">
        <x:f>I227+I176</x:f>
      </x:c>
      <x:c r="J228" s="428"/>
      <x:c r="K228" s="428"/>
      <x:c r="L228" s="428"/>
      <x:c r="M228" s="428"/>
      <x:c r="N228" s="428"/>
      <x:c r="O228" s="428"/>
      <x:c r="P228" s="428"/>
      <x:c r="Q228" s="428"/>
      <x:c r="R228" s="428"/>
      <x:c r="S228" s="428"/>
      <x:c r="T228" s="428"/>
    </x:row>
    <x:row r="229">
      <x:c r="C229" s="188"/>
      <x:c r="D229" s="188"/>
      <x:c r="E229" s="189"/>
      <x:c r="F229" s="189"/>
      <x:c r="G229" s="189"/>
      <x:c r="H229" s="189"/>
      <x:c r="I229" s="189"/>
      <x:c r="J229" s="193"/>
      <x:c r="K229" s="191"/>
    </x:row>
    <x:row r="230">
      <x:c r="F230" s="193"/>
      <x:c r="G230" s="193"/>
      <x:c r="H230" s="193"/>
      <x:c r="I230" s="475"/>
      <x:c r="J230" s="193"/>
      <x:c r="K230" s="191"/>
    </x:row>
    <x:row r="232">
      <x:c r="I232" s="192" t="e" cm="1">
        <x:f t="array" aca="1" ref="I232">IFERROR(
  INDEX(
    tblStrings[],
    MATCH(
      1,
      (tblStrings[Cell]=SUBSTITUTE(CELL("adress",INDIRECT("RC",FALSE)),"$","")) *
      (tblStrings[Sheet]=AllStrings!$C$433),
      0
    ),
    MATCH(Språkval, tblStrings[#Headers], 0)
  ),
)</x:f>
      </x:c>
    </x:row>
    <x:row r="233">
      <x:c r="I233" s="192" t="e" cm="1">
        <x:f t="array" aca="1" ref="I233">IFERROR(
  INDEX(
    tblStrings[],
    MATCH(
      1,
      (tblStrings[Cell]=SUBSTITUTE(CELL("adress",INDIRECT("RC",FALSE)),"$","")) *
      (tblStrings[Sheet]=AllStrings!$C$433),
      0
    ),
    MATCH(Språkval, tblStrings[#Headers], 0)
  ),
)</x:f>
      </x:c>
    </x:row>
    <x:row r="234">
      <x:c r="I234" s="192" t="e" cm="1">
        <x:f t="array" aca="1" ref="I234">IFERROR(
  INDEX(
    tblStrings[],
    MATCH(
      1,
      (tblStrings[Cell]=SUBSTITUTE(CELL("adress",INDIRECT("RC",FALSE)),"$","")) *
      (tblStrings[Sheet]=AllStrings!$C$433),
      0
    ),
    MATCH(Språkval, tblStrings[#Headers], 0)
  ),
)</x:f>
      </x:c>
    </x:row>
    <x:row r="235">
      <x:c r="I235" s="192" t="e" cm="1">
        <x:f t="array" aca="1" ref="I235">IFERROR(
  INDEX(
    tblStrings[],
    MATCH(
      1,
      (tblStrings[Cell]=SUBSTITUTE(CELL("adress",INDIRECT("RC",FALSE)),"$","")) *
      (tblStrings[Sheet]=AllStrings!$C$433),
      0
    ),
    MATCH(Språkval, tblStrings[#Headers], 0)
  ),
)</x:f>
      </x:c>
    </x:row>
  </x:sheetData>
  <x:mergeCells>
    <x:mergeCell ref="C209:G209"/>
    <x:mergeCell ref="C220:G220"/>
    <x:mergeCell ref="C222:G222"/>
    <x:mergeCell ref="C224:G224"/>
    <x:mergeCell ref="C226:G226"/>
    <x:mergeCell ref="C190:G190"/>
    <x:mergeCell ref="C203:G203"/>
    <x:mergeCell ref="C205:G205"/>
    <x:mergeCell ref="C207:G207"/>
    <x:mergeCell ref="C201:G201"/>
    <x:mergeCell ref="C9:G9"/>
    <x:mergeCell ref="C11:G11"/>
    <x:mergeCell ref="C4:H4"/>
    <x:mergeCell ref="C10:G10"/>
    <x:mergeCell ref="C189:G189"/>
    <x:mergeCell ref="C172:G172"/>
    <x:mergeCell ref="C173:G173"/>
    <x:mergeCell ref="C174:G174"/>
    <x:mergeCell ref="C167:G167"/>
    <x:mergeCell ref="C168:G168"/>
    <x:mergeCell ref="C169:G169"/>
    <x:mergeCell ref="C170:G170"/>
    <x:mergeCell ref="C171:G171"/>
    <x:mergeCell ref="C12:G12"/>
    <x:mergeCell ref="C13:G13"/>
    <x:mergeCell ref="C14:G14"/>
    <x:mergeCell ref="C3:H3"/>
    <x:mergeCell ref="C8:H8"/>
    <x:mergeCell ref="C5:E5"/>
    <x:mergeCell ref="F5:I5"/>
    <x:mergeCell ref="C6:E6"/>
    <x:mergeCell ref="F6:I6"/>
    <x:mergeCell ref="C7:E7"/>
    <x:mergeCell ref="F7:I7"/>
    <x:mergeCell ref="C186:G186"/>
    <x:mergeCell ref="C187:G187"/>
    <x:mergeCell ref="C18:H18"/>
    <x:mergeCell ref="C166:G166"/>
    <x:mergeCell ref="C165:G165"/>
    <x:mergeCell ref="C164:G164"/>
    <x:mergeCell ref="C149:D149"/>
    <x:mergeCell ref="C162:G162"/>
    <x:mergeCell ref="C160:G160"/>
    <x:mergeCell ref="C155:G155"/>
    <x:mergeCell ref="C163:G163"/>
    <x:mergeCell ref="C175:G175"/>
    <x:mergeCell ref="C21:G21"/>
    <x:mergeCell ref="C15:G15"/>
    <x:mergeCell ref="E2:G2"/>
    <x:mergeCell ref="C188:G188"/>
    <x:mergeCell ref="C227:G227"/>
    <x:mergeCell ref="C158:G158"/>
    <x:mergeCell ref="C151:G151"/>
    <x:mergeCell ref="C178:G178"/>
    <x:mergeCell ref="C177:G177"/>
    <x:mergeCell ref="C176:G176"/>
    <x:mergeCell ref="C182:G182"/>
    <x:mergeCell ref="C181:G181"/>
    <x:mergeCell ref="C180:G180"/>
    <x:mergeCell ref="C218:G218"/>
    <x:mergeCell ref="C183:G183"/>
    <x:mergeCell ref="C184:G184"/>
    <x:mergeCell ref="C185:G185"/>
  </x:mergeCells>
  <x:dataValidations count="3">
    <x:dataValidation allowBlank="1" showInputMessage="1" showErrorMessage="1" prompt="Markera cell till vänster för att välja pris i dropdown-menyn" sqref="G11"/>
    <x:dataValidation type="list" allowBlank="1" showInputMessage="1" showErrorMessage="1" sqref="I31:R31 I139:R139 I115:R115 I55:R55 I67:R67 I127:R127 I43:R43 I79:R79 I103:R103 I91:R91">
      <x:formula1>$I$232:$I$235</x:formula1>
    </x:dataValidation>
    <x:dataValidation type="list" allowBlank="1" showInputMessage="1" showErrorMessage="1" sqref="I21:R21">
      <x:formula1>INDIRECT(I$20)</x:formula1>
    </x:dataValidation>
  </x:dataValidations>
  <x:pageMargins left="0.7" right="0.7" top="0.75" bottom="0.75" header="0.3" footer="0.3"/>
  <x:legacyDrawing xmlns:r="http://schemas.openxmlformats.org/officeDocument/2006/relationships" r:id="Re4bc5bf39b044277"/>
  <x:drawing xmlns:r="http://schemas.openxmlformats.org/officeDocument/2006/relationships" r:id="Rf3e311957eba43b5"/>
</x:worksheet>
</file>

<file path=xl/worksheets/sheet4.xml><?xml version="1.0" encoding="utf-8"?>
<x:worksheet xmlns:x="http://schemas.openxmlformats.org/spreadsheetml/2006/main">
  <x:sheetPr>
    <x:tabColor rgb="FF007E48"/>
  </x:sheetPr>
  <x:sheetFormatPr baseColWidth="10" defaultColWidth="9.1640625" defaultRowHeight="16"/>
  <x:cols>
    <x:col min="1" max="1" width="15.1640625" style="173" customWidth="1"/>
    <x:col min="2" max="2" width="12.5" style="173" customWidth="1"/>
    <x:col min="3" max="3" width="10.5" style="173" customWidth="1"/>
    <x:col min="4" max="4" width="8.5" style="173" customWidth="1"/>
    <x:col min="5" max="5" width="8.1640625" style="192" customWidth="1"/>
    <x:col min="6" max="6" width="10" style="192" customWidth="1"/>
    <x:col min="7" max="7" width="16.5" style="192" customWidth="1"/>
    <x:col min="8" max="8" width="8.83203125" style="192" customWidth="1"/>
    <x:col min="9" max="10" width="20.5" style="192" customWidth="1"/>
    <x:col min="11" max="11" width="20.5" style="195" customWidth="1"/>
    <x:col min="12" max="18" width="20.5" style="192" customWidth="1"/>
    <x:col min="19" max="16384" width="9.1640625" style="173" customWidth="0"/>
  </x:cols>
  <x:sheetData>
    <x:row r="1" s="170" customFormat="1" ht="23" hidden="1">
      <x:c r="C1" s="4"/>
      <x:c r="D1" s="4"/>
      <x:c r="E1" s="4"/>
      <x:c r="F1" s="4"/>
      <x:c r="G1" s="4"/>
      <x:c r="H1" s="171"/>
      <x:c r="I1" s="171"/>
      <x:c r="J1" s="4"/>
      <x:c r="K1" s="4"/>
      <x:c r="L1" s="4"/>
      <x:c r="M1" s="4"/>
      <x:c r="N1" s="4"/>
      <x:c r="O1" s="4"/>
      <x:c r="P1" s="4"/>
      <x:c r="Q1" s="4"/>
      <x:c r="R1" s="4"/>
    </x:row>
    <x:row r="2" s="170" customFormat="1" ht="23" hidden="1">
      <x:c r="B2" s="355"/>
      <x:c r="C2" s="324" t="s">
        <x:v>30</x:v>
      </x:c>
      <x:c r="D2" s="325"/>
      <x:c r="E2" s="325" t="s">
        <x:v>98</x:v>
      </x:c>
      <x:c r="F2" s="325"/>
      <x:c r="G2" s="325"/>
      <x:c r="H2" s="356"/>
      <x:c r="I2" s="356"/>
      <x:c r="J2" s="325"/>
      <x:c r="K2" s="325"/>
      <x:c r="L2" s="325"/>
      <x:c r="M2" s="325"/>
      <x:c r="N2" s="325"/>
      <x:c r="O2" s="325"/>
      <x:c r="P2" s="325"/>
      <x:c r="Q2" s="325"/>
      <x:c r="R2" s="325"/>
      <x:c r="S2" s="325"/>
      <x:c r="T2" s="325"/>
    </x:row>
    <x:row r="3" ht="15.75" hidden="1" customHeight="1">
      <x:c r="B3" s="129"/>
      <x:c r="C3" s="616"/>
      <x:c r="D3" s="616"/>
      <x:c r="E3" s="616"/>
      <x:c r="F3" s="616"/>
      <x:c r="G3" s="616"/>
      <x:c r="H3" s="616"/>
      <x:c r="I3" s="172"/>
      <x:c r="J3" s="129"/>
      <x:c r="K3" s="129"/>
      <x:c r="L3" s="129"/>
      <x:c r="M3" s="129"/>
      <x:c r="N3" s="129"/>
      <x:c r="O3" s="129"/>
      <x:c r="P3" s="129"/>
      <x:c r="Q3" s="129"/>
      <x:c r="R3" s="129"/>
      <x:c r="S3" s="129"/>
      <x:c r="T3" s="129"/>
    </x:row>
    <x:row r="4" ht="23" hidden="1">
      <x:c r="B4" s="129"/>
      <x:c r="C4" s="625" t="s">
        <x:v>32</x:v>
      </x:c>
      <x:c r="D4" s="625"/>
      <x:c r="E4" s="625"/>
      <x:c r="F4" s="625"/>
      <x:c r="G4" s="625"/>
      <x:c r="H4" s="625"/>
      <x:c r="I4" s="166"/>
      <x:c r="J4" s="129"/>
      <x:c r="K4" s="129"/>
      <x:c r="L4" s="129"/>
      <x:c r="M4" s="129"/>
      <x:c r="N4" s="129"/>
      <x:c r="O4" s="129"/>
      <x:c r="P4" s="129"/>
      <x:c r="Q4" s="129"/>
      <x:c r="R4" s="129"/>
      <x:c r="S4" s="129"/>
      <x:c r="T4" s="129"/>
    </x:row>
    <x:row r="5" s="174" customFormat="1" hidden="1">
      <x:c r="B5" s="129"/>
      <x:c r="C5" s="618" t="s">
        <x:v>33</x:v>
      </x:c>
      <x:c r="D5" s="618"/>
      <x:c r="E5" s="619"/>
      <x:c r="F5" s="620" t="e">
        <x:f>Förutsättningar!S20</x:f>
      </x:c>
      <x:c r="G5" s="621"/>
      <x:c r="H5" s="621"/>
      <x:c r="I5" s="622"/>
      <x:c r="J5" s="129"/>
      <x:c r="K5" s="129"/>
      <x:c r="L5" s="129"/>
      <x:c r="M5" s="129"/>
      <x:c r="N5" s="129"/>
      <x:c r="O5" s="129"/>
      <x:c r="P5" s="129"/>
      <x:c r="Q5" s="129"/>
      <x:c r="R5" s="129"/>
      <x:c r="S5" s="129"/>
      <x:c r="T5" s="129"/>
    </x:row>
    <x:row r="6" s="174" customFormat="1" hidden="1">
      <x:c r="B6" s="129"/>
      <x:c r="C6" s="618" t="s">
        <x:v>34</x:v>
      </x:c>
      <x:c r="D6" s="618"/>
      <x:c r="E6" s="619"/>
      <x:c r="F6" s="620" t="e">
        <x:f>Förutsättningar!S21</x:f>
      </x:c>
      <x:c r="G6" s="621"/>
      <x:c r="H6" s="621"/>
      <x:c r="I6" s="622"/>
      <x:c r="J6" s="129"/>
      <x:c r="K6" s="129"/>
      <x:c r="L6" s="129"/>
      <x:c r="M6" s="129"/>
      <x:c r="N6" s="129"/>
      <x:c r="O6" s="129"/>
      <x:c r="P6" s="129"/>
      <x:c r="Q6" s="129"/>
      <x:c r="R6" s="129"/>
      <x:c r="S6" s="129"/>
      <x:c r="T6" s="129"/>
    </x:row>
    <x:row r="7" s="174" customFormat="1" hidden="1">
      <x:c r="B7" s="129"/>
      <x:c r="C7" s="618" t="s">
        <x:v>35</x:v>
      </x:c>
      <x:c r="D7" s="618"/>
      <x:c r="E7" s="619"/>
      <x:c r="F7" s="620" t="e">
        <x:f>Förutsättningar!S22</x:f>
      </x:c>
      <x:c r="G7" s="621"/>
      <x:c r="H7" s="621"/>
      <x:c r="I7" s="622"/>
      <x:c r="J7" s="129"/>
      <x:c r="K7" s="129"/>
      <x:c r="L7" s="129"/>
      <x:c r="M7" s="129"/>
      <x:c r="N7" s="129"/>
      <x:c r="O7" s="129"/>
      <x:c r="P7" s="129"/>
      <x:c r="Q7" s="129"/>
      <x:c r="R7" s="129"/>
      <x:c r="S7" s="129"/>
      <x:c r="T7" s="129"/>
    </x:row>
    <x:row r="8" ht="15" hidden="1">
      <x:c r="B8" s="129"/>
      <x:c r="C8" s="617"/>
      <x:c r="D8" s="617"/>
      <x:c r="E8" s="617"/>
      <x:c r="F8" s="617"/>
      <x:c r="G8" s="617"/>
      <x:c r="H8" s="617"/>
      <x:c r="I8" s="172"/>
      <x:c r="J8" s="129"/>
      <x:c r="K8" s="129"/>
      <x:c r="L8" s="129"/>
      <x:c r="M8" s="129"/>
      <x:c r="N8" s="129"/>
      <x:c r="O8" s="129"/>
      <x:c r="P8" s="129"/>
      <x:c r="Q8" s="129"/>
      <x:c r="R8" s="129"/>
      <x:c r="S8" s="129"/>
      <x:c r="T8" s="129"/>
    </x:row>
    <x:row r="9" s="174" customFormat="1" hidden="1">
      <x:c r="B9" s="111" t="s">
        <x:v>23</x:v>
      </x:c>
      <x:c r="C9" s="623" t="s">
        <x:v>36</x:v>
      </x:c>
      <x:c r="D9" s="623"/>
      <x:c r="E9" s="623"/>
      <x:c r="F9" s="623"/>
      <x:c r="G9" s="624"/>
      <x:c r="H9" s="357" t="e">
        <x:f>Förutsättningar!U24</x:f>
      </x:c>
      <x:c r="I9" s="468" t="s">
        <x:v>37</x:v>
      </x:c>
      <x:c r="J9" s="129"/>
      <x:c r="K9" s="129"/>
      <x:c r="L9" s="129"/>
      <x:c r="M9" s="129"/>
      <x:c r="N9" s="129"/>
      <x:c r="O9" s="129"/>
      <x:c r="P9" s="129"/>
      <x:c r="Q9" s="129"/>
      <x:c r="R9" s="129"/>
      <x:c r="S9" s="129"/>
      <x:c r="T9" s="129"/>
    </x:row>
    <x:row r="10" s="174" customFormat="1" hidden="1">
      <x:c r="B10" s="111" t="s">
        <x:v>24</x:v>
      </x:c>
      <x:c r="C10" s="623" t="s">
        <x:v>38</x:v>
      </x:c>
      <x:c r="D10" s="623"/>
      <x:c r="E10" s="623"/>
      <x:c r="F10" s="623"/>
      <x:c r="G10" s="624"/>
      <x:c r="H10" s="358" t="e">
        <x:f>Förutsättningar!U25</x:f>
      </x:c>
      <x:c r="I10" s="176"/>
      <x:c r="J10" s="129"/>
      <x:c r="K10" s="129"/>
      <x:c r="L10" s="129"/>
      <x:c r="M10" s="129"/>
      <x:c r="N10" s="129"/>
      <x:c r="O10" s="129"/>
      <x:c r="P10" s="129"/>
      <x:c r="Q10" s="129"/>
      <x:c r="R10" s="129"/>
      <x:c r="S10" s="129"/>
      <x:c r="T10" s="129"/>
    </x:row>
    <x:row r="11" s="174" customFormat="1" hidden="1">
      <x:c r="B11" s="111" t="s">
        <x:v>26</x:v>
      </x:c>
      <x:c r="C11" s="623" t="s">
        <x:v>39</x:v>
      </x:c>
      <x:c r="D11" s="623"/>
      <x:c r="E11" s="623"/>
      <x:c r="F11" s="623"/>
      <x:c r="G11" s="624"/>
      <x:c r="H11" s="358" t="e">
        <x:f>Förutsättningar!U26</x:f>
      </x:c>
      <x:c r="I11" s="468" t="s">
        <x:v>40</x:v>
      </x:c>
      <x:c r="J11" s="129"/>
      <x:c r="K11" s="129"/>
      <x:c r="L11" s="129"/>
      <x:c r="M11" s="129"/>
      <x:c r="N11" s="129"/>
      <x:c r="O11" s="129"/>
      <x:c r="P11" s="129"/>
      <x:c r="Q11" s="129"/>
      <x:c r="R11" s="129"/>
      <x:c r="S11" s="129"/>
      <x:c r="T11" s="129"/>
    </x:row>
    <x:row r="12" s="174" customFormat="1" hidden="1">
      <x:c r="B12" s="111" t="s">
        <x:v>27</x:v>
      </x:c>
      <x:c r="C12" s="623" t="s">
        <x:v>41</x:v>
      </x:c>
      <x:c r="D12" s="623"/>
      <x:c r="E12" s="623"/>
      <x:c r="F12" s="623"/>
      <x:c r="G12" s="624"/>
      <x:c r="H12" s="358" t="e">
        <x:f>Förutsättningar!U27</x:f>
      </x:c>
      <x:c r="I12" s="176"/>
      <x:c r="J12" s="129"/>
      <x:c r="K12" s="129"/>
      <x:c r="L12" s="129"/>
      <x:c r="M12" s="129"/>
      <x:c r="N12" s="129"/>
      <x:c r="O12" s="129"/>
      <x:c r="P12" s="129"/>
      <x:c r="Q12" s="129"/>
      <x:c r="R12" s="129"/>
      <x:c r="S12" s="129"/>
      <x:c r="T12" s="129"/>
    </x:row>
    <x:row r="13" s="174" customFormat="1" hidden="1">
      <x:c r="B13" s="111" t="s">
        <x:v>28</x:v>
      </x:c>
      <x:c r="C13" s="623" t="s">
        <x:v>42</x:v>
      </x:c>
      <x:c r="D13" s="623"/>
      <x:c r="E13" s="623"/>
      <x:c r="F13" s="623"/>
      <x:c r="G13" s="624"/>
      <x:c r="H13" s="358" t="e">
        <x:f>Förutsättningar!U28</x:f>
      </x:c>
      <x:c r="I13" s="176" t="s">
        <x:v>43</x:v>
      </x:c>
      <x:c r="J13" s="129"/>
      <x:c r="K13" s="129"/>
      <x:c r="L13" s="129"/>
      <x:c r="M13" s="129"/>
      <x:c r="N13" s="129"/>
      <x:c r="O13" s="129"/>
      <x:c r="P13" s="129"/>
      <x:c r="Q13" s="129"/>
      <x:c r="R13" s="129"/>
      <x:c r="S13" s="129"/>
      <x:c r="T13" s="129"/>
    </x:row>
    <x:row r="14" s="174" customFormat="1" hidden="1">
      <x:c r="B14" s="111" t="s">
        <x:v>29</x:v>
      </x:c>
      <x:c r="C14" s="623" t="s">
        <x:v>44</x:v>
      </x:c>
      <x:c r="D14" s="623"/>
      <x:c r="E14" s="623"/>
      <x:c r="F14" s="623"/>
      <x:c r="G14" s="624"/>
      <x:c r="H14" s="357" t="e">
        <x:f>Förutsättningar!U29</x:f>
      </x:c>
      <x:c r="I14" s="176" t="s">
        <x:v>45</x:v>
      </x:c>
      <x:c r="J14" s="129"/>
      <x:c r="K14" s="129"/>
      <x:c r="L14" s="129"/>
      <x:c r="M14" s="129"/>
      <x:c r="N14" s="129"/>
      <x:c r="O14" s="129"/>
      <x:c r="P14" s="129"/>
      <x:c r="Q14" s="129"/>
      <x:c r="R14" s="129"/>
      <x:c r="S14" s="129"/>
      <x:c r="T14" s="129"/>
    </x:row>
    <x:row r="15" s="174" customFormat="1" ht="15.75" hidden="1" customHeight="1">
      <x:c r="B15" s="129"/>
      <x:c r="C15" s="595"/>
      <x:c r="D15" s="595"/>
      <x:c r="E15" s="595"/>
      <x:c r="F15" s="595"/>
      <x:c r="G15" s="595"/>
      <x:c r="H15" s="139"/>
      <x:c r="I15" s="178"/>
      <x:c r="J15" s="129"/>
      <x:c r="K15" s="129"/>
      <x:c r="L15" s="129"/>
      <x:c r="M15" s="129"/>
      <x:c r="N15" s="129"/>
      <x:c r="O15" s="129"/>
      <x:c r="P15" s="129"/>
      <x:c r="Q15" s="129"/>
      <x:c r="R15" s="129"/>
      <x:c r="S15" s="129"/>
      <x:c r="T15" s="129"/>
    </x:row>
    <x:row r="16" s="174" customFormat="1" ht="28.5" customHeight="1">
      <x:c r="B16" s="359"/>
      <x:c r="C16" s="360" t="e">
        <x:f>'1. LCC Befintlig Installation'!C16</x:f>
      </x:c>
      <x:c r="D16" s="361"/>
      <x:c r="E16" s="361"/>
      <x:c r="F16" s="361"/>
      <x:c r="G16" s="359"/>
      <x:c r="H16" s="359"/>
      <x:c r="I16" s="477"/>
      <x:c r="J16" s="477"/>
      <x:c r="K16" s="477"/>
      <x:c r="L16" s="477"/>
      <x:c r="M16" s="477"/>
      <x:c r="N16" s="477"/>
      <x:c r="O16" s="477"/>
      <x:c r="P16" s="477"/>
      <x:c r="Q16" s="477"/>
      <x:c r="R16" s="477"/>
      <x:c r="S16" s="359"/>
      <x:c r="T16" s="359"/>
    </x:row>
    <x:row r="17" s="174" customFormat="1" ht="16.5" customHeight="1">
      <x:c r="B17" s="108"/>
      <x:c r="C17" s="109"/>
      <x:c r="D17" s="108"/>
      <x:c r="E17" s="108"/>
      <x:c r="F17" s="108"/>
      <x:c r="G17" s="108"/>
      <x:c r="H17" s="108"/>
      <x:c r="I17" s="470"/>
      <x:c r="J17" s="470"/>
      <x:c r="K17" s="470"/>
      <x:c r="L17" s="470"/>
      <x:c r="M17" s="470"/>
      <x:c r="N17" s="470"/>
      <x:c r="O17" s="470"/>
      <x:c r="P17" s="470"/>
      <x:c r="Q17" s="470"/>
      <x:c r="R17" s="470"/>
      <x:c r="S17" s="108"/>
      <x:c r="T17" s="108"/>
    </x:row>
    <x:row r="18" s="174" customFormat="1" ht="16.5" customHeight="1">
      <x:c r="B18" s="108"/>
      <x:c r="C18" s="389" t="e" cm="1">
        <x:f t="array" aca="1" ref="C18">IFERROR(
  INDEX(
    tblStrings[],
    MATCH(
      1,
      (tblStrings[Cell]=SUBSTITUTE(CELL("adress",INDIRECT("RC",FALSE)),"$","")) *
      (tblStrings[Sheet]=AllStrings!$C$63),
      0
    ),
    MATCH(Språkval, tblStrings[#Headers], 0)
  ),
)</x:f>
      </x:c>
      <x:c r="D18" s="389"/>
      <x:c r="E18" s="389"/>
      <x:c r="F18" s="389"/>
      <x:c r="G18" s="389"/>
      <x:c r="H18" s="389"/>
      <x:c r="I18" s="470"/>
      <x:c r="J18" s="470"/>
      <x:c r="K18" s="470"/>
      <x:c r="L18" s="470"/>
      <x:c r="M18" s="470"/>
      <x:c r="N18" s="470"/>
      <x:c r="O18" s="470"/>
      <x:c r="P18" s="470"/>
      <x:c r="Q18" s="470"/>
      <x:c r="R18" s="470"/>
      <x:c r="S18" s="108"/>
      <x:c r="T18" s="108"/>
    </x:row>
    <x:row r="19" s="174" customFormat="1" ht="33" customHeight="1">
      <x:c r="B19" s="111"/>
      <x:c r="C19" s="112" t="e" cm="1">
        <x:f t="array" aca="1" ref="C19">IFERROR(
  INDEX(
    tblStrings[],
    MATCH(
      1,
      (tblStrings[Cell]=SUBSTITUTE(CELL("adress",INDIRECT("RC",FALSE)),"$","")) *
      (tblStrings[Sheet]=AllStrings!$C$433),
      0
    ),
    MATCH(Språkval, tblStrings[#Headers], 0)
  ),
)</x:f>
      </x:c>
      <x:c r="D19" s="113"/>
      <x:c r="E19" s="113"/>
      <x:c r="F19" s="113"/>
      <x:c r="G19" s="114"/>
      <x:c r="H19" s="114"/>
      <x:c r="I19" s="386" t="str">
        <x:f>IF('1. LCC Befintlig Installation'!I19 &lt;&gt; "",'1. LCC Befintlig Installation'!I19,"")</x:f>
      </x:c>
      <x:c r="J19" s="386" t="str">
        <x:f>IF('1. LCC Befintlig Installation'!J19 &lt;&gt; "",'1. LCC Befintlig Installation'!J19,"")</x:f>
      </x:c>
      <x:c r="K19" s="386" t="str">
        <x:f>IF('1. LCC Befintlig Installation'!K19 &lt;&gt; "",'1. LCC Befintlig Installation'!K19,"")</x:f>
      </x:c>
      <x:c r="L19" s="386" t="str">
        <x:f>IF('1. LCC Befintlig Installation'!L19 &lt;&gt; "",'1. LCC Befintlig Installation'!L19,"")</x:f>
      </x:c>
      <x:c r="M19" s="386" t="str">
        <x:f>IF('1. LCC Befintlig Installation'!M19 &lt;&gt; "",'1. LCC Befintlig Installation'!M19,"")</x:f>
      </x:c>
      <x:c r="N19" s="386" t="str">
        <x:f>IF('1. LCC Befintlig Installation'!N19 &lt;&gt; "",'1. LCC Befintlig Installation'!N19,"")</x:f>
      </x:c>
      <x:c r="O19" s="386" t="str">
        <x:f>IF('1. LCC Befintlig Installation'!O19 &lt;&gt; "",'1. LCC Befintlig Installation'!O19,"")</x:f>
      </x:c>
      <x:c r="P19" s="386" t="str">
        <x:f>IF('1. LCC Befintlig Installation'!P19 &lt;&gt; "",'1. LCC Befintlig Installation'!P19,"")</x:f>
      </x:c>
      <x:c r="Q19" s="386" t="str">
        <x:f>IF('1. LCC Befintlig Installation'!Q19 &lt;&gt; "",'1. LCC Befintlig Installation'!Q19,"")</x:f>
      </x:c>
      <x:c r="R19" s="386" t="str">
        <x:f>IF('1. LCC Befintlig Installation'!R19 &lt;&gt; "",'1. LCC Befintlig Installation'!R19,"")</x:f>
      </x:c>
      <x:c r="S19" s="108"/>
      <x:c r="T19" s="108"/>
    </x:row>
    <x:row r="20" s="174" customFormat="1" ht="16.5" hidden="1" customHeight="1">
      <x:c r="B20" s="111"/>
      <x:c r="C20" s="112" t="e" cm="1">
        <x:f t="array" aca="1" ref="C20">IFERROR(
  INDEX(
    tblStrings[],
    MATCH(
      1,
      (tblStrings[Cell]=SUBSTITUTE(CELL("adress",INDIRECT("RC",FALSE)),"$","")) *
      (tblStrings[Sheet]=AllStrings!$C$433),
      0
    ),
    MATCH(Språkval, tblStrings[#Headers], 0)
  ),
)</x:f>
      </x:c>
      <x:c r="D20" s="113"/>
      <x:c r="E20" s="113"/>
      <x:c r="F20" s="113"/>
      <x:c r="G20" s="114"/>
      <x:c r="H20" s="114"/>
      <x:c r="I20" s="386" t="str">
        <x:f>IF('1. LCC Befintlig Installation'!I20 &lt;&gt; "",'1. LCC Befintlig Installation'!I20,"")</x:f>
      </x:c>
      <x:c r="J20" s="387" t="str">
        <x:f t="shared" ref="J20:R20" si="0">SUBSTITUTE(J19," ","_")</x:f>
      </x:c>
      <x:c r="K20" s="387" t="str">
        <x:f t="shared" si="0"/>
      </x:c>
      <x:c r="L20" s="387" t="str">
        <x:f t="shared" si="0"/>
      </x:c>
      <x:c r="M20" s="387" t="str">
        <x:f t="shared" si="0"/>
      </x:c>
      <x:c r="N20" s="387" t="str">
        <x:f t="shared" si="0"/>
      </x:c>
      <x:c r="O20" s="387" t="str">
        <x:f t="shared" si="0"/>
      </x:c>
      <x:c r="P20" s="387" t="str">
        <x:f t="shared" si="0"/>
      </x:c>
      <x:c r="Q20" s="387" t="str">
        <x:f t="shared" si="0"/>
      </x:c>
      <x:c r="R20" s="387" t="str">
        <x:f t="shared" si="0"/>
      </x:c>
      <x:c r="S20" s="108"/>
      <x:c r="T20" s="108"/>
    </x:row>
    <x:row r="21" s="174" customFormat="1" ht="33" customHeight="1">
      <x:c r="B21" s="111"/>
      <x:c r="C21" s="112" t="e" cm="1">
        <x:f t="array" aca="1" ref="C21">IFERROR(
  INDEX(
    tblStrings[],
    MATCH(
      1,
      (tblStrings[Cell]=SUBSTITUTE(CELL("adress",INDIRECT("RC",FALSE)),"$","")) *
      (tblStrings[Sheet]=AllStrings!$C$433),
      0
    ),
    MATCH(Språkval, tblStrings[#Headers], 0)
  ),
)</x:f>
      </x:c>
      <x:c r="D21" s="113"/>
      <x:c r="E21" s="113"/>
      <x:c r="F21" s="113"/>
      <x:c r="G21" s="114"/>
      <x:c r="H21" s="114"/>
      <x:c r="I21" s="386" t="str">
        <x:f>IF('1. LCC Befintlig Installation'!I21 &lt;&gt; "",'1. LCC Befintlig Installation'!I21,"")</x:f>
      </x:c>
      <x:c r="J21" s="386" t="str">
        <x:f>IF('1. LCC Befintlig Installation'!J21 &lt;&gt; "",'1. LCC Befintlig Installation'!J21,"")</x:f>
      </x:c>
      <x:c r="K21" s="386" t="str">
        <x:f>IF('1. LCC Befintlig Installation'!K21 &lt;&gt; "",'1. LCC Befintlig Installation'!K21,"")</x:f>
      </x:c>
      <x:c r="L21" s="386" t="str">
        <x:f>IF('1. LCC Befintlig Installation'!L21 &lt;&gt; "",'1. LCC Befintlig Installation'!L21,"")</x:f>
      </x:c>
      <x:c r="M21" s="386" t="str">
        <x:f>IF('1. LCC Befintlig Installation'!M21 &lt;&gt; "",'1. LCC Befintlig Installation'!M21,"")</x:f>
      </x:c>
      <x:c r="N21" s="386" t="str">
        <x:f>IF('1. LCC Befintlig Installation'!N21 &lt;&gt; "",'1. LCC Befintlig Installation'!N21,"")</x:f>
      </x:c>
      <x:c r="O21" s="386" t="str">
        <x:f>IF('1. LCC Befintlig Installation'!O21 &lt;&gt; "",'1. LCC Befintlig Installation'!O21,"")</x:f>
      </x:c>
      <x:c r="P21" s="386" t="str">
        <x:f>IF('1. LCC Befintlig Installation'!P21 &lt;&gt; "",'1. LCC Befintlig Installation'!P21,"")</x:f>
      </x:c>
      <x:c r="Q21" s="386" t="str">
        <x:f>IF('1. LCC Befintlig Installation'!Q21 &lt;&gt; "",'1. LCC Befintlig Installation'!Q21,"")</x:f>
      </x:c>
      <x:c r="R21" s="386" t="str">
        <x:f>IF('1. LCC Befintlig Installation'!R21 &lt;&gt; "",'1. LCC Befintlig Installation'!R21,"")</x:f>
      </x:c>
      <x:c r="S21" s="108"/>
      <x:c r="T21" s="108"/>
    </x:row>
    <x:row r="22" s="174" customFormat="1" ht="21" customHeight="1">
      <x:c r="A22" s="362"/>
      <x:c r="B22" s="111"/>
      <x:c r="C22" s="112" t="e" cm="1">
        <x:f t="array" aca="1" ref="C22">IFERROR(
  INDEX(
    tblStrings[],
    MATCH(
      1,
      (tblStrings[Cell]=SUBSTITUTE(CELL("adress",INDIRECT("RC",FALSE)),"$","")) *
      (tblStrings[Sheet]=AllStrings!$C$433),
      0
    ),
    MATCH(Språkval, tblStrings[#Headers], 0)
  ),
)</x:f>
      </x:c>
      <x:c r="D22" s="113"/>
      <x:c r="E22" s="113"/>
      <x:c r="F22" s="113"/>
      <x:c r="G22" s="114"/>
      <x:c r="H22" s="114"/>
      <x:c r="I22" s="386" t="str">
        <x:f>IF('1. LCC Befintlig Installation'!I22 &lt;&gt; "",'1. LCC Befintlig Installation'!I22,"")</x:f>
      </x:c>
      <x:c r="J22" s="386" t="str">
        <x:f>IF('1. LCC Befintlig Installation'!J22 &lt;&gt; "",'1. LCC Befintlig Installation'!J22,"")</x:f>
      </x:c>
      <x:c r="K22" s="386" t="str">
        <x:f>IF('1. LCC Befintlig Installation'!K22 &lt;&gt; "",'1. LCC Befintlig Installation'!K22,"")</x:f>
      </x:c>
      <x:c r="L22" s="386" t="str">
        <x:f>IF('1. LCC Befintlig Installation'!L22 &lt;&gt; "",'1. LCC Befintlig Installation'!L22,"")</x:f>
      </x:c>
      <x:c r="M22" s="386" t="str">
        <x:f>IF('1. LCC Befintlig Installation'!M22 &lt;&gt; "",'1. LCC Befintlig Installation'!M22,"")</x:f>
      </x:c>
      <x:c r="N22" s="386" t="str">
        <x:f>IF('1. LCC Befintlig Installation'!N22 &lt;&gt; "",'1. LCC Befintlig Installation'!N22,"")</x:f>
      </x:c>
      <x:c r="O22" s="386" t="str">
        <x:f>IF('1. LCC Befintlig Installation'!O22 &lt;&gt; "",'1. LCC Befintlig Installation'!O22,"")</x:f>
      </x:c>
      <x:c r="P22" s="386" t="str">
        <x:f>IF('1. LCC Befintlig Installation'!P22 &lt;&gt; "",'1. LCC Befintlig Installation'!P22,"")</x:f>
      </x:c>
      <x:c r="Q22" s="386" t="str">
        <x:f>IF('1. LCC Befintlig Installation'!Q22 &lt;&gt; "",'1. LCC Befintlig Installation'!Q22,"")</x:f>
      </x:c>
      <x:c r="R22" s="386" t="str">
        <x:f>IF('1. LCC Befintlig Installation'!R22 &lt;&gt; "",'1. LCC Befintlig Installation'!R22,"")</x:f>
      </x:c>
      <x:c r="S22" s="108"/>
      <x:c r="T22" s="108"/>
    </x:row>
    <x:row r="23" s="174" customFormat="1" ht="16.5" customHeight="1">
      <x:c r="B23" s="111"/>
      <x:c r="C23" s="112" t="e" cm="1">
        <x:f t="array" aca="1" ref="C23">IFERROR(
  INDEX(
    tblStrings[],
    MATCH(
      1,
      (tblStrings[Cell]=SUBSTITUTE(CELL("adress",INDIRECT("RC",FALSE)),"$","")) *
      (tblStrings[Sheet]=AllStrings!$C$433),
      0
    ),
    MATCH(Språkval, tblStrings[#Headers], 0)
  ),
)</x:f>
      </x:c>
      <x:c r="D23" s="116"/>
      <x:c r="E23" s="116"/>
      <x:c r="F23" s="116"/>
      <x:c r="G23" s="117"/>
      <x:c r="H23" s="117" t="e" cm="1">
        <x:f t="array" aca="1" ref="H23">IFERROR(
  INDEX(
    tblStrings[],
    MATCH(
      1,
      (tblStrings[Cell]=SUBSTITUTE(CELL("adress",INDIRECT("RC",FALSE)),"$","")) *
      (tblStrings[Sheet]=AllStrings!$C$433),
      0
    ),
    MATCH(Språkval, tblStrings[#Headers], 0)
  ),
)</x:f>
      </x:c>
      <x:c r="I23" s="388" t="str">
        <x:f>IF('1. LCC Befintlig Installation'!I23 &lt;&gt; "",'1. LCC Befintlig Installation'!I23,"")</x:f>
      </x:c>
      <x:c r="J23" s="388" t="str">
        <x:f>IF('1. LCC Befintlig Installation'!J23 &lt;&gt; "",'1. LCC Befintlig Installation'!J23,"")</x:f>
      </x:c>
      <x:c r="K23" s="388" t="str">
        <x:f>IF('1. LCC Befintlig Installation'!K23 &lt;&gt; "",'1. LCC Befintlig Installation'!K23,"")</x:f>
      </x:c>
      <x:c r="L23" s="388" t="str">
        <x:f>IF('1. LCC Befintlig Installation'!L23 &lt;&gt; "",'1. LCC Befintlig Installation'!L23,"")</x:f>
      </x:c>
      <x:c r="M23" s="388" t="str">
        <x:f>IF('1. LCC Befintlig Installation'!M23 &lt;&gt; "",'1. LCC Befintlig Installation'!M23,"")</x:f>
      </x:c>
      <x:c r="N23" s="388" t="str">
        <x:f>IF('1. LCC Befintlig Installation'!N23 &lt;&gt; "",'1. LCC Befintlig Installation'!N23,"")</x:f>
      </x:c>
      <x:c r="O23" s="388" t="str">
        <x:f>IF('1. LCC Befintlig Installation'!O23 &lt;&gt; "",'1. LCC Befintlig Installation'!O23,"")</x:f>
      </x:c>
      <x:c r="P23" s="388" t="str">
        <x:f>IF('1. LCC Befintlig Installation'!P23 &lt;&gt; "",'1. LCC Befintlig Installation'!P23,"")</x:f>
      </x:c>
      <x:c r="Q23" s="388" t="str">
        <x:f>IF('1. LCC Befintlig Installation'!Q23 &lt;&gt; "",'1. LCC Befintlig Installation'!Q23,"")</x:f>
      </x:c>
      <x:c r="R23" s="388" t="str">
        <x:f>IF('1. LCC Befintlig Installation'!R23 &lt;&gt; "",'1. LCC Befintlig Installation'!R23,"")</x:f>
      </x:c>
      <x:c r="S23" s="108"/>
      <x:c r="T23" s="108"/>
    </x:row>
    <x:row r="24" s="174" customFormat="1" ht="16.5" customHeight="1">
      <x:c r="B24" s="111"/>
      <x:c r="C24" s="112" t="e" cm="1">
        <x:f t="array" aca="1" ref="C24">IFERROR(
  INDEX(
    tblStrings[],
    MATCH(
      1,
      (tblStrings[Cell]=SUBSTITUTE(CELL("adress",INDIRECT("RC",FALSE)),"$","")) *
      (tblStrings[Sheet]=AllStrings!$C$433),
      0
    ),
    MATCH(Språkval, tblStrings[#Headers], 0)
  ),
)</x:f>
      </x:c>
      <x:c r="D24" s="116"/>
      <x:c r="E24" s="116"/>
      <x:c r="F24" s="116"/>
      <x:c r="G24" s="117"/>
      <x:c r="H24" s="117" t="e" cm="1">
        <x:f t="array" aca="1" ref="H24">IFERROR(
  INDEX(
    tblStrings[],
    MATCH(
      1,
      (tblStrings[Cell]=SUBSTITUTE(CELL("adress",INDIRECT("RC",FALSE)),"$","")) *
      (tblStrings[Sheet]=AllStrings!$C$433),
      0
    ),
    MATCH(Språkval, tblStrings[#Headers], 0)
  ),
)</x:f>
      </x:c>
      <x:c r="I24" s="388" t="str">
        <x:f>IF('1. LCC Befintlig Installation'!I24 &lt;&gt; "",'1. LCC Befintlig Installation'!I24,"")</x:f>
      </x:c>
      <x:c r="J24" s="388" t="str">
        <x:f>IF('1. LCC Befintlig Installation'!J24 &lt;&gt; "",'1. LCC Befintlig Installation'!J24,"")</x:f>
      </x:c>
      <x:c r="K24" s="388" t="str">
        <x:f>IF('1. LCC Befintlig Installation'!K24 &lt;&gt; "",'1. LCC Befintlig Installation'!K24,"")</x:f>
      </x:c>
      <x:c r="L24" s="388" t="str">
        <x:f>IF('1. LCC Befintlig Installation'!L24 &lt;&gt; "",'1. LCC Befintlig Installation'!L24,"")</x:f>
      </x:c>
      <x:c r="M24" s="388" t="str">
        <x:f>IF('1. LCC Befintlig Installation'!M24 &lt;&gt; "",'1. LCC Befintlig Installation'!M24,"")</x:f>
      </x:c>
      <x:c r="N24" s="388" t="str">
        <x:f>IF('1. LCC Befintlig Installation'!N24 &lt;&gt; "",'1. LCC Befintlig Installation'!N24,"")</x:f>
      </x:c>
      <x:c r="O24" s="388" t="str">
        <x:f>IF('1. LCC Befintlig Installation'!O24 &lt;&gt; "",'1. LCC Befintlig Installation'!O24,"")</x:f>
      </x:c>
      <x:c r="P24" s="388" t="str">
        <x:f>IF('1. LCC Befintlig Installation'!P24 &lt;&gt; "",'1. LCC Befintlig Installation'!P24,"")</x:f>
      </x:c>
      <x:c r="Q24" s="388" t="str">
        <x:f>IF('1. LCC Befintlig Installation'!Q24 &lt;&gt; "",'1. LCC Befintlig Installation'!Q24,"")</x:f>
      </x:c>
      <x:c r="R24" s="388" t="str">
        <x:f>IF('1. LCC Befintlig Installation'!R24 &lt;&gt; "",'1. LCC Befintlig Installation'!R24,"")</x:f>
      </x:c>
      <x:c r="S24" s="108"/>
      <x:c r="T24" s="108"/>
    </x:row>
    <x:row r="25" s="174" customFormat="1" ht="16.5" customHeight="1">
      <x:c r="B25" s="111"/>
      <x:c r="C25" s="110" t="e" cm="1">
        <x:f t="array" aca="1" ref="C25">IFERROR(
  INDEX(
    tblStrings[],
    MATCH(
      1,
      (tblStrings[Cell]=SUBSTITUTE(CELL("adress",INDIRECT("RC",FALSE)),"$","")) *
      (tblStrings[Sheet]=AllStrings!$C$433),
      0
    ),
    MATCH(Språkval, tblStrings[#Headers], 0)
  ),
)</x:f>
      </x:c>
      <x:c r="D25" s="118"/>
      <x:c r="E25" s="118"/>
      <x:c r="F25" s="118"/>
      <x:c r="G25" s="118"/>
      <x:c r="H25" s="465"/>
      <x:c r="I25" s="471"/>
      <x:c r="J25" s="471"/>
      <x:c r="K25" s="471"/>
      <x:c r="L25" s="471"/>
      <x:c r="M25" s="471"/>
      <x:c r="N25" s="471"/>
      <x:c r="O25" s="471"/>
      <x:c r="P25" s="471"/>
      <x:c r="Q25" s="471"/>
      <x:c r="R25" s="471"/>
      <x:c r="S25" s="108"/>
      <x:c r="T25" s="108"/>
    </x:row>
    <x:row r="26" s="174" customFormat="1" ht="16.5" customHeight="1">
      <x:c r="B26" s="111"/>
      <x:c r="C26" s="110" t="e" cm="1">
        <x:f t="array" aca="1" ref="C26">IFERROR(
  INDEX(
    tblStrings[],
    MATCH(
      1,
      (tblStrings[Cell]=SUBSTITUTE(CELL("adress",INDIRECT("RC",FALSE)),"$","")) *
      (tblStrings[Sheet]=AllStrings!$C$433),
      0
    ),
    MATCH(Språkval, tblStrings[#Headers], 0)
  ),
)</x:f>
      </x:c>
      <x:c r="D26" s="118"/>
      <x:c r="E26" s="118"/>
      <x:c r="F26" s="118"/>
      <x:c r="G26" s="118"/>
      <x:c r="H26" s="118"/>
      <x:c r="I26" s="466" t="str">
        <x:f>IF('1. LCC Befintlig Installation'!I26 &lt;&gt; "",'1. LCC Befintlig Installation'!I26,"")</x:f>
      </x:c>
      <x:c r="J26" s="466" t="str">
        <x:f>IF('1. LCC Befintlig Installation'!J26 &lt;&gt; "",'1. LCC Befintlig Installation'!J26,"")</x:f>
      </x:c>
      <x:c r="K26" s="466" t="str">
        <x:f>IF('1. LCC Befintlig Installation'!K26 &lt;&gt; "",'1. LCC Befintlig Installation'!K26,"")</x:f>
      </x:c>
      <x:c r="L26" s="466" t="str">
        <x:f>IF('1. LCC Befintlig Installation'!L26 &lt;&gt; "",'1. LCC Befintlig Installation'!L26,"")</x:f>
      </x:c>
      <x:c r="M26" s="466" t="str">
        <x:f>IF('1. LCC Befintlig Installation'!M26 &lt;&gt; "",'1. LCC Befintlig Installation'!M26,"")</x:f>
      </x:c>
      <x:c r="N26" s="466" t="str">
        <x:f>IF('1. LCC Befintlig Installation'!N26 &lt;&gt; "",'1. LCC Befintlig Installation'!N26,"")</x:f>
      </x:c>
      <x:c r="O26" s="466" t="str">
        <x:f>IF('1. LCC Befintlig Installation'!O26 &lt;&gt; "",'1. LCC Befintlig Installation'!O26,"")</x:f>
      </x:c>
      <x:c r="P26" s="466" t="str">
        <x:f>IF('1. LCC Befintlig Installation'!P26 &lt;&gt; "",'1. LCC Befintlig Installation'!P26,"")</x:f>
      </x:c>
      <x:c r="Q26" s="466" t="str">
        <x:f>IF('1. LCC Befintlig Installation'!Q26 &lt;&gt; "",'1. LCC Befintlig Installation'!Q26,"")</x:f>
      </x:c>
      <x:c r="R26" s="466" t="str">
        <x:f>IF('1. LCC Befintlig Installation'!R26 &lt;&gt; "",'1. LCC Befintlig Installation'!R26,"")</x:f>
      </x:c>
      <x:c r="S26" s="108"/>
      <x:c r="T26" s="108"/>
    </x:row>
    <x:row r="27" s="174" customFormat="1" ht="16.5" customHeight="1">
      <x:c r="B27" s="111" t="s">
        <x:v>46</x:v>
      </x:c>
      <x:c r="C27" s="115" t="e" cm="1">
        <x:f t="array" aca="1" ref="C27">IFERROR(
  INDEX(
    tblStrings[],
    MATCH(
      1,
      (tblStrings[Cell]=SUBSTITUTE(CELL("adress",INDIRECT("RC",FALSE)),"$","")) *
      (tblStrings[Sheet]=AllStrings!$C$433),
      0
    ),
    MATCH(Språkval, tblStrings[#Headers], 0)
  ),
)</x:f>
      </x:c>
      <x:c r="D27" s="116"/>
      <x:c r="E27" s="116"/>
      <x:c r="F27" s="116"/>
      <x:c r="G27" s="117"/>
      <x:c r="H27" s="117" t="e" cm="1">
        <x:f t="array" aca="1" ref="H27">IFERROR(
  INDEX(
    tblStrings[],
    MATCH(
      1,
      (tblStrings[Cell]=SUBSTITUTE(CELL("adress",INDIRECT("RC",FALSE)),"$","")) *
      (tblStrings[Sheet]=AllStrings!$C$433),
      0
    ),
    MATCH(Språkval, tblStrings[#Headers], 0)
  ),
)</x:f>
      </x:c>
      <x:c r="I27" s="437"/>
      <x:c r="J27" s="437"/>
      <x:c r="K27" s="437"/>
      <x:c r="L27" s="437"/>
      <x:c r="M27" s="437"/>
      <x:c r="N27" s="437"/>
      <x:c r="O27" s="437"/>
      <x:c r="P27" s="437"/>
      <x:c r="Q27" s="437"/>
      <x:c r="R27" s="437"/>
      <x:c r="S27" s="108"/>
      <x:c r="T27" s="108"/>
    </x:row>
    <x:row r="28" s="174" customFormat="1" ht="16.5" customHeight="1">
      <x:c r="B28" s="111" t="s">
        <x:v>47</x:v>
      </x:c>
      <x:c r="C28" s="115" t="e" cm="1">
        <x:f t="array" aca="1" ref="C28">IFERROR(
  INDEX(
    tblStrings[],
    MATCH(
      1,
      (tblStrings[Cell]=SUBSTITUTE(CELL("adress",INDIRECT("RC",FALSE)),"$","")) *
      (tblStrings[Sheet]=AllStrings!$C$433),
      0
    ),
    MATCH(Språkval, tblStrings[#Headers], 0)
  ),
)</x:f>
      </x:c>
      <x:c r="D28" s="116"/>
      <x:c r="E28" s="116"/>
      <x:c r="F28" s="116"/>
      <x:c r="G28" s="117"/>
      <x:c r="H28" s="117" t="e" cm="1">
        <x:f t="array" aca="1" ref="H28">IFERROR(
  INDEX(
    tblStrings[],
    MATCH(
      1,
      (tblStrings[Cell]=SUBSTITUTE(CELL("adress",INDIRECT("RC",FALSE)),"$","")) *
      (tblStrings[Sheet]=AllStrings!$C$433),
      0
    ),
    MATCH(Språkval, tblStrings[#Headers], 0)
  ),
)</x:f>
      </x:c>
      <x:c r="I28" s="437"/>
      <x:c r="J28" s="437"/>
      <x:c r="K28" s="437"/>
      <x:c r="L28" s="437"/>
      <x:c r="M28" s="437"/>
      <x:c r="N28" s="437"/>
      <x:c r="O28" s="437"/>
      <x:c r="P28" s="437"/>
      <x:c r="Q28" s="437"/>
      <x:c r="R28" s="437"/>
      <x:c r="S28" s="108"/>
      <x:c r="T28" s="108"/>
    </x:row>
    <x:row r="29" s="174" customFormat="1" ht="16.5" customHeight="1">
      <x:c r="B29" s="111" t="s">
        <x:v>48</x:v>
      </x:c>
      <x:c r="C29" s="115" t="e" cm="1">
        <x:f t="array" aca="1" ref="C29">IFERROR(
  INDEX(
    tblStrings[],
    MATCH(
      1,
      (tblStrings[Cell]=SUBSTITUTE(CELL("adress",INDIRECT("RC",FALSE)),"$","")) *
      (tblStrings[Sheet]=AllStrings!$C$433),
      0
    ),
    MATCH(Språkval, tblStrings[#Headers], 0)
  ),
)</x:f>
      </x:c>
      <x:c r="D29" s="116"/>
      <x:c r="E29" s="116"/>
      <x:c r="F29" s="116"/>
      <x:c r="G29" s="117"/>
      <x:c r="H29" s="117" t="e" cm="1">
        <x:f t="array" aca="1" ref="H29">IFERROR(
  INDEX(
    tblStrings[],
    MATCH(
      1,
      (tblStrings[Cell]=SUBSTITUTE(CELL("adress",INDIRECT("RC",FALSE)),"$","")) *
      (tblStrings[Sheet]=AllStrings!$C$433),
      0
    ),
    MATCH(Språkval, tblStrings[#Headers], 0)
  ),
)</x:f>
      </x:c>
      <x:c r="I29" s="437"/>
      <x:c r="J29" s="437"/>
      <x:c r="K29" s="437"/>
      <x:c r="L29" s="437"/>
      <x:c r="M29" s="437"/>
      <x:c r="N29" s="437"/>
      <x:c r="O29" s="437"/>
      <x:c r="P29" s="437"/>
      <x:c r="Q29" s="437"/>
      <x:c r="R29" s="437"/>
      <x:c r="S29" s="108"/>
      <x:c r="T29" s="108"/>
    </x:row>
    <x:row r="30" s="174" customFormat="1" ht="16.5" customHeight="1">
      <x:c r="B30" s="111" t="s">
        <x:v>49</x:v>
      </x:c>
      <x:c r="C30" s="115" t="e" cm="1">
        <x:f t="array" aca="1" ref="C30">IFERROR(
  INDEX(
    tblStrings[],
    MATCH(
      1,
      (tblStrings[Cell]=SUBSTITUTE(CELL("adress",INDIRECT("RC",FALSE)),"$","")) *
      (tblStrings[Sheet]=AllStrings!$C$433),
      0
    ),
    MATCH(Språkval, tblStrings[#Headers], 0)
  ),
)</x:f>
      </x:c>
      <x:c r="D30" s="116"/>
      <x:c r="E30" s="116"/>
      <x:c r="F30" s="116"/>
      <x:c r="G30" s="117"/>
      <x:c r="H30" s="117" t="e" cm="1">
        <x:f t="array" aca="1" ref="H30">IFERROR(
  INDEX(
    tblStrings[],
    MATCH(
      1,
      (tblStrings[Cell]=SUBSTITUTE(CELL("adress",INDIRECT("RC",FALSE)),"$","")) *
      (tblStrings[Sheet]=AllStrings!$C$433),
      0
    ),
    MATCH(Språkval, tblStrings[#Headers], 0)
  ),
)</x:f>
      </x:c>
      <x:c r="I30" s="437"/>
      <x:c r="J30" s="437"/>
      <x:c r="K30" s="437"/>
      <x:c r="L30" s="437"/>
      <x:c r="M30" s="437"/>
      <x:c r="N30" s="437"/>
      <x:c r="O30" s="437"/>
      <x:c r="P30" s="437"/>
      <x:c r="Q30" s="437"/>
      <x:c r="R30" s="437"/>
      <x:c r="S30" s="108"/>
      <x:c r="T30" s="108"/>
    </x:row>
    <x:row r="31" s="174" customFormat="1" ht="30" customHeight="1">
      <x:c r="B31" s="111" t="s">
        <x:v>50</x:v>
      </x:c>
      <x:c r="C31" s="115" t="e" cm="1">
        <x:f t="array" aca="1" ref="C31">IFERROR(
  INDEX(
    tblStrings[],
    MATCH(
      1,
      (tblStrings[Cell]=SUBSTITUTE(CELL("adress",INDIRECT("RC",FALSE)),"$","")) *
      (tblStrings[Sheet]=AllStrings!$C$433),
      0
    ),
    MATCH(Språkval, tblStrings[#Headers], 0)
  ),
)</x:f>
      </x:c>
      <x:c r="D31" s="116"/>
      <x:c r="E31" s="116"/>
      <x:c r="F31" s="116"/>
      <x:c r="G31" s="117"/>
      <x:c r="H31" s="117"/>
      <x:c r="I31" s="437"/>
      <x:c r="J31" s="437"/>
      <x:c r="K31" s="437"/>
      <x:c r="L31" s="437"/>
      <x:c r="M31" s="437"/>
      <x:c r="N31" s="437"/>
      <x:c r="O31" s="437"/>
      <x:c r="P31" s="437"/>
      <x:c r="Q31" s="437"/>
      <x:c r="R31" s="437"/>
      <x:c r="S31" s="108"/>
      <x:c r="T31" s="108"/>
    </x:row>
    <x:row r="32" s="174" customFormat="1" ht="28.5" hidden="1" customHeight="1">
      <x:c r="A32" s="363" t="s">
        <x:v>99</x:v>
      </x:c>
      <x:c r="B32" s="111" t="s">
        <x:v>51</x:v>
      </x:c>
      <x:c r="C32" s="115" t="e" cm="1">
        <x:f t="array" aca="1" ref="C32">IFERROR(
  INDEX(
    tblStrings[],
    MATCH(
      1,
      (tblStrings[Cell]=SUBSTITUTE(CELL("adress",INDIRECT("RC",FALSE)),"$","")) *
      (tblStrings[Sheet]=AllStrings!$C$433),
      0
    ),
    MATCH(Språkval, tblStrings[#Headers], 0)
  ),
)</x:f>
      </x:c>
      <x:c r="D32" s="116"/>
      <x:c r="E32" s="116"/>
      <x:c r="F32" s="116"/>
      <x:c r="G32" s="117"/>
      <x:c r="H32" s="117"/>
      <x:c r="I32" s="437" t="e" cm="1">
        <x:f t="array" aca="1" ref="I32">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32" s="437" t="e" cm="1">
        <x:f t="array" aca="1" ref="J32">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32" s="437" t="e" cm="1">
        <x:f t="array" aca="1" ref="K32">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32" s="437" t="e" cm="1">
        <x:f t="array" aca="1" ref="L32">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32" s="437" t="e" cm="1">
        <x:f t="array" aca="1" ref="M32">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32" s="437" t="e" cm="1">
        <x:f t="array" aca="1" ref="N32">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32" s="437" t="e" cm="1">
        <x:f t="array" aca="1" ref="O32">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32" s="437" t="e" cm="1">
        <x:f t="array" aca="1" ref="P32">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32" s="437" t="e" cm="1">
        <x:f t="array" aca="1" ref="Q32">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32" s="437" t="e" cm="1">
        <x:f t="array" aca="1" ref="R32">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32" s="108"/>
      <x:c r="T32" s="108"/>
    </x:row>
    <x:row r="33" s="174" customFormat="1" ht="28.5" hidden="1" customHeight="1">
      <x:c r="A33" s="364"/>
      <x:c r="B33" s="111" t="s">
        <x:v>52</x:v>
      </x:c>
      <x:c r="C33" s="115" t="e" cm="1">
        <x:f t="array" aca="1" ref="C33">IFERROR(
  INDEX(
    tblStrings[],
    MATCH(
      1,
      (tblStrings[Cell]=SUBSTITUTE(CELL("adress",INDIRECT("RC",FALSE)),"$","")) *
      (tblStrings[Sheet]=AllStrings!$C$433),
      0
    ),
    MATCH(Språkval, tblStrings[#Headers], 0)
  ),
)</x:f>
      </x:c>
      <x:c r="D33" s="116"/>
      <x:c r="E33" s="116"/>
      <x:c r="F33" s="116"/>
      <x:c r="G33" s="117"/>
      <x:c r="H33" s="117"/>
      <x:c r="I33" s="437" t="e" cm="1">
        <x:f t="array" aca="1" ref="I33">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33" s="437" t="e" cm="1">
        <x:f t="array" aca="1" ref="J33">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33" s="437" t="e" cm="1">
        <x:f t="array" aca="1" ref="K33">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33" s="437" t="e" cm="1">
        <x:f t="array" aca="1" ref="L33">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33" s="437" t="e" cm="1">
        <x:f t="array" aca="1" ref="M33">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33" s="437" t="e" cm="1">
        <x:f t="array" aca="1" ref="N33">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33" s="437" t="e" cm="1">
        <x:f t="array" aca="1" ref="O33">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33" s="437" t="e" cm="1">
        <x:f t="array" aca="1" ref="P33">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33" s="437" t="e" cm="1">
        <x:f t="array" aca="1" ref="Q33">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33" s="437" t="e" cm="1">
        <x:f t="array" aca="1" ref="R33">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33" s="108"/>
      <x:c r="T33" s="108"/>
    </x:row>
    <x:row r="34" s="174" customFormat="1" ht="28.5" hidden="1" customHeight="1">
      <x:c r="A34" s="364"/>
      <x:c r="B34" s="111" t="s">
        <x:v>53</x:v>
      </x:c>
      <x:c r="C34" s="115" t="e" cm="1">
        <x:f t="array" aca="1" ref="C34">IFERROR(
  INDEX(
    tblStrings[],
    MATCH(
      1,
      (tblStrings[Cell]=SUBSTITUTE(CELL("adress",INDIRECT("RC",FALSE)),"$","")) *
      (tblStrings[Sheet]=AllStrings!$C$433),
      0
    ),
    MATCH(Språkval, tblStrings[#Headers], 0)
  ),
)</x:f>
      </x:c>
      <x:c r="D34" s="116"/>
      <x:c r="E34" s="116"/>
      <x:c r="F34" s="116"/>
      <x:c r="G34" s="117"/>
      <x:c r="H34" s="117"/>
      <x:c r="I34" s="437" t="e" cm="1">
        <x:f t="array" aca="1" ref="I34">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34" s="437" t="e" cm="1">
        <x:f t="array" aca="1" ref="J34">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34" s="437" t="e" cm="1">
        <x:f t="array" aca="1" ref="K34">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34" s="437" t="e" cm="1">
        <x:f t="array" aca="1" ref="L34">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34" s="437" t="e" cm="1">
        <x:f t="array" aca="1" ref="M34">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34" s="437" t="e" cm="1">
        <x:f t="array" aca="1" ref="N34">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34" s="437" t="e" cm="1">
        <x:f t="array" aca="1" ref="O34">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34" s="437" t="e" cm="1">
        <x:f t="array" aca="1" ref="P34">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34" s="437" t="e" cm="1">
        <x:f t="array" aca="1" ref="Q34">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34" s="437" t="e" cm="1">
        <x:f t="array" aca="1" ref="R34">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34" s="108"/>
      <x:c r="T34" s="108"/>
    </x:row>
    <x:row r="35" s="174" customFormat="1" ht="16.5" customHeight="1">
      <x:c r="A35" s="362"/>
      <x:c r="B35" s="111" t="s">
        <x:v>54</x:v>
      </x:c>
      <x:c r="C35" s="115" t="e" cm="1">
        <x:f t="array" aca="1" ref="C35">IFERROR(
  INDEX(
    tblStrings[],
    MATCH(
      1,
      (tblStrings[Cell]=SUBSTITUTE(CELL("adress",INDIRECT("RC",FALSE)),"$","")) *
      (tblStrings[Sheet]=AllStrings!$C$433),
      0
    ),
    MATCH(Språkval, tblStrings[#Headers], 0)
  ),
)</x:f>
      </x:c>
      <x:c r="D35" s="116"/>
      <x:c r="E35" s="116"/>
      <x:c r="F35" s="116"/>
      <x:c r="G35" s="117"/>
      <x:c r="H35" s="117"/>
      <x:c r="I35" s="526" t="n">
        <x:f>IF(IF(I31=$I$233,I32,IF(I31=$I$234,I32*I33,IF(I31=$I$235,I32*I33*I34,1)))=0,"Fyll i 2.6-2.8",IF(I31=$I$233,I32,IF(I31=$I$234,I32*I33,IF(I31=$I$235,I32*I33*I34,1))))</x:f>
        <x:v>1</x:v>
      </x:c>
      <x:c r="J35" s="526" t="n">
        <x:f t="shared" ref="J35:R35" si="1">IF(IF(J31=$I$233,J32,IF(J31=$I$234,J32*J33,IF(J31=$I$235,J32*J33*J34,1)))=0,"Fyll i 2.6-2.8",IF(J31=$I$233,J32,IF(J31=$I$234,J32*J33,IF(J31=$I$235,J32*J33*J34,1))))</x:f>
        <x:v>1</x:v>
      </x:c>
      <x:c r="K35" s="526">
        <x:f t="shared" si="1"/>
        <x:v>1</x:v>
      </x:c>
      <x:c r="L35" s="526">
        <x:f t="shared" si="1"/>
        <x:v>1</x:v>
      </x:c>
      <x:c r="M35" s="526">
        <x:f t="shared" si="1"/>
        <x:v>1</x:v>
      </x:c>
      <x:c r="N35" s="526">
        <x:f t="shared" si="1"/>
        <x:v>1</x:v>
      </x:c>
      <x:c r="O35" s="526">
        <x:f t="shared" si="1"/>
        <x:v>1</x:v>
      </x:c>
      <x:c r="P35" s="526">
        <x:f t="shared" si="1"/>
        <x:v>1</x:v>
      </x:c>
      <x:c r="Q35" s="526">
        <x:f t="shared" si="1"/>
        <x:v>1</x:v>
      </x:c>
      <x:c r="R35" s="526">
        <x:f t="shared" si="1"/>
        <x:v>1</x:v>
      </x:c>
      <x:c r="S35" s="108"/>
      <x:c r="T35" s="108"/>
    </x:row>
    <x:row r="36" s="174" customFormat="1" ht="16.5" customHeight="1">
      <x:c r="B36" s="111" t="s">
        <x:v>55</x:v>
      </x:c>
      <x:c r="C36" s="115" t="e" cm="1">
        <x:f t="array" aca="1" ref="C36">IFERROR(
  INDEX(
    tblStrings[],
    MATCH(
      1,
      (tblStrings[Cell]=SUBSTITUTE(CELL("adress",INDIRECT("RC",FALSE)),"$","")) *
      (tblStrings[Sheet]=AllStrings!$C$433),
      0
    ),
    MATCH(Språkval, tblStrings[#Headers], 0)
  ),
)</x:f>
      </x:c>
      <x:c r="D36" s="116"/>
      <x:c r="E36" s="116"/>
      <x:c r="F36" s="116"/>
      <x:c r="G36" s="117"/>
      <x:c r="H36" s="117" t="e" cm="1">
        <x:f t="array" aca="1" ref="H36">IFERROR(
  INDEX(
    tblStrings[],
    MATCH(
      1,
      (tblStrings[Cell]=SUBSTITUTE(CELL("adress",INDIRECT("RC",FALSE)),"$","")) *
      (tblStrings[Sheet]=AllStrings!$C$433),
      0
    ),
    MATCH(Språkval, tblStrings[#Headers], 0)
  ),
)</x:f>
      </x:c>
      <x:c r="I36" s="437"/>
      <x:c r="J36" s="437"/>
      <x:c r="K36" s="437"/>
      <x:c r="L36" s="437"/>
      <x:c r="M36" s="437"/>
      <x:c r="N36" s="437"/>
      <x:c r="O36" s="437"/>
      <x:c r="P36" s="437"/>
      <x:c r="Q36" s="437"/>
      <x:c r="R36" s="437"/>
      <x:c r="S36" s="108"/>
      <x:c r="T36" s="108"/>
    </x:row>
    <x:row r="37" s="174" customFormat="1" ht="16.5" customHeight="1">
      <x:c r="B37" s="111"/>
      <x:c r="C37" s="465"/>
      <x:c r="D37" s="465"/>
      <x:c r="E37" s="465"/>
      <x:c r="F37" s="465"/>
      <x:c r="G37" s="465"/>
      <x:c r="H37" s="465"/>
      <x:c r="I37" s="471"/>
      <x:c r="J37" s="471"/>
      <x:c r="K37" s="471"/>
      <x:c r="L37" s="471"/>
      <x:c r="M37" s="471"/>
      <x:c r="N37" s="471"/>
      <x:c r="O37" s="471"/>
      <x:c r="P37" s="471"/>
      <x:c r="Q37" s="471"/>
      <x:c r="R37" s="471"/>
      <x:c r="S37" s="108"/>
      <x:c r="T37" s="108"/>
    </x:row>
    <x:row r="38" s="174" customFormat="1" ht="16.5" customHeight="1">
      <x:c r="B38" s="111"/>
      <x:c r="C38" s="110" t="e">
        <x:f>$C$26</x:f>
      </x:c>
      <x:c r="D38" s="118"/>
      <x:c r="E38" s="118"/>
      <x:c r="F38" s="118"/>
      <x:c r="G38" s="118"/>
      <x:c r="H38" s="118"/>
      <x:c r="I38" s="478" t="str">
        <x:f>IF('1. LCC Befintlig Installation'!I38 &lt;&gt; "",'1. LCC Befintlig Installation'!I38,"")</x:f>
      </x:c>
      <x:c r="J38" s="478" t="str">
        <x:f>IF('1. LCC Befintlig Installation'!J38 &lt;&gt; "",'1. LCC Befintlig Installation'!J38,"")</x:f>
      </x:c>
      <x:c r="K38" s="478" t="str">
        <x:f>IF('1. LCC Befintlig Installation'!K38 &lt;&gt; "",'1. LCC Befintlig Installation'!K38,"")</x:f>
      </x:c>
      <x:c r="L38" s="478" t="str">
        <x:f>IF('1. LCC Befintlig Installation'!L38 &lt;&gt; "",'1. LCC Befintlig Installation'!L38,"")</x:f>
      </x:c>
      <x:c r="M38" s="478" t="str">
        <x:f>IF('1. LCC Befintlig Installation'!M38 &lt;&gt; "",'1. LCC Befintlig Installation'!M38,"")</x:f>
      </x:c>
      <x:c r="N38" s="478" t="str">
        <x:f>IF('1. LCC Befintlig Installation'!N38 &lt;&gt; "",'1. LCC Befintlig Installation'!N38,"")</x:f>
      </x:c>
      <x:c r="O38" s="478" t="str">
        <x:f>IF('1. LCC Befintlig Installation'!O38 &lt;&gt; "",'1. LCC Befintlig Installation'!O38,"")</x:f>
      </x:c>
      <x:c r="P38" s="478" t="str">
        <x:f>IF('1. LCC Befintlig Installation'!P38 &lt;&gt; "",'1. LCC Befintlig Installation'!P38,"")</x:f>
      </x:c>
      <x:c r="Q38" s="478" t="str">
        <x:f>IF('1. LCC Befintlig Installation'!Q38 &lt;&gt; "",'1. LCC Befintlig Installation'!Q38,"")</x:f>
      </x:c>
      <x:c r="R38" s="478" t="str">
        <x:f>IF('1. LCC Befintlig Installation'!R38 &lt;&gt; "",'1. LCC Befintlig Installation'!R38,"")</x:f>
      </x:c>
      <x:c r="S38" s="108"/>
      <x:c r="T38" s="108"/>
    </x:row>
    <x:row r="39" s="174" customFormat="1" ht="16.5" customHeight="1">
      <x:c r="B39" s="111" t="s">
        <x:v>46</x:v>
      </x:c>
      <x:c r="C39" s="115" t="e">
        <x:f>$C$27</x:f>
      </x:c>
      <x:c r="D39" s="116"/>
      <x:c r="E39" s="116"/>
      <x:c r="F39" s="116"/>
      <x:c r="G39" s="117"/>
      <x:c r="H39" s="117" t="e">
        <x:f>$H$27</x:f>
      </x:c>
      <x:c r="I39" s="437"/>
      <x:c r="J39" s="437"/>
      <x:c r="K39" s="437"/>
      <x:c r="L39" s="437"/>
      <x:c r="M39" s="437"/>
      <x:c r="N39" s="437"/>
      <x:c r="O39" s="437"/>
      <x:c r="P39" s="437"/>
      <x:c r="Q39" s="437"/>
      <x:c r="R39" s="437"/>
      <x:c r="S39" s="108"/>
      <x:c r="T39" s="108"/>
    </x:row>
    <x:row r="40" s="174" customFormat="1" ht="16.5" customHeight="1">
      <x:c r="B40" s="111" t="s">
        <x:v>47</x:v>
      </x:c>
      <x:c r="C40" s="115" t="e">
        <x:f>$C$28</x:f>
      </x:c>
      <x:c r="D40" s="116"/>
      <x:c r="E40" s="116"/>
      <x:c r="F40" s="116"/>
      <x:c r="G40" s="117"/>
      <x:c r="H40" s="117" t="e">
        <x:f>$H$28</x:f>
      </x:c>
      <x:c r="I40" s="437"/>
      <x:c r="J40" s="437"/>
      <x:c r="K40" s="437"/>
      <x:c r="L40" s="437"/>
      <x:c r="M40" s="437"/>
      <x:c r="N40" s="437"/>
      <x:c r="O40" s="437"/>
      <x:c r="P40" s="437"/>
      <x:c r="Q40" s="437"/>
      <x:c r="R40" s="437"/>
      <x:c r="S40" s="108"/>
      <x:c r="T40" s="108"/>
    </x:row>
    <x:row r="41" s="174" customFormat="1" ht="16.5" customHeight="1">
      <x:c r="B41" s="111" t="s">
        <x:v>48</x:v>
      </x:c>
      <x:c r="C41" s="115" t="e">
        <x:f>$C$29</x:f>
      </x:c>
      <x:c r="D41" s="116"/>
      <x:c r="E41" s="116"/>
      <x:c r="F41" s="116"/>
      <x:c r="G41" s="117"/>
      <x:c r="H41" s="117" t="e">
        <x:f>$H$29</x:f>
      </x:c>
      <x:c r="I41" s="437"/>
      <x:c r="J41" s="437"/>
      <x:c r="K41" s="437"/>
      <x:c r="L41" s="437"/>
      <x:c r="M41" s="437"/>
      <x:c r="N41" s="437"/>
      <x:c r="O41" s="437"/>
      <x:c r="P41" s="437"/>
      <x:c r="Q41" s="437"/>
      <x:c r="R41" s="437"/>
      <x:c r="S41" s="108"/>
      <x:c r="T41" s="108"/>
    </x:row>
    <x:row r="42" s="174" customFormat="1" ht="16.5" customHeight="1">
      <x:c r="B42" s="111" t="s">
        <x:v>49</x:v>
      </x:c>
      <x:c r="C42" s="115" t="e">
        <x:f>$C$30</x:f>
      </x:c>
      <x:c r="D42" s="116"/>
      <x:c r="E42" s="116"/>
      <x:c r="F42" s="116"/>
      <x:c r="G42" s="117"/>
      <x:c r="H42" s="117" t="e">
        <x:f>$H$30</x:f>
      </x:c>
      <x:c r="I42" s="437"/>
      <x:c r="J42" s="437"/>
      <x:c r="K42" s="437"/>
      <x:c r="L42" s="437"/>
      <x:c r="M42" s="437"/>
      <x:c r="N42" s="437"/>
      <x:c r="O42" s="437"/>
      <x:c r="P42" s="437"/>
      <x:c r="Q42" s="437"/>
      <x:c r="R42" s="437"/>
      <x:c r="S42" s="108"/>
      <x:c r="T42" s="108"/>
    </x:row>
    <x:row r="43" s="174" customFormat="1" ht="30" customHeight="1">
      <x:c r="B43" s="111" t="s">
        <x:v>50</x:v>
      </x:c>
      <x:c r="C43" s="115" t="e">
        <x:f>$C$31</x:f>
      </x:c>
      <x:c r="D43" s="116"/>
      <x:c r="E43" s="116"/>
      <x:c r="F43" s="116"/>
      <x:c r="G43" s="117"/>
      <x:c r="H43" s="117"/>
      <x:c r="I43" s="437"/>
      <x:c r="J43" s="437"/>
      <x:c r="K43" s="437"/>
      <x:c r="L43" s="437"/>
      <x:c r="M43" s="437"/>
      <x:c r="N43" s="437"/>
      <x:c r="O43" s="437"/>
      <x:c r="P43" s="437"/>
      <x:c r="Q43" s="437"/>
      <x:c r="R43" s="437"/>
      <x:c r="S43" s="108"/>
      <x:c r="T43" s="108"/>
    </x:row>
    <x:row r="44" s="174" customFormat="1" ht="27" hidden="1">
      <x:c r="A44" s="364"/>
      <x:c r="B44" s="111" t="s">
        <x:v>51</x:v>
      </x:c>
      <x:c r="C44" s="115" t="s">
        <x:v>100</x:v>
      </x:c>
      <x:c r="D44" s="116"/>
      <x:c r="E44" s="116"/>
      <x:c r="F44" s="116"/>
      <x:c r="G44" s="117"/>
      <x:c r="H44" s="117"/>
      <x:c r="I44" s="437" t="e" cm="1">
        <x:f t="array" aca="1" ref="I44">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44" s="437" t="e" cm="1">
        <x:f t="array" aca="1" ref="J44">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44" s="437" t="e" cm="1">
        <x:f t="array" aca="1" ref="K44">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44" s="437" t="e" cm="1">
        <x:f t="array" aca="1" ref="L44">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44" s="437" t="e" cm="1">
        <x:f t="array" aca="1" ref="M44">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44" s="437" t="e" cm="1">
        <x:f t="array" aca="1" ref="N44">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44" s="437" t="e" cm="1">
        <x:f t="array" aca="1" ref="O44">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44" s="437" t="e" cm="1">
        <x:f t="array" aca="1" ref="P44">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44" s="437" t="e" cm="1">
        <x:f t="array" aca="1" ref="Q44">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44" s="437" t="e" cm="1">
        <x:f t="array" aca="1" ref="R44">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44" s="108"/>
      <x:c r="T44" s="108"/>
    </x:row>
    <x:row r="45" s="174" customFormat="1" ht="27" hidden="1">
      <x:c r="A45" s="364"/>
      <x:c r="B45" s="111" t="s">
        <x:v>52</x:v>
      </x:c>
      <x:c r="C45" s="115" t="s">
        <x:v>101</x:v>
      </x:c>
      <x:c r="D45" s="116"/>
      <x:c r="E45" s="116"/>
      <x:c r="F45" s="116"/>
      <x:c r="G45" s="117"/>
      <x:c r="H45" s="117"/>
      <x:c r="I45" s="437" t="e" cm="1">
        <x:f t="array" aca="1" ref="I45">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45" s="437" t="e" cm="1">
        <x:f t="array" aca="1" ref="J45">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45" s="437" t="e" cm="1">
        <x:f t="array" aca="1" ref="K45">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45" s="437" t="e" cm="1">
        <x:f t="array" aca="1" ref="L45">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45" s="437" t="e" cm="1">
        <x:f t="array" aca="1" ref="M45">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45" s="437" t="e" cm="1">
        <x:f t="array" aca="1" ref="N45">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45" s="437" t="e" cm="1">
        <x:f t="array" aca="1" ref="O45">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45" s="437" t="e" cm="1">
        <x:f t="array" aca="1" ref="P45">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45" s="437" t="e" cm="1">
        <x:f t="array" aca="1" ref="Q45">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45" s="437" t="e" cm="1">
        <x:f t="array" aca="1" ref="R45">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45" s="108"/>
      <x:c r="T45" s="108"/>
    </x:row>
    <x:row r="46" s="174" customFormat="1" ht="27" hidden="1">
      <x:c r="A46" s="364"/>
      <x:c r="B46" s="111" t="s">
        <x:v>53</x:v>
      </x:c>
      <x:c r="C46" s="115" t="s">
        <x:v>102</x:v>
      </x:c>
      <x:c r="D46" s="116"/>
      <x:c r="E46" s="116"/>
      <x:c r="F46" s="116"/>
      <x:c r="G46" s="117"/>
      <x:c r="H46" s="117"/>
      <x:c r="I46" s="437" t="e" cm="1">
        <x:f t="array" aca="1" ref="I46">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46" s="437" t="e" cm="1">
        <x:f t="array" aca="1" ref="J46">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46" s="437" t="e" cm="1">
        <x:f t="array" aca="1" ref="K46">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46" s="437" t="e" cm="1">
        <x:f t="array" aca="1" ref="L46">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46" s="437" t="e" cm="1">
        <x:f t="array" aca="1" ref="M46">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46" s="437" t="e" cm="1">
        <x:f t="array" aca="1" ref="N46">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46" s="437" t="e" cm="1">
        <x:f t="array" aca="1" ref="O46">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46" s="437" t="e" cm="1">
        <x:f t="array" aca="1" ref="P46">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46" s="437" t="e" cm="1">
        <x:f t="array" aca="1" ref="Q46">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46" s="437" t="e" cm="1">
        <x:f t="array" aca="1" ref="R46">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46" s="108"/>
      <x:c r="T46" s="108"/>
    </x:row>
    <x:row r="47" s="174" customFormat="1" ht="16.5" customHeight="1">
      <x:c r="B47" s="111" t="s">
        <x:v>54</x:v>
      </x:c>
      <x:c r="C47" s="119" t="e">
        <x:f>$C$35</x:f>
      </x:c>
      <x:c r="D47" s="116"/>
      <x:c r="E47" s="116"/>
      <x:c r="F47" s="116"/>
      <x:c r="G47" s="117"/>
      <x:c r="H47" s="117"/>
      <x:c r="I47" s="526" t="n">
        <x:f t="shared" ref="I47:R47" si="2">IF(IF(I43=$I$233,I44,IF(I43=$I$234,I44*I45,IF(I43=$I$235,I44*I45*I46,1)))=0,"Fyll i 2.6-2.8",IF(I43=$I$233,I44,IF(I43=$I$234,I44*I45,IF(I43=$I$235,I44*I45*I46,1))))</x:f>
        <x:v>1</x:v>
      </x:c>
      <x:c r="J47" s="526">
        <x:f t="shared" si="2"/>
        <x:v>1</x:v>
      </x:c>
      <x:c r="K47" s="526">
        <x:f t="shared" si="2"/>
        <x:v>1</x:v>
      </x:c>
      <x:c r="L47" s="526">
        <x:f t="shared" si="2"/>
        <x:v>1</x:v>
      </x:c>
      <x:c r="M47" s="526">
        <x:f t="shared" si="2"/>
        <x:v>1</x:v>
      </x:c>
      <x:c r="N47" s="526">
        <x:f t="shared" si="2"/>
        <x:v>1</x:v>
      </x:c>
      <x:c r="O47" s="526">
        <x:f t="shared" si="2"/>
        <x:v>1</x:v>
      </x:c>
      <x:c r="P47" s="526">
        <x:f t="shared" si="2"/>
        <x:v>1</x:v>
      </x:c>
      <x:c r="Q47" s="526">
        <x:f t="shared" si="2"/>
        <x:v>1</x:v>
      </x:c>
      <x:c r="R47" s="526">
        <x:f t="shared" si="2"/>
        <x:v>1</x:v>
      </x:c>
      <x:c r="S47" s="108"/>
      <x:c r="T47" s="108"/>
    </x:row>
    <x:row r="48" s="174" customFormat="1" ht="25.5" customHeight="1">
      <x:c r="B48" s="111" t="s">
        <x:v>55</x:v>
      </x:c>
      <x:c r="C48" s="115" t="e">
        <x:f>$C$36</x:f>
      </x:c>
      <x:c r="D48" s="116"/>
      <x:c r="E48" s="116"/>
      <x:c r="F48" s="116"/>
      <x:c r="G48" s="117"/>
      <x:c r="H48" s="117" t="e">
        <x:f>$H$36</x:f>
      </x:c>
      <x:c r="I48" s="437"/>
      <x:c r="J48" s="437"/>
      <x:c r="K48" s="437"/>
      <x:c r="L48" s="437"/>
      <x:c r="M48" s="437"/>
      <x:c r="N48" s="437"/>
      <x:c r="O48" s="437"/>
      <x:c r="P48" s="437"/>
      <x:c r="Q48" s="437"/>
      <x:c r="R48" s="437"/>
      <x:c r="S48" s="108"/>
      <x:c r="T48" s="108"/>
    </x:row>
    <x:row r="49" s="174" customFormat="1" ht="16.5" customHeight="1">
      <x:c r="B49" s="111"/>
      <x:c r="C49" s="465"/>
      <x:c r="D49" s="465"/>
      <x:c r="E49" s="465"/>
      <x:c r="F49" s="465"/>
      <x:c r="G49" s="465"/>
      <x:c r="H49" s="465"/>
      <x:c r="I49" s="471"/>
      <x:c r="J49" s="471"/>
      <x:c r="K49" s="471"/>
      <x:c r="L49" s="471"/>
      <x:c r="M49" s="471"/>
      <x:c r="N49" s="471"/>
      <x:c r="O49" s="471"/>
      <x:c r="P49" s="471"/>
      <x:c r="Q49" s="471"/>
      <x:c r="R49" s="471"/>
      <x:c r="S49" s="108"/>
      <x:c r="T49" s="108"/>
    </x:row>
    <x:row r="50" s="174" customFormat="1" ht="16.5" customHeight="1">
      <x:c r="B50" s="111"/>
      <x:c r="C50" s="110" t="e">
        <x:f>$C$26</x:f>
      </x:c>
      <x:c r="D50" s="118"/>
      <x:c r="E50" s="118"/>
      <x:c r="F50" s="118"/>
      <x:c r="G50" s="118"/>
      <x:c r="H50" s="118"/>
      <x:c r="I50" s="478" t="str">
        <x:f>IF('1. LCC Befintlig Installation'!I50 &lt;&gt; "",'1. LCC Befintlig Installation'!I50,"")</x:f>
      </x:c>
      <x:c r="J50" s="478" t="str">
        <x:f>IF('1. LCC Befintlig Installation'!J50 &lt;&gt; "",'1. LCC Befintlig Installation'!J50,"")</x:f>
      </x:c>
      <x:c r="K50" s="478" t="str">
        <x:f>IF('1. LCC Befintlig Installation'!K50 &lt;&gt; "",'1. LCC Befintlig Installation'!K50,"")</x:f>
      </x:c>
      <x:c r="L50" s="478" t="str">
        <x:f>IF('1. LCC Befintlig Installation'!L50 &lt;&gt; "",'1. LCC Befintlig Installation'!L50,"")</x:f>
      </x:c>
      <x:c r="M50" s="478" t="str">
        <x:f>IF('1. LCC Befintlig Installation'!M50 &lt;&gt; "",'1. LCC Befintlig Installation'!M50,"")</x:f>
      </x:c>
      <x:c r="N50" s="478" t="str">
        <x:f>IF('1. LCC Befintlig Installation'!N50 &lt;&gt; "",'1. LCC Befintlig Installation'!N50,"")</x:f>
      </x:c>
      <x:c r="O50" s="478" t="str">
        <x:f>IF('1. LCC Befintlig Installation'!O50 &lt;&gt; "",'1. LCC Befintlig Installation'!O50,"")</x:f>
      </x:c>
      <x:c r="P50" s="478" t="str">
        <x:f>IF('1. LCC Befintlig Installation'!P50 &lt;&gt; "",'1. LCC Befintlig Installation'!P50,"")</x:f>
      </x:c>
      <x:c r="Q50" s="478" t="str">
        <x:f>IF('1. LCC Befintlig Installation'!Q50 &lt;&gt; "",'1. LCC Befintlig Installation'!Q50,"")</x:f>
      </x:c>
      <x:c r="R50" s="478" t="str">
        <x:f>IF('1. LCC Befintlig Installation'!R50 &lt;&gt; "",'1. LCC Befintlig Installation'!R50,"")</x:f>
      </x:c>
      <x:c r="S50" s="108"/>
      <x:c r="T50" s="108"/>
    </x:row>
    <x:row r="51" s="174" customFormat="1" ht="16.5" customHeight="1">
      <x:c r="B51" s="111" t="s">
        <x:v>46</x:v>
      </x:c>
      <x:c r="C51" s="115" t="e">
        <x:f>$C$27</x:f>
      </x:c>
      <x:c r="D51" s="116"/>
      <x:c r="E51" s="116"/>
      <x:c r="F51" s="116"/>
      <x:c r="G51" s="117"/>
      <x:c r="H51" s="117" t="e">
        <x:f>$H$27</x:f>
      </x:c>
      <x:c r="I51" s="437"/>
      <x:c r="J51" s="437"/>
      <x:c r="K51" s="437"/>
      <x:c r="L51" s="437"/>
      <x:c r="M51" s="437"/>
      <x:c r="N51" s="437"/>
      <x:c r="O51" s="437"/>
      <x:c r="P51" s="437"/>
      <x:c r="Q51" s="437"/>
      <x:c r="R51" s="437"/>
      <x:c r="S51" s="108"/>
      <x:c r="T51" s="108"/>
    </x:row>
    <x:row r="52" s="174" customFormat="1" ht="16.5" customHeight="1">
      <x:c r="B52" s="111" t="s">
        <x:v>47</x:v>
      </x:c>
      <x:c r="C52" s="115" t="e">
        <x:f>$C$28</x:f>
      </x:c>
      <x:c r="D52" s="116"/>
      <x:c r="E52" s="116"/>
      <x:c r="F52" s="116"/>
      <x:c r="G52" s="117"/>
      <x:c r="H52" s="117" t="e">
        <x:f>$H$28</x:f>
      </x:c>
      <x:c r="I52" s="437"/>
      <x:c r="J52" s="437"/>
      <x:c r="K52" s="437"/>
      <x:c r="L52" s="437"/>
      <x:c r="M52" s="437"/>
      <x:c r="N52" s="437"/>
      <x:c r="O52" s="437"/>
      <x:c r="P52" s="437"/>
      <x:c r="Q52" s="437"/>
      <x:c r="R52" s="437"/>
      <x:c r="S52" s="108"/>
      <x:c r="T52" s="108"/>
    </x:row>
    <x:row r="53" s="174" customFormat="1" ht="16.5" customHeight="1">
      <x:c r="B53" s="111" t="s">
        <x:v>48</x:v>
      </x:c>
      <x:c r="C53" s="115" t="e">
        <x:f>$C$29</x:f>
      </x:c>
      <x:c r="D53" s="116"/>
      <x:c r="E53" s="116"/>
      <x:c r="F53" s="116"/>
      <x:c r="G53" s="117"/>
      <x:c r="H53" s="117" t="e">
        <x:f>$H$29</x:f>
      </x:c>
      <x:c r="I53" s="437"/>
      <x:c r="J53" s="437"/>
      <x:c r="K53" s="437"/>
      <x:c r="L53" s="437"/>
      <x:c r="M53" s="437"/>
      <x:c r="N53" s="437"/>
      <x:c r="O53" s="437"/>
      <x:c r="P53" s="437"/>
      <x:c r="Q53" s="437"/>
      <x:c r="R53" s="437"/>
      <x:c r="S53" s="108"/>
      <x:c r="T53" s="108"/>
    </x:row>
    <x:row r="54" s="174" customFormat="1" ht="16.5" customHeight="1">
      <x:c r="B54" s="111" t="s">
        <x:v>49</x:v>
      </x:c>
      <x:c r="C54" s="115" t="e">
        <x:f>$C$30</x:f>
      </x:c>
      <x:c r="D54" s="116"/>
      <x:c r="E54" s="116"/>
      <x:c r="F54" s="116"/>
      <x:c r="G54" s="117"/>
      <x:c r="H54" s="117" t="e">
        <x:f>$H$30</x:f>
      </x:c>
      <x:c r="I54" s="437"/>
      <x:c r="J54" s="437"/>
      <x:c r="K54" s="437"/>
      <x:c r="L54" s="437"/>
      <x:c r="M54" s="437"/>
      <x:c r="N54" s="437"/>
      <x:c r="O54" s="437"/>
      <x:c r="P54" s="437"/>
      <x:c r="Q54" s="437"/>
      <x:c r="R54" s="437"/>
      <x:c r="S54" s="108"/>
      <x:c r="T54" s="108"/>
    </x:row>
    <x:row r="55" s="174" customFormat="1" ht="30" customHeight="1">
      <x:c r="B55" s="111" t="s">
        <x:v>50</x:v>
      </x:c>
      <x:c r="C55" s="115" t="e">
        <x:f>$C$31</x:f>
      </x:c>
      <x:c r="D55" s="116"/>
      <x:c r="E55" s="116"/>
      <x:c r="F55" s="116"/>
      <x:c r="G55" s="117"/>
      <x:c r="H55" s="117"/>
      <x:c r="I55" s="437"/>
      <x:c r="J55" s="437"/>
      <x:c r="K55" s="437"/>
      <x:c r="L55" s="437"/>
      <x:c r="M55" s="437"/>
      <x:c r="N55" s="437"/>
      <x:c r="O55" s="437"/>
      <x:c r="P55" s="437"/>
      <x:c r="Q55" s="437"/>
      <x:c r="R55" s="437"/>
      <x:c r="S55" s="108"/>
      <x:c r="T55" s="108"/>
    </x:row>
    <x:row r="56" s="174" customFormat="1" ht="27" hidden="1">
      <x:c r="A56" s="364"/>
      <x:c r="B56" s="111" t="s">
        <x:v>51</x:v>
      </x:c>
      <x:c r="C56" s="115" t="s">
        <x:v>100</x:v>
      </x:c>
      <x:c r="D56" s="116"/>
      <x:c r="E56" s="116"/>
      <x:c r="F56" s="116"/>
      <x:c r="G56" s="117"/>
      <x:c r="H56" s="117"/>
      <x:c r="I56" s="437" t="e" cm="1">
        <x:f t="array" aca="1" ref="I56">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56" s="437" t="e" cm="1">
        <x:f t="array" aca="1" ref="J56">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56" s="437" t="e" cm="1">
        <x:f t="array" aca="1" ref="K56">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56" s="437" t="e" cm="1">
        <x:f t="array" aca="1" ref="L56">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56" s="437" t="e" cm="1">
        <x:f t="array" aca="1" ref="M56">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56" s="437" t="e" cm="1">
        <x:f t="array" aca="1" ref="N56">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56" s="437" t="e" cm="1">
        <x:f t="array" aca="1" ref="O56">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56" s="437" t="e" cm="1">
        <x:f t="array" aca="1" ref="P56">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56" s="437" t="e" cm="1">
        <x:f t="array" aca="1" ref="Q56">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56" s="437" t="e" cm="1">
        <x:f t="array" aca="1" ref="R56">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56" s="108"/>
      <x:c r="T56" s="108"/>
    </x:row>
    <x:row r="57" s="174" customFormat="1" ht="27" hidden="1">
      <x:c r="A57" s="364"/>
      <x:c r="B57" s="111" t="s">
        <x:v>52</x:v>
      </x:c>
      <x:c r="C57" s="115" t="s">
        <x:v>101</x:v>
      </x:c>
      <x:c r="D57" s="116"/>
      <x:c r="E57" s="116"/>
      <x:c r="F57" s="116"/>
      <x:c r="G57" s="117"/>
      <x:c r="H57" s="117"/>
      <x:c r="I57" s="437" t="e" cm="1">
        <x:f t="array" aca="1" ref="I57">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57" s="437" t="e" cm="1">
        <x:f t="array" aca="1" ref="J57">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57" s="437" t="e" cm="1">
        <x:f t="array" aca="1" ref="K57">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57" s="437" t="e" cm="1">
        <x:f t="array" aca="1" ref="L57">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57" s="437" t="e" cm="1">
        <x:f t="array" aca="1" ref="M57">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57" s="437" t="e" cm="1">
        <x:f t="array" aca="1" ref="N57">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57" s="437" t="e" cm="1">
        <x:f t="array" aca="1" ref="O57">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57" s="437" t="e" cm="1">
        <x:f t="array" aca="1" ref="P57">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57" s="437" t="e" cm="1">
        <x:f t="array" aca="1" ref="Q57">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57" s="437" t="e" cm="1">
        <x:f t="array" aca="1" ref="R57">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57" s="108"/>
      <x:c r="T57" s="108"/>
    </x:row>
    <x:row r="58" s="174" customFormat="1" ht="27" hidden="1">
      <x:c r="A58" s="364"/>
      <x:c r="B58" s="111" t="s">
        <x:v>53</x:v>
      </x:c>
      <x:c r="C58" s="115" t="s">
        <x:v>102</x:v>
      </x:c>
      <x:c r="D58" s="116"/>
      <x:c r="E58" s="116"/>
      <x:c r="F58" s="116"/>
      <x:c r="G58" s="117"/>
      <x:c r="H58" s="117"/>
      <x:c r="I58" s="437" t="e" cm="1">
        <x:f t="array" aca="1" ref="I58">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58" s="437" t="e" cm="1">
        <x:f t="array" aca="1" ref="J58">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58" s="437" t="e" cm="1">
        <x:f t="array" aca="1" ref="K58">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58" s="437" t="e" cm="1">
        <x:f t="array" aca="1" ref="L58">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58" s="437" t="e" cm="1">
        <x:f t="array" aca="1" ref="M58">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58" s="437" t="e" cm="1">
        <x:f t="array" aca="1" ref="N58">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58" s="437" t="e" cm="1">
        <x:f t="array" aca="1" ref="O58">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58" s="437" t="e" cm="1">
        <x:f t="array" aca="1" ref="P58">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58" s="437" t="e" cm="1">
        <x:f t="array" aca="1" ref="Q58">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58" s="437" t="e" cm="1">
        <x:f t="array" aca="1" ref="R58">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58" s="108"/>
      <x:c r="T58" s="108"/>
    </x:row>
    <x:row r="59" s="174" customFormat="1" ht="16.5" customHeight="1">
      <x:c r="B59" s="111" t="s">
        <x:v>54</x:v>
      </x:c>
      <x:c r="C59" s="119" t="e">
        <x:f>$C$35</x:f>
      </x:c>
      <x:c r="D59" s="116"/>
      <x:c r="E59" s="116"/>
      <x:c r="F59" s="116"/>
      <x:c r="G59" s="117"/>
      <x:c r="H59" s="117"/>
      <x:c r="I59" s="526" t="n">
        <x:f t="shared" ref="I59:R59" si="3">IF(IF(I55=$I$233,I56,IF(I55=$I$234,I56*I57,IF(I55=$I$235,I56*I57*I58,1)))=0,"Fyll i 2.6-2.8",IF(I55=$I$233,I56,IF(I55=$I$234,I56*I57,IF(I55=$I$235,I56*I57*I58,1))))</x:f>
        <x:v>1</x:v>
      </x:c>
      <x:c r="J59" s="526">
        <x:f t="shared" si="3"/>
        <x:v>1</x:v>
      </x:c>
      <x:c r="K59" s="526">
        <x:f t="shared" si="3"/>
        <x:v>1</x:v>
      </x:c>
      <x:c r="L59" s="526">
        <x:f t="shared" si="3"/>
        <x:v>1</x:v>
      </x:c>
      <x:c r="M59" s="526">
        <x:f t="shared" si="3"/>
        <x:v>1</x:v>
      </x:c>
      <x:c r="N59" s="526">
        <x:f t="shared" si="3"/>
        <x:v>1</x:v>
      </x:c>
      <x:c r="O59" s="526">
        <x:f t="shared" si="3"/>
        <x:v>1</x:v>
      </x:c>
      <x:c r="P59" s="526">
        <x:f t="shared" si="3"/>
        <x:v>1</x:v>
      </x:c>
      <x:c r="Q59" s="526">
        <x:f t="shared" si="3"/>
        <x:v>1</x:v>
      </x:c>
      <x:c r="R59" s="526">
        <x:f t="shared" si="3"/>
        <x:v>1</x:v>
      </x:c>
      <x:c r="S59" s="108"/>
      <x:c r="T59" s="108"/>
    </x:row>
    <x:row r="60" s="174" customFormat="1" ht="16.5" customHeight="1">
      <x:c r="B60" s="111" t="s">
        <x:v>55</x:v>
      </x:c>
      <x:c r="C60" s="115" t="e">
        <x:f>$C$36</x:f>
      </x:c>
      <x:c r="D60" s="116"/>
      <x:c r="E60" s="116"/>
      <x:c r="F60" s="116"/>
      <x:c r="G60" s="117"/>
      <x:c r="H60" s="117" t="e">
        <x:f>$H$36</x:f>
      </x:c>
      <x:c r="I60" s="437"/>
      <x:c r="J60" s="437"/>
      <x:c r="K60" s="437"/>
      <x:c r="L60" s="437"/>
      <x:c r="M60" s="437"/>
      <x:c r="N60" s="437"/>
      <x:c r="O60" s="437"/>
      <x:c r="P60" s="437"/>
      <x:c r="Q60" s="437"/>
      <x:c r="R60" s="437"/>
      <x:c r="S60" s="108"/>
      <x:c r="T60" s="108"/>
    </x:row>
    <x:row r="61" s="174" customFormat="1" ht="16.5" customHeight="1">
      <x:c r="B61" s="111"/>
      <x:c r="C61" s="465"/>
      <x:c r="D61" s="465"/>
      <x:c r="E61" s="465"/>
      <x:c r="F61" s="465"/>
      <x:c r="G61" s="465"/>
      <x:c r="H61" s="465"/>
      <x:c r="I61" s="471"/>
      <x:c r="J61" s="471"/>
      <x:c r="K61" s="471"/>
      <x:c r="L61" s="471"/>
      <x:c r="M61" s="471"/>
      <x:c r="N61" s="471"/>
      <x:c r="O61" s="471"/>
      <x:c r="P61" s="471"/>
      <x:c r="Q61" s="471"/>
      <x:c r="R61" s="471"/>
      <x:c r="S61" s="108"/>
      <x:c r="T61" s="108"/>
    </x:row>
    <x:row r="62" s="174" customFormat="1" ht="16.5" customHeight="1">
      <x:c r="B62" s="111"/>
      <x:c r="C62" s="110" t="e">
        <x:f>$C$26</x:f>
      </x:c>
      <x:c r="D62" s="118"/>
      <x:c r="E62" s="118"/>
      <x:c r="F62" s="118"/>
      <x:c r="G62" s="118"/>
      <x:c r="H62" s="118"/>
      <x:c r="I62" s="479" t="str">
        <x:f>IF('1. LCC Befintlig Installation'!I62 &lt;&gt; "",'1. LCC Befintlig Installation'!I62,"")</x:f>
      </x:c>
      <x:c r="J62" s="479" t="str">
        <x:f>IF('1. LCC Befintlig Installation'!J62 &lt;&gt; "",'1. LCC Befintlig Installation'!J62,"")</x:f>
      </x:c>
      <x:c r="K62" s="479" t="str">
        <x:f>IF('1. LCC Befintlig Installation'!K62 &lt;&gt; "",'1. LCC Befintlig Installation'!K62,"")</x:f>
      </x:c>
      <x:c r="L62" s="479" t="str">
        <x:f>IF('1. LCC Befintlig Installation'!L62 &lt;&gt; "",'1. LCC Befintlig Installation'!L62,"")</x:f>
      </x:c>
      <x:c r="M62" s="479" t="str">
        <x:f>IF('1. LCC Befintlig Installation'!M62 &lt;&gt; "",'1. LCC Befintlig Installation'!M62,"")</x:f>
      </x:c>
      <x:c r="N62" s="479" t="str">
        <x:f>IF('1. LCC Befintlig Installation'!N62 &lt;&gt; "",'1. LCC Befintlig Installation'!N62,"")</x:f>
      </x:c>
      <x:c r="O62" s="479" t="str">
        <x:f>IF('1. LCC Befintlig Installation'!O62 &lt;&gt; "",'1. LCC Befintlig Installation'!O62,"")</x:f>
      </x:c>
      <x:c r="P62" s="479" t="str">
        <x:f>IF('1. LCC Befintlig Installation'!P62 &lt;&gt; "",'1. LCC Befintlig Installation'!P62,"")</x:f>
      </x:c>
      <x:c r="Q62" s="479" t="str">
        <x:f>IF('1. LCC Befintlig Installation'!Q62 &lt;&gt; "",'1. LCC Befintlig Installation'!Q62,"")</x:f>
      </x:c>
      <x:c r="R62" s="479" t="str">
        <x:f>IF('1. LCC Befintlig Installation'!R62 &lt;&gt; "",'1. LCC Befintlig Installation'!R62,"")</x:f>
      </x:c>
      <x:c r="S62" s="108"/>
      <x:c r="T62" s="108"/>
    </x:row>
    <x:row r="63" s="174" customFormat="1" ht="16.5" customHeight="1">
      <x:c r="B63" s="111" t="s">
        <x:v>46</x:v>
      </x:c>
      <x:c r="C63" s="115" t="e">
        <x:f>$C$27</x:f>
      </x:c>
      <x:c r="D63" s="116"/>
      <x:c r="E63" s="116"/>
      <x:c r="F63" s="116"/>
      <x:c r="G63" s="117"/>
      <x:c r="H63" s="117" t="e">
        <x:f>$H$27</x:f>
      </x:c>
      <x:c r="I63" s="437"/>
      <x:c r="J63" s="437"/>
      <x:c r="K63" s="437"/>
      <x:c r="L63" s="437"/>
      <x:c r="M63" s="437"/>
      <x:c r="N63" s="437"/>
      <x:c r="O63" s="437"/>
      <x:c r="P63" s="437"/>
      <x:c r="Q63" s="437"/>
      <x:c r="R63" s="437"/>
      <x:c r="S63" s="108"/>
      <x:c r="T63" s="108"/>
    </x:row>
    <x:row r="64" s="174" customFormat="1" ht="16.5" customHeight="1">
      <x:c r="B64" s="111" t="s">
        <x:v>47</x:v>
      </x:c>
      <x:c r="C64" s="115" t="e">
        <x:f>$C$28</x:f>
      </x:c>
      <x:c r="D64" s="116"/>
      <x:c r="E64" s="116"/>
      <x:c r="F64" s="116"/>
      <x:c r="G64" s="117"/>
      <x:c r="H64" s="117" t="e">
        <x:f>$H$28</x:f>
      </x:c>
      <x:c r="I64" s="437"/>
      <x:c r="J64" s="437"/>
      <x:c r="K64" s="437"/>
      <x:c r="L64" s="437"/>
      <x:c r="M64" s="437"/>
      <x:c r="N64" s="437"/>
      <x:c r="O64" s="437"/>
      <x:c r="P64" s="437"/>
      <x:c r="Q64" s="437"/>
      <x:c r="R64" s="437"/>
      <x:c r="S64" s="108"/>
      <x:c r="T64" s="108"/>
    </x:row>
    <x:row r="65" s="174" customFormat="1" ht="16.5" customHeight="1">
      <x:c r="B65" s="111" t="s">
        <x:v>48</x:v>
      </x:c>
      <x:c r="C65" s="115" t="e">
        <x:f>$C$29</x:f>
      </x:c>
      <x:c r="D65" s="116"/>
      <x:c r="E65" s="116"/>
      <x:c r="F65" s="116"/>
      <x:c r="G65" s="117"/>
      <x:c r="H65" s="117" t="e">
        <x:f>$H$29</x:f>
      </x:c>
      <x:c r="I65" s="437"/>
      <x:c r="J65" s="437"/>
      <x:c r="K65" s="437"/>
      <x:c r="L65" s="437"/>
      <x:c r="M65" s="437"/>
      <x:c r="N65" s="437"/>
      <x:c r="O65" s="437"/>
      <x:c r="P65" s="437"/>
      <x:c r="Q65" s="437"/>
      <x:c r="R65" s="437"/>
      <x:c r="S65" s="108"/>
      <x:c r="T65" s="108"/>
    </x:row>
    <x:row r="66" s="174" customFormat="1" ht="16.5" customHeight="1">
      <x:c r="B66" s="111" t="s">
        <x:v>49</x:v>
      </x:c>
      <x:c r="C66" s="115" t="e">
        <x:f>$C$30</x:f>
      </x:c>
      <x:c r="D66" s="116"/>
      <x:c r="E66" s="116"/>
      <x:c r="F66" s="116"/>
      <x:c r="G66" s="117"/>
      <x:c r="H66" s="117" t="e">
        <x:f>$H$30</x:f>
      </x:c>
      <x:c r="I66" s="437"/>
      <x:c r="J66" s="437"/>
      <x:c r="K66" s="437"/>
      <x:c r="L66" s="437"/>
      <x:c r="M66" s="437"/>
      <x:c r="N66" s="437"/>
      <x:c r="O66" s="437"/>
      <x:c r="P66" s="437"/>
      <x:c r="Q66" s="437"/>
      <x:c r="R66" s="437"/>
      <x:c r="S66" s="108"/>
      <x:c r="T66" s="108"/>
    </x:row>
    <x:row r="67" s="174" customFormat="1" ht="30" customHeight="1">
      <x:c r="B67" s="111" t="s">
        <x:v>50</x:v>
      </x:c>
      <x:c r="C67" s="115" t="e">
        <x:f>$C$31</x:f>
      </x:c>
      <x:c r="D67" s="116"/>
      <x:c r="E67" s="116"/>
      <x:c r="F67" s="116"/>
      <x:c r="G67" s="117"/>
      <x:c r="H67" s="117"/>
      <x:c r="I67" s="437"/>
      <x:c r="J67" s="437"/>
      <x:c r="K67" s="437"/>
      <x:c r="L67" s="437"/>
      <x:c r="M67" s="437"/>
      <x:c r="N67" s="437"/>
      <x:c r="O67" s="437"/>
      <x:c r="P67" s="437"/>
      <x:c r="Q67" s="437"/>
      <x:c r="R67" s="437"/>
      <x:c r="S67" s="108"/>
      <x:c r="T67" s="108"/>
    </x:row>
    <x:row r="68" s="174" customFormat="1" ht="27" hidden="1">
      <x:c r="A68" s="364"/>
      <x:c r="B68" s="111" t="s">
        <x:v>51</x:v>
      </x:c>
      <x:c r="C68" s="115" t="s">
        <x:v>100</x:v>
      </x:c>
      <x:c r="D68" s="116"/>
      <x:c r="E68" s="116"/>
      <x:c r="F68" s="116"/>
      <x:c r="G68" s="117"/>
      <x:c r="H68" s="117"/>
      <x:c r="I68" s="437" t="e" cm="1">
        <x:f t="array" aca="1" ref="I68">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68" s="437" t="e" cm="1">
        <x:f t="array" aca="1" ref="J68">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68" s="437" t="e" cm="1">
        <x:f t="array" aca="1" ref="K68">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68" s="437" t="e" cm="1">
        <x:f t="array" aca="1" ref="L68">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68" s="437" t="e" cm="1">
        <x:f t="array" aca="1" ref="M68">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68" s="437" t="e" cm="1">
        <x:f t="array" aca="1" ref="N68">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68" s="437" t="e" cm="1">
        <x:f t="array" aca="1" ref="O68">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68" s="437" t="e" cm="1">
        <x:f t="array" aca="1" ref="P68">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68" s="437" t="e" cm="1">
        <x:f t="array" aca="1" ref="Q68">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68" s="437" t="e" cm="1">
        <x:f t="array" aca="1" ref="R68">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68" s="108"/>
      <x:c r="T68" s="108"/>
    </x:row>
    <x:row r="69" s="174" customFormat="1" ht="27" hidden="1">
      <x:c r="A69" s="364"/>
      <x:c r="B69" s="111" t="s">
        <x:v>52</x:v>
      </x:c>
      <x:c r="C69" s="115" t="s">
        <x:v>101</x:v>
      </x:c>
      <x:c r="D69" s="116"/>
      <x:c r="E69" s="116"/>
      <x:c r="F69" s="116"/>
      <x:c r="G69" s="117"/>
      <x:c r="H69" s="117"/>
      <x:c r="I69" s="437" t="e" cm="1">
        <x:f t="array" aca="1" ref="I69">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69" s="437" t="e" cm="1">
        <x:f t="array" aca="1" ref="J69">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69" s="437" t="e" cm="1">
        <x:f t="array" aca="1" ref="K69">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69" s="437" t="e" cm="1">
        <x:f t="array" aca="1" ref="L69">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69" s="437" t="e" cm="1">
        <x:f t="array" aca="1" ref="M69">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69" s="437" t="e" cm="1">
        <x:f t="array" aca="1" ref="N69">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69" s="437" t="e" cm="1">
        <x:f t="array" aca="1" ref="O69">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69" s="437" t="e" cm="1">
        <x:f t="array" aca="1" ref="P69">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69" s="437" t="e" cm="1">
        <x:f t="array" aca="1" ref="Q69">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69" s="437" t="e" cm="1">
        <x:f t="array" aca="1" ref="R69">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69" s="108"/>
      <x:c r="T69" s="108"/>
    </x:row>
    <x:row r="70" s="174" customFormat="1" ht="27" hidden="1">
      <x:c r="A70" s="364"/>
      <x:c r="B70" s="111" t="s">
        <x:v>53</x:v>
      </x:c>
      <x:c r="C70" s="115" t="s">
        <x:v>102</x:v>
      </x:c>
      <x:c r="D70" s="116"/>
      <x:c r="E70" s="116"/>
      <x:c r="F70" s="116"/>
      <x:c r="G70" s="117"/>
      <x:c r="H70" s="117"/>
      <x:c r="I70" s="437" t="e" cm="1">
        <x:f t="array" aca="1" ref="I70">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70" s="437" t="e" cm="1">
        <x:f t="array" aca="1" ref="J70">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70" s="437" t="e" cm="1">
        <x:f t="array" aca="1" ref="K70">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70" s="437" t="e" cm="1">
        <x:f t="array" aca="1" ref="L70">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70" s="437" t="e" cm="1">
        <x:f t="array" aca="1" ref="M70">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70" s="437" t="e" cm="1">
        <x:f t="array" aca="1" ref="N70">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70" s="437" t="e" cm="1">
        <x:f t="array" aca="1" ref="O70">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70" s="437" t="e" cm="1">
        <x:f t="array" aca="1" ref="P70">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70" s="437" t="e" cm="1">
        <x:f t="array" aca="1" ref="Q70">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70" s="437" t="e" cm="1">
        <x:f t="array" aca="1" ref="R70">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70" s="108"/>
      <x:c r="T70" s="108"/>
    </x:row>
    <x:row r="71" s="174" customFormat="1" ht="16.5" customHeight="1">
      <x:c r="B71" s="111" t="s">
        <x:v>54</x:v>
      </x:c>
      <x:c r="C71" s="119" t="e">
        <x:f>$C$35</x:f>
      </x:c>
      <x:c r="D71" s="116"/>
      <x:c r="E71" s="116"/>
      <x:c r="F71" s="116"/>
      <x:c r="G71" s="117"/>
      <x:c r="H71" s="117"/>
      <x:c r="I71" s="526" t="n">
        <x:f t="shared" ref="I71:R71" si="4">IF(IF(I67=$I$233,I68,IF(I67=$I$234,I68*I69,IF(I67=$I$235,I68*I69*I70,1)))=0,"Fyll i 2.6-2.8",IF(I67=$I$233,I68,IF(I67=$I$234,I68*I69,IF(I67=$I$235,I68*I69*I70,1))))</x:f>
        <x:v>1</x:v>
      </x:c>
      <x:c r="J71" s="526">
        <x:f t="shared" si="4"/>
        <x:v>1</x:v>
      </x:c>
      <x:c r="K71" s="526">
        <x:f t="shared" si="4"/>
        <x:v>1</x:v>
      </x:c>
      <x:c r="L71" s="526">
        <x:f t="shared" si="4"/>
        <x:v>1</x:v>
      </x:c>
      <x:c r="M71" s="526">
        <x:f t="shared" si="4"/>
        <x:v>1</x:v>
      </x:c>
      <x:c r="N71" s="526">
        <x:f t="shared" si="4"/>
        <x:v>1</x:v>
      </x:c>
      <x:c r="O71" s="526">
        <x:f t="shared" si="4"/>
        <x:v>1</x:v>
      </x:c>
      <x:c r="P71" s="526">
        <x:f t="shared" si="4"/>
        <x:v>1</x:v>
      </x:c>
      <x:c r="Q71" s="526">
        <x:f t="shared" si="4"/>
        <x:v>1</x:v>
      </x:c>
      <x:c r="R71" s="526">
        <x:f t="shared" si="4"/>
        <x:v>1</x:v>
      </x:c>
      <x:c r="S71" s="108"/>
      <x:c r="T71" s="108"/>
    </x:row>
    <x:row r="72" s="174" customFormat="1" ht="16.5" customHeight="1">
      <x:c r="B72" s="111" t="s">
        <x:v>55</x:v>
      </x:c>
      <x:c r="C72" s="115" t="e">
        <x:f>$C$36</x:f>
      </x:c>
      <x:c r="D72" s="116"/>
      <x:c r="E72" s="116"/>
      <x:c r="F72" s="116"/>
      <x:c r="G72" s="117"/>
      <x:c r="H72" s="117" t="e">
        <x:f>$H$36</x:f>
      </x:c>
      <x:c r="I72" s="437"/>
      <x:c r="J72" s="437"/>
      <x:c r="K72" s="437"/>
      <x:c r="L72" s="437"/>
      <x:c r="M72" s="437"/>
      <x:c r="N72" s="437"/>
      <x:c r="O72" s="437"/>
      <x:c r="P72" s="437"/>
      <x:c r="Q72" s="437"/>
      <x:c r="R72" s="437"/>
      <x:c r="S72" s="108"/>
      <x:c r="T72" s="108"/>
    </x:row>
    <x:row r="73" s="174" customFormat="1" ht="16.5" customHeight="1">
      <x:c r="B73" s="111"/>
      <x:c r="C73" s="465"/>
      <x:c r="D73" s="465"/>
      <x:c r="E73" s="465"/>
      <x:c r="F73" s="465"/>
      <x:c r="G73" s="465"/>
      <x:c r="H73" s="465"/>
      <x:c r="I73" s="471"/>
      <x:c r="J73" s="471"/>
      <x:c r="K73" s="471"/>
      <x:c r="L73" s="471"/>
      <x:c r="M73" s="471"/>
      <x:c r="N73" s="471"/>
      <x:c r="O73" s="471"/>
      <x:c r="P73" s="471"/>
      <x:c r="Q73" s="471"/>
      <x:c r="R73" s="471"/>
      <x:c r="S73" s="108"/>
      <x:c r="T73" s="108"/>
    </x:row>
    <x:row r="74" s="174" customFormat="1" ht="16.5" customHeight="1">
      <x:c r="B74" s="111"/>
      <x:c r="C74" s="110" t="e">
        <x:f>$C$26</x:f>
      </x:c>
      <x:c r="D74" s="118"/>
      <x:c r="E74" s="118"/>
      <x:c r="F74" s="118"/>
      <x:c r="G74" s="118"/>
      <x:c r="H74" s="118"/>
      <x:c r="I74" s="479" t="str">
        <x:f>IF('1. LCC Befintlig Installation'!I74 &lt;&gt; "",'1. LCC Befintlig Installation'!I74,"")</x:f>
      </x:c>
      <x:c r="J74" s="479" t="str">
        <x:f>IF('1. LCC Befintlig Installation'!J74 &lt;&gt; "",'1. LCC Befintlig Installation'!J74,"")</x:f>
      </x:c>
      <x:c r="K74" s="479" t="str">
        <x:f>IF('1. LCC Befintlig Installation'!K74 &lt;&gt; "",'1. LCC Befintlig Installation'!K74,"")</x:f>
      </x:c>
      <x:c r="L74" s="479" t="str">
        <x:f>IF('1. LCC Befintlig Installation'!L74 &lt;&gt; "",'1. LCC Befintlig Installation'!L74,"")</x:f>
      </x:c>
      <x:c r="M74" s="479" t="str">
        <x:f>IF('1. LCC Befintlig Installation'!M74 &lt;&gt; "",'1. LCC Befintlig Installation'!M74,"")</x:f>
      </x:c>
      <x:c r="N74" s="479" t="str">
        <x:f>IF('1. LCC Befintlig Installation'!N74 &lt;&gt; "",'1. LCC Befintlig Installation'!N74,"")</x:f>
      </x:c>
      <x:c r="O74" s="479" t="str">
        <x:f>IF('1. LCC Befintlig Installation'!O74 &lt;&gt; "",'1. LCC Befintlig Installation'!O74,"")</x:f>
      </x:c>
      <x:c r="P74" s="479" t="str">
        <x:f>IF('1. LCC Befintlig Installation'!P74 &lt;&gt; "",'1. LCC Befintlig Installation'!P74,"")</x:f>
      </x:c>
      <x:c r="Q74" s="479" t="str">
        <x:f>IF('1. LCC Befintlig Installation'!Q74 &lt;&gt; "",'1. LCC Befintlig Installation'!Q74,"")</x:f>
      </x:c>
      <x:c r="R74" s="479" t="str">
        <x:f>IF('1. LCC Befintlig Installation'!R74 &lt;&gt; "",'1. LCC Befintlig Installation'!R74,"")</x:f>
      </x:c>
      <x:c r="S74" s="108"/>
      <x:c r="T74" s="108"/>
    </x:row>
    <x:row r="75" s="174" customFormat="1" ht="16.5" customHeight="1">
      <x:c r="B75" s="111" t="s">
        <x:v>46</x:v>
      </x:c>
      <x:c r="C75" s="115" t="e">
        <x:f>$C$27</x:f>
      </x:c>
      <x:c r="D75" s="116"/>
      <x:c r="E75" s="116"/>
      <x:c r="F75" s="116"/>
      <x:c r="G75" s="117"/>
      <x:c r="H75" s="117" t="e">
        <x:f>$H$27</x:f>
      </x:c>
      <x:c r="I75" s="437"/>
      <x:c r="J75" s="437"/>
      <x:c r="K75" s="437"/>
      <x:c r="L75" s="437"/>
      <x:c r="M75" s="437"/>
      <x:c r="N75" s="437"/>
      <x:c r="O75" s="437"/>
      <x:c r="P75" s="437"/>
      <x:c r="Q75" s="437"/>
      <x:c r="R75" s="437"/>
      <x:c r="S75" s="108"/>
      <x:c r="T75" s="108"/>
    </x:row>
    <x:row r="76" s="174" customFormat="1" ht="16.5" customHeight="1">
      <x:c r="B76" s="111" t="s">
        <x:v>47</x:v>
      </x:c>
      <x:c r="C76" s="115" t="e">
        <x:f>$C$28</x:f>
      </x:c>
      <x:c r="D76" s="116"/>
      <x:c r="E76" s="116"/>
      <x:c r="F76" s="116"/>
      <x:c r="G76" s="117"/>
      <x:c r="H76" s="117" t="e">
        <x:f>$H$28</x:f>
      </x:c>
      <x:c r="I76" s="437"/>
      <x:c r="J76" s="437"/>
      <x:c r="K76" s="437"/>
      <x:c r="L76" s="437"/>
      <x:c r="M76" s="437"/>
      <x:c r="N76" s="437"/>
      <x:c r="O76" s="437"/>
      <x:c r="P76" s="437"/>
      <x:c r="Q76" s="437"/>
      <x:c r="R76" s="437"/>
      <x:c r="S76" s="108"/>
      <x:c r="T76" s="108"/>
    </x:row>
    <x:row r="77" s="174" customFormat="1" ht="16.5" customHeight="1">
      <x:c r="B77" s="111" t="s">
        <x:v>48</x:v>
      </x:c>
      <x:c r="C77" s="115" t="e">
        <x:f>$C$29</x:f>
      </x:c>
      <x:c r="D77" s="116"/>
      <x:c r="E77" s="116"/>
      <x:c r="F77" s="116"/>
      <x:c r="G77" s="117"/>
      <x:c r="H77" s="117" t="e">
        <x:f>$H$29</x:f>
      </x:c>
      <x:c r="I77" s="437"/>
      <x:c r="J77" s="437"/>
      <x:c r="K77" s="437"/>
      <x:c r="L77" s="437"/>
      <x:c r="M77" s="437"/>
      <x:c r="N77" s="437"/>
      <x:c r="O77" s="437"/>
      <x:c r="P77" s="437"/>
      <x:c r="Q77" s="437"/>
      <x:c r="R77" s="437"/>
      <x:c r="S77" s="108"/>
      <x:c r="T77" s="108"/>
    </x:row>
    <x:row r="78" s="174" customFormat="1" ht="16.5" customHeight="1">
      <x:c r="B78" s="111" t="s">
        <x:v>49</x:v>
      </x:c>
      <x:c r="C78" s="115" t="e">
        <x:f>$C$30</x:f>
      </x:c>
      <x:c r="D78" s="116"/>
      <x:c r="E78" s="116"/>
      <x:c r="F78" s="116"/>
      <x:c r="G78" s="117"/>
      <x:c r="H78" s="117" t="e">
        <x:f>$H$30</x:f>
      </x:c>
      <x:c r="I78" s="437"/>
      <x:c r="J78" s="437"/>
      <x:c r="K78" s="437"/>
      <x:c r="L78" s="437"/>
      <x:c r="M78" s="437"/>
      <x:c r="N78" s="437"/>
      <x:c r="O78" s="437"/>
      <x:c r="P78" s="437"/>
      <x:c r="Q78" s="437"/>
      <x:c r="R78" s="437"/>
      <x:c r="S78" s="108"/>
      <x:c r="T78" s="108"/>
    </x:row>
    <x:row r="79" s="180" customFormat="1" ht="30" customHeight="1">
      <x:c r="B79" s="120" t="s">
        <x:v>50</x:v>
      </x:c>
      <x:c r="C79" s="115" t="e">
        <x:f>$C$31</x:f>
      </x:c>
      <x:c r="D79" s="121"/>
      <x:c r="E79" s="121"/>
      <x:c r="F79" s="121"/>
      <x:c r="G79" s="122"/>
      <x:c r="H79" s="122"/>
      <x:c r="I79" s="437"/>
      <x:c r="J79" s="437"/>
      <x:c r="K79" s="437"/>
      <x:c r="L79" s="437"/>
      <x:c r="M79" s="437"/>
      <x:c r="N79" s="437"/>
      <x:c r="O79" s="437"/>
      <x:c r="P79" s="437"/>
      <x:c r="Q79" s="437"/>
      <x:c r="R79" s="437"/>
      <x:c r="S79" s="108"/>
      <x:c r="T79" s="108"/>
    </x:row>
    <x:row r="80" s="174" customFormat="1" ht="27" hidden="1">
      <x:c r="A80" s="364"/>
      <x:c r="B80" s="111" t="s">
        <x:v>51</x:v>
      </x:c>
      <x:c r="C80" s="115" t="s">
        <x:v>100</x:v>
      </x:c>
      <x:c r="D80" s="116"/>
      <x:c r="E80" s="116"/>
      <x:c r="F80" s="116"/>
      <x:c r="G80" s="117"/>
      <x:c r="H80" s="117"/>
      <x:c r="I80" s="437" t="e" cm="1">
        <x:f t="array" aca="1" ref="I80">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80" s="437" t="e" cm="1">
        <x:f t="array" aca="1" ref="J80">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80" s="437" t="e" cm="1">
        <x:f t="array" aca="1" ref="K80">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80" s="437" t="e" cm="1">
        <x:f t="array" aca="1" ref="L80">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80" s="437" t="e" cm="1">
        <x:f t="array" aca="1" ref="M80">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80" s="437" t="e" cm="1">
        <x:f t="array" aca="1" ref="N80">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80" s="437" t="e" cm="1">
        <x:f t="array" aca="1" ref="O80">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80" s="437" t="e" cm="1">
        <x:f t="array" aca="1" ref="P80">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80" s="437" t="e" cm="1">
        <x:f t="array" aca="1" ref="Q80">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80" s="437" t="e" cm="1">
        <x:f t="array" aca="1" ref="R80">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80" s="108"/>
      <x:c r="T80" s="108"/>
    </x:row>
    <x:row r="81" s="174" customFormat="1" ht="27" hidden="1">
      <x:c r="A81" s="364"/>
      <x:c r="B81" s="111" t="s">
        <x:v>52</x:v>
      </x:c>
      <x:c r="C81" s="115" t="s">
        <x:v>101</x:v>
      </x:c>
      <x:c r="D81" s="116"/>
      <x:c r="E81" s="116"/>
      <x:c r="F81" s="116"/>
      <x:c r="G81" s="117"/>
      <x:c r="H81" s="117"/>
      <x:c r="I81" s="437" t="e" cm="1">
        <x:f t="array" aca="1" ref="I8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81" s="437" t="e" cm="1">
        <x:f t="array" aca="1" ref="J8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81" s="437" t="e" cm="1">
        <x:f t="array" aca="1" ref="K8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81" s="437" t="e" cm="1">
        <x:f t="array" aca="1" ref="L8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81" s="437" t="e" cm="1">
        <x:f t="array" aca="1" ref="M8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81" s="437" t="e" cm="1">
        <x:f t="array" aca="1" ref="N8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81" s="437" t="e" cm="1">
        <x:f t="array" aca="1" ref="O8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81" s="437" t="e" cm="1">
        <x:f t="array" aca="1" ref="P8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81" s="437" t="e" cm="1">
        <x:f t="array" aca="1" ref="Q8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81" s="437" t="e" cm="1">
        <x:f t="array" aca="1" ref="R8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81" s="108"/>
      <x:c r="T81" s="108"/>
    </x:row>
    <x:row r="82" s="174" customFormat="1" ht="27" hidden="1">
      <x:c r="A82" s="364"/>
      <x:c r="B82" s="111" t="s">
        <x:v>53</x:v>
      </x:c>
      <x:c r="C82" s="115" t="s">
        <x:v>102</x:v>
      </x:c>
      <x:c r="D82" s="116"/>
      <x:c r="E82" s="116"/>
      <x:c r="F82" s="116"/>
      <x:c r="G82" s="117"/>
      <x:c r="H82" s="117"/>
      <x:c r="I82" s="437" t="e" cm="1">
        <x:f t="array" aca="1" ref="I82">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82" s="437" t="e" cm="1">
        <x:f t="array" aca="1" ref="J82">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82" s="437" t="e" cm="1">
        <x:f t="array" aca="1" ref="K82">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82" s="437" t="e" cm="1">
        <x:f t="array" aca="1" ref="L82">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82" s="437" t="e" cm="1">
        <x:f t="array" aca="1" ref="M82">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82" s="437" t="e" cm="1">
        <x:f t="array" aca="1" ref="N82">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82" s="437" t="e" cm="1">
        <x:f t="array" aca="1" ref="O82">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82" s="437" t="e" cm="1">
        <x:f t="array" aca="1" ref="P82">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82" s="437" t="e" cm="1">
        <x:f t="array" aca="1" ref="Q82">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82" s="437" t="e" cm="1">
        <x:f t="array" aca="1" ref="R82">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82" s="108"/>
      <x:c r="T82" s="108"/>
    </x:row>
    <x:row r="83" s="174" customFormat="1" ht="16.5" customHeight="1">
      <x:c r="B83" s="111" t="s">
        <x:v>54</x:v>
      </x:c>
      <x:c r="C83" s="119" t="e">
        <x:f>$C$35</x:f>
      </x:c>
      <x:c r="D83" s="116"/>
      <x:c r="E83" s="116"/>
      <x:c r="F83" s="116"/>
      <x:c r="G83" s="117"/>
      <x:c r="H83" s="117"/>
      <x:c r="I83" s="526" t="n">
        <x:f t="shared" ref="I83:R83" si="5">IF(IF(I79=$I$233,I80,IF(I79=$I$234,I80*I81,IF(I79=$I$235,I80*I81*I82,1)))=0,"Fyll i 2.6-2.8",IF(I79=$I$233,I80,IF(I79=$I$234,I80*I81,IF(I79=$I$235,I80*I81*I82,1))))</x:f>
        <x:v>1</x:v>
      </x:c>
      <x:c r="J83" s="526">
        <x:f t="shared" si="5"/>
        <x:v>1</x:v>
      </x:c>
      <x:c r="K83" s="526">
        <x:f t="shared" si="5"/>
        <x:v>1</x:v>
      </x:c>
      <x:c r="L83" s="526">
        <x:f t="shared" si="5"/>
        <x:v>1</x:v>
      </x:c>
      <x:c r="M83" s="526">
        <x:f t="shared" si="5"/>
        <x:v>1</x:v>
      </x:c>
      <x:c r="N83" s="526">
        <x:f t="shared" si="5"/>
        <x:v>1</x:v>
      </x:c>
      <x:c r="O83" s="526">
        <x:f t="shared" si="5"/>
        <x:v>1</x:v>
      </x:c>
      <x:c r="P83" s="526">
        <x:f t="shared" si="5"/>
        <x:v>1</x:v>
      </x:c>
      <x:c r="Q83" s="526">
        <x:f t="shared" si="5"/>
        <x:v>1</x:v>
      </x:c>
      <x:c r="R83" s="526">
        <x:f t="shared" si="5"/>
        <x:v>1</x:v>
      </x:c>
      <x:c r="S83" s="108"/>
      <x:c r="T83" s="108"/>
    </x:row>
    <x:row r="84" s="174" customFormat="1" ht="16.5" customHeight="1">
      <x:c r="B84" s="111" t="s">
        <x:v>55</x:v>
      </x:c>
      <x:c r="C84" s="115" t="e">
        <x:f>$C$36</x:f>
      </x:c>
      <x:c r="D84" s="116"/>
      <x:c r="E84" s="116"/>
      <x:c r="F84" s="116"/>
      <x:c r="G84" s="117"/>
      <x:c r="H84" s="117" t="e">
        <x:f>$H$36</x:f>
      </x:c>
      <x:c r="I84" s="437"/>
      <x:c r="J84" s="437"/>
      <x:c r="K84" s="437"/>
      <x:c r="L84" s="437"/>
      <x:c r="M84" s="437"/>
      <x:c r="N84" s="437"/>
      <x:c r="O84" s="437"/>
      <x:c r="P84" s="437"/>
      <x:c r="Q84" s="437"/>
      <x:c r="R84" s="437"/>
      <x:c r="S84" s="108"/>
      <x:c r="T84" s="108"/>
    </x:row>
    <x:row r="85" s="174" customFormat="1" ht="16.5" customHeight="1">
      <x:c r="B85" s="111"/>
      <x:c r="C85" s="465"/>
      <x:c r="D85" s="465"/>
      <x:c r="E85" s="465"/>
      <x:c r="F85" s="465"/>
      <x:c r="G85" s="465"/>
      <x:c r="H85" s="465"/>
      <x:c r="I85" s="471"/>
      <x:c r="J85" s="471"/>
      <x:c r="K85" s="471"/>
      <x:c r="L85" s="471"/>
      <x:c r="M85" s="471"/>
      <x:c r="N85" s="471"/>
      <x:c r="O85" s="471"/>
      <x:c r="P85" s="471"/>
      <x:c r="Q85" s="471"/>
      <x:c r="R85" s="471"/>
      <x:c r="S85" s="108"/>
      <x:c r="T85" s="108"/>
    </x:row>
    <x:row r="86" s="174" customFormat="1" ht="16.5" customHeight="1">
      <x:c r="B86" s="111"/>
      <x:c r="C86" s="110" t="e">
        <x:f>$C$26</x:f>
      </x:c>
      <x:c r="D86" s="118"/>
      <x:c r="E86" s="118"/>
      <x:c r="F86" s="118"/>
      <x:c r="G86" s="118"/>
      <x:c r="H86" s="118"/>
      <x:c r="I86" s="479" t="str">
        <x:f>IF('1. LCC Befintlig Installation'!I86 &lt;&gt; "",'1. LCC Befintlig Installation'!I86,"")</x:f>
      </x:c>
      <x:c r="J86" s="479" t="str">
        <x:f>IF('1. LCC Befintlig Installation'!J86 &lt;&gt; "",'1. LCC Befintlig Installation'!J86,"")</x:f>
      </x:c>
      <x:c r="K86" s="479" t="str">
        <x:f>IF('1. LCC Befintlig Installation'!K86 &lt;&gt; "",'1. LCC Befintlig Installation'!K86,"")</x:f>
      </x:c>
      <x:c r="L86" s="479" t="str">
        <x:f>IF('1. LCC Befintlig Installation'!L86 &lt;&gt; "",'1. LCC Befintlig Installation'!L86,"")</x:f>
      </x:c>
      <x:c r="M86" s="479" t="str">
        <x:f>IF('1. LCC Befintlig Installation'!M86 &lt;&gt; "",'1. LCC Befintlig Installation'!M86,"")</x:f>
      </x:c>
      <x:c r="N86" s="479" t="str">
        <x:f>IF('1. LCC Befintlig Installation'!N86 &lt;&gt; "",'1. LCC Befintlig Installation'!N86,"")</x:f>
      </x:c>
      <x:c r="O86" s="479" t="str">
        <x:f>IF('1. LCC Befintlig Installation'!O86 &lt;&gt; "",'1. LCC Befintlig Installation'!O86,"")</x:f>
      </x:c>
      <x:c r="P86" s="479" t="str">
        <x:f>IF('1. LCC Befintlig Installation'!P86 &lt;&gt; "",'1. LCC Befintlig Installation'!P86,"")</x:f>
      </x:c>
      <x:c r="Q86" s="479" t="str">
        <x:f>IF('1. LCC Befintlig Installation'!Q86 &lt;&gt; "",'1. LCC Befintlig Installation'!Q86,"")</x:f>
      </x:c>
      <x:c r="R86" s="479" t="str">
        <x:f>IF('1. LCC Befintlig Installation'!R86 &lt;&gt; "",'1. LCC Befintlig Installation'!R86,"")</x:f>
      </x:c>
      <x:c r="S86" s="108"/>
      <x:c r="T86" s="108"/>
    </x:row>
    <x:row r="87" s="174" customFormat="1" ht="16.5" customHeight="1">
      <x:c r="B87" s="111" t="s">
        <x:v>46</x:v>
      </x:c>
      <x:c r="C87" s="115" t="e">
        <x:f>$C$27</x:f>
      </x:c>
      <x:c r="D87" s="116"/>
      <x:c r="E87" s="116"/>
      <x:c r="F87" s="116"/>
      <x:c r="G87" s="117"/>
      <x:c r="H87" s="117" t="e">
        <x:f>$H$27</x:f>
      </x:c>
      <x:c r="I87" s="437"/>
      <x:c r="J87" s="437"/>
      <x:c r="K87" s="437"/>
      <x:c r="L87" s="437"/>
      <x:c r="M87" s="437"/>
      <x:c r="N87" s="437"/>
      <x:c r="O87" s="437"/>
      <x:c r="P87" s="437"/>
      <x:c r="Q87" s="437"/>
      <x:c r="R87" s="437"/>
      <x:c r="S87" s="108"/>
      <x:c r="T87" s="108"/>
    </x:row>
    <x:row r="88" s="174" customFormat="1" ht="16.5" customHeight="1">
      <x:c r="B88" s="111" t="s">
        <x:v>47</x:v>
      </x:c>
      <x:c r="C88" s="115" t="e">
        <x:f>$C$28</x:f>
      </x:c>
      <x:c r="D88" s="116"/>
      <x:c r="E88" s="116"/>
      <x:c r="F88" s="116"/>
      <x:c r="G88" s="117"/>
      <x:c r="H88" s="117" t="e">
        <x:f>$H$28</x:f>
      </x:c>
      <x:c r="I88" s="437"/>
      <x:c r="J88" s="437"/>
      <x:c r="K88" s="437"/>
      <x:c r="L88" s="437"/>
      <x:c r="M88" s="437"/>
      <x:c r="N88" s="437"/>
      <x:c r="O88" s="437"/>
      <x:c r="P88" s="437"/>
      <x:c r="Q88" s="437"/>
      <x:c r="R88" s="437"/>
      <x:c r="S88" s="108"/>
      <x:c r="T88" s="108"/>
    </x:row>
    <x:row r="89" s="174" customFormat="1" ht="16.5" customHeight="1">
      <x:c r="B89" s="111" t="s">
        <x:v>48</x:v>
      </x:c>
      <x:c r="C89" s="115" t="e">
        <x:f>$C$29</x:f>
      </x:c>
      <x:c r="D89" s="116"/>
      <x:c r="E89" s="116"/>
      <x:c r="F89" s="116"/>
      <x:c r="G89" s="117"/>
      <x:c r="H89" s="117" t="e">
        <x:f>$H$29</x:f>
      </x:c>
      <x:c r="I89" s="437"/>
      <x:c r="J89" s="437"/>
      <x:c r="K89" s="437"/>
      <x:c r="L89" s="437"/>
      <x:c r="M89" s="437"/>
      <x:c r="N89" s="437"/>
      <x:c r="O89" s="437"/>
      <x:c r="P89" s="437"/>
      <x:c r="Q89" s="437"/>
      <x:c r="R89" s="437"/>
      <x:c r="S89" s="108"/>
      <x:c r="T89" s="108"/>
    </x:row>
    <x:row r="90" s="174" customFormat="1" ht="16.5" customHeight="1">
      <x:c r="B90" s="111" t="s">
        <x:v>49</x:v>
      </x:c>
      <x:c r="C90" s="115" t="e">
        <x:f>$C$30</x:f>
      </x:c>
      <x:c r="D90" s="116"/>
      <x:c r="E90" s="116"/>
      <x:c r="F90" s="116"/>
      <x:c r="G90" s="117"/>
      <x:c r="H90" s="117" t="e">
        <x:f>$H$30</x:f>
      </x:c>
      <x:c r="I90" s="437"/>
      <x:c r="J90" s="437"/>
      <x:c r="K90" s="437"/>
      <x:c r="L90" s="437"/>
      <x:c r="M90" s="437"/>
      <x:c r="N90" s="437"/>
      <x:c r="O90" s="437"/>
      <x:c r="P90" s="437"/>
      <x:c r="Q90" s="437"/>
      <x:c r="R90" s="437"/>
      <x:c r="S90" s="108"/>
      <x:c r="T90" s="108"/>
    </x:row>
    <x:row r="91" s="180" customFormat="1" ht="30" customHeight="1">
      <x:c r="B91" s="120" t="s">
        <x:v>50</x:v>
      </x:c>
      <x:c r="C91" s="115" t="e">
        <x:f>$C$31</x:f>
      </x:c>
      <x:c r="D91" s="121"/>
      <x:c r="E91" s="121"/>
      <x:c r="F91" s="121"/>
      <x:c r="G91" s="122"/>
      <x:c r="H91" s="122"/>
      <x:c r="I91" s="437"/>
      <x:c r="J91" s="437"/>
      <x:c r="K91" s="437"/>
      <x:c r="L91" s="437"/>
      <x:c r="M91" s="437"/>
      <x:c r="N91" s="437"/>
      <x:c r="O91" s="437"/>
      <x:c r="P91" s="437"/>
      <x:c r="Q91" s="437"/>
      <x:c r="R91" s="437"/>
      <x:c r="S91" s="108"/>
      <x:c r="T91" s="108"/>
    </x:row>
    <x:row r="92" s="174" customFormat="1" ht="27" hidden="1">
      <x:c r="A92" s="364"/>
      <x:c r="B92" s="111" t="s">
        <x:v>51</x:v>
      </x:c>
      <x:c r="C92" s="115" t="s">
        <x:v>100</x:v>
      </x:c>
      <x:c r="D92" s="116"/>
      <x:c r="E92" s="116"/>
      <x:c r="F92" s="116"/>
      <x:c r="G92" s="117"/>
      <x:c r="H92" s="117"/>
      <x:c r="I92" s="437" t="e" cm="1">
        <x:f t="array" aca="1" ref="I92">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92" s="437" t="e" cm="1">
        <x:f t="array" aca="1" ref="J92">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92" s="437" t="e" cm="1">
        <x:f t="array" aca="1" ref="K92">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92" s="437" t="e" cm="1">
        <x:f t="array" aca="1" ref="L92">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92" s="437" t="e" cm="1">
        <x:f t="array" aca="1" ref="M92">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92" s="437" t="e" cm="1">
        <x:f t="array" aca="1" ref="N92">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92" s="437" t="e" cm="1">
        <x:f t="array" aca="1" ref="O92">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92" s="437" t="e" cm="1">
        <x:f t="array" aca="1" ref="P92">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92" s="437" t="e" cm="1">
        <x:f t="array" aca="1" ref="Q92">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92" s="437" t="e" cm="1">
        <x:f t="array" aca="1" ref="R92">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92" s="108"/>
      <x:c r="T92" s="108"/>
    </x:row>
    <x:row r="93" s="174" customFormat="1" ht="27" hidden="1">
      <x:c r="A93" s="364"/>
      <x:c r="B93" s="111" t="s">
        <x:v>52</x:v>
      </x:c>
      <x:c r="C93" s="115" t="s">
        <x:v>101</x:v>
      </x:c>
      <x:c r="D93" s="116"/>
      <x:c r="E93" s="116"/>
      <x:c r="F93" s="116"/>
      <x:c r="G93" s="117"/>
      <x:c r="H93" s="117"/>
      <x:c r="I93" s="437" t="e" cm="1">
        <x:f t="array" aca="1" ref="I93">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93" s="437" t="e" cm="1">
        <x:f t="array" aca="1" ref="J93">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93" s="437" t="e" cm="1">
        <x:f t="array" aca="1" ref="K93">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93" s="437" t="e" cm="1">
        <x:f t="array" aca="1" ref="L93">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93" s="437" t="e" cm="1">
        <x:f t="array" aca="1" ref="M93">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93" s="437" t="e" cm="1">
        <x:f t="array" aca="1" ref="N93">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93" s="437" t="e" cm="1">
        <x:f t="array" aca="1" ref="O93">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93" s="437" t="e" cm="1">
        <x:f t="array" aca="1" ref="P93">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93" s="437" t="e" cm="1">
        <x:f t="array" aca="1" ref="Q93">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93" s="437" t="e" cm="1">
        <x:f t="array" aca="1" ref="R93">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93" s="108"/>
      <x:c r="T93" s="108"/>
    </x:row>
    <x:row r="94" s="174" customFormat="1" ht="27" hidden="1">
      <x:c r="A94" s="364"/>
      <x:c r="B94" s="111" t="s">
        <x:v>53</x:v>
      </x:c>
      <x:c r="C94" s="115" t="s">
        <x:v>102</x:v>
      </x:c>
      <x:c r="D94" s="116"/>
      <x:c r="E94" s="116"/>
      <x:c r="F94" s="116"/>
      <x:c r="G94" s="117"/>
      <x:c r="H94" s="117"/>
      <x:c r="I94" s="437" t="e" cm="1">
        <x:f t="array" aca="1" ref="I94">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94" s="437" t="e" cm="1">
        <x:f t="array" aca="1" ref="J94">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94" s="437" t="e" cm="1">
        <x:f t="array" aca="1" ref="K94">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94" s="437" t="e" cm="1">
        <x:f t="array" aca="1" ref="L94">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94" s="437" t="e" cm="1">
        <x:f t="array" aca="1" ref="M94">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94" s="437" t="e" cm="1">
        <x:f t="array" aca="1" ref="N94">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94" s="437" t="e" cm="1">
        <x:f t="array" aca="1" ref="O94">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94" s="437" t="e" cm="1">
        <x:f t="array" aca="1" ref="P94">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94" s="437" t="e" cm="1">
        <x:f t="array" aca="1" ref="Q94">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94" s="437" t="e" cm="1">
        <x:f t="array" aca="1" ref="R94">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94" s="108"/>
      <x:c r="T94" s="108"/>
    </x:row>
    <x:row r="95" s="174" customFormat="1" ht="16.5" customHeight="1">
      <x:c r="B95" s="111" t="s">
        <x:v>54</x:v>
      </x:c>
      <x:c r="C95" s="119" t="e">
        <x:f>$C$35</x:f>
      </x:c>
      <x:c r="D95" s="116"/>
      <x:c r="E95" s="116"/>
      <x:c r="F95" s="116"/>
      <x:c r="G95" s="117"/>
      <x:c r="H95" s="117"/>
      <x:c r="I95" s="526" t="n">
        <x:f t="shared" ref="I95:R95" si="6">IF(IF(I91=$I$233,I92,IF(I91=$I$234,I92*I93,IF(I91=$I$235,I92*I93*I94,1)))=0,"Fyll i 2.6-2.8",IF(I91=$I$233,I92,IF(I91=$I$234,I92*I93,IF(I91=$I$235,I92*I93*I94,1))))</x:f>
        <x:v>1</x:v>
      </x:c>
      <x:c r="J95" s="526">
        <x:f t="shared" si="6"/>
        <x:v>1</x:v>
      </x:c>
      <x:c r="K95" s="526">
        <x:f t="shared" si="6"/>
        <x:v>1</x:v>
      </x:c>
      <x:c r="L95" s="526">
        <x:f t="shared" si="6"/>
        <x:v>1</x:v>
      </x:c>
      <x:c r="M95" s="526">
        <x:f t="shared" si="6"/>
        <x:v>1</x:v>
      </x:c>
      <x:c r="N95" s="526">
        <x:f t="shared" si="6"/>
        <x:v>1</x:v>
      </x:c>
      <x:c r="O95" s="526">
        <x:f t="shared" si="6"/>
        <x:v>1</x:v>
      </x:c>
      <x:c r="P95" s="526">
        <x:f t="shared" si="6"/>
        <x:v>1</x:v>
      </x:c>
      <x:c r="Q95" s="526">
        <x:f t="shared" si="6"/>
        <x:v>1</x:v>
      </x:c>
      <x:c r="R95" s="526">
        <x:f t="shared" si="6"/>
        <x:v>1</x:v>
      </x:c>
      <x:c r="S95" s="108"/>
      <x:c r="T95" s="108"/>
    </x:row>
    <x:row r="96" s="174" customFormat="1" ht="16.5" customHeight="1">
      <x:c r="B96" s="111" t="s">
        <x:v>55</x:v>
      </x:c>
      <x:c r="C96" s="115" t="e">
        <x:f>$C$36</x:f>
      </x:c>
      <x:c r="D96" s="116"/>
      <x:c r="E96" s="116"/>
      <x:c r="F96" s="116"/>
      <x:c r="G96" s="117"/>
      <x:c r="H96" s="117" t="e">
        <x:f>$H$36</x:f>
      </x:c>
      <x:c r="I96" s="437"/>
      <x:c r="J96" s="437"/>
      <x:c r="K96" s="437"/>
      <x:c r="L96" s="437"/>
      <x:c r="M96" s="437"/>
      <x:c r="N96" s="437"/>
      <x:c r="O96" s="437"/>
      <x:c r="P96" s="437"/>
      <x:c r="Q96" s="437"/>
      <x:c r="R96" s="437"/>
      <x:c r="S96" s="108"/>
      <x:c r="T96" s="108"/>
    </x:row>
    <x:row r="97" s="174" customFormat="1" ht="16.5" customHeight="1">
      <x:c r="B97" s="111"/>
      <x:c r="C97" s="465"/>
      <x:c r="D97" s="465"/>
      <x:c r="E97" s="465"/>
      <x:c r="F97" s="465"/>
      <x:c r="G97" s="465"/>
      <x:c r="H97" s="465"/>
      <x:c r="I97" s="471"/>
      <x:c r="J97" s="471"/>
      <x:c r="K97" s="471"/>
      <x:c r="L97" s="471"/>
      <x:c r="M97" s="471"/>
      <x:c r="N97" s="471"/>
      <x:c r="O97" s="471"/>
      <x:c r="P97" s="471"/>
      <x:c r="Q97" s="471"/>
      <x:c r="R97" s="471"/>
      <x:c r="S97" s="108"/>
      <x:c r="T97" s="108"/>
    </x:row>
    <x:row r="98" s="174" customFormat="1" ht="16.5" customHeight="1">
      <x:c r="B98" s="111"/>
      <x:c r="C98" s="110" t="e">
        <x:f>$C$26</x:f>
      </x:c>
      <x:c r="D98" s="118"/>
      <x:c r="E98" s="118"/>
      <x:c r="F98" s="118"/>
      <x:c r="G98" s="118"/>
      <x:c r="H98" s="118"/>
      <x:c r="I98" s="479" t="str">
        <x:f>IF('1. LCC Befintlig Installation'!I98 &lt;&gt; "",'1. LCC Befintlig Installation'!I98,"")</x:f>
      </x:c>
      <x:c r="J98" s="479" t="str">
        <x:f>IF('1. LCC Befintlig Installation'!J98 &lt;&gt; "",'1. LCC Befintlig Installation'!J98,"")</x:f>
      </x:c>
      <x:c r="K98" s="479" t="str">
        <x:f>IF('1. LCC Befintlig Installation'!K98 &lt;&gt; "",'1. LCC Befintlig Installation'!K98,"")</x:f>
      </x:c>
      <x:c r="L98" s="479" t="str">
        <x:f>IF('1. LCC Befintlig Installation'!L98 &lt;&gt; "",'1. LCC Befintlig Installation'!L98,"")</x:f>
      </x:c>
      <x:c r="M98" s="479" t="str">
        <x:f>IF('1. LCC Befintlig Installation'!M98 &lt;&gt; "",'1. LCC Befintlig Installation'!M98,"")</x:f>
      </x:c>
      <x:c r="N98" s="479" t="str">
        <x:f>IF('1. LCC Befintlig Installation'!N98 &lt;&gt; "",'1. LCC Befintlig Installation'!N98,"")</x:f>
      </x:c>
      <x:c r="O98" s="479" t="str">
        <x:f>IF('1. LCC Befintlig Installation'!O98 &lt;&gt; "",'1. LCC Befintlig Installation'!O98,"")</x:f>
      </x:c>
      <x:c r="P98" s="479" t="str">
        <x:f>IF('1. LCC Befintlig Installation'!P98 &lt;&gt; "",'1. LCC Befintlig Installation'!P98,"")</x:f>
      </x:c>
      <x:c r="Q98" s="479" t="str">
        <x:f>IF('1. LCC Befintlig Installation'!Q98 &lt;&gt; "",'1. LCC Befintlig Installation'!Q98,"")</x:f>
      </x:c>
      <x:c r="R98" s="479" t="str">
        <x:f>IF('1. LCC Befintlig Installation'!R98 &lt;&gt; "",'1. LCC Befintlig Installation'!R98,"")</x:f>
      </x:c>
      <x:c r="S98" s="108"/>
      <x:c r="T98" s="108"/>
    </x:row>
    <x:row r="99" s="174" customFormat="1" ht="16.5" customHeight="1">
      <x:c r="B99" s="111" t="s">
        <x:v>46</x:v>
      </x:c>
      <x:c r="C99" s="115" t="e">
        <x:f>$C$27</x:f>
      </x:c>
      <x:c r="D99" s="116"/>
      <x:c r="E99" s="116"/>
      <x:c r="F99" s="116"/>
      <x:c r="G99" s="117"/>
      <x:c r="H99" s="117" t="e">
        <x:f>$H$27</x:f>
      </x:c>
      <x:c r="I99" s="437"/>
      <x:c r="J99" s="437"/>
      <x:c r="K99" s="437"/>
      <x:c r="L99" s="437"/>
      <x:c r="M99" s="437"/>
      <x:c r="N99" s="437"/>
      <x:c r="O99" s="437"/>
      <x:c r="P99" s="437"/>
      <x:c r="Q99" s="437"/>
      <x:c r="R99" s="437"/>
      <x:c r="S99" s="108"/>
      <x:c r="T99" s="108"/>
    </x:row>
    <x:row r="100" s="174" customFormat="1" ht="16.5" customHeight="1">
      <x:c r="B100" s="111" t="s">
        <x:v>47</x:v>
      </x:c>
      <x:c r="C100" s="115" t="e">
        <x:f>$C$28</x:f>
      </x:c>
      <x:c r="D100" s="116"/>
      <x:c r="E100" s="116"/>
      <x:c r="F100" s="116"/>
      <x:c r="G100" s="117"/>
      <x:c r="H100" s="117" t="e">
        <x:f>$H$28</x:f>
      </x:c>
      <x:c r="I100" s="437"/>
      <x:c r="J100" s="437"/>
      <x:c r="K100" s="437"/>
      <x:c r="L100" s="437"/>
      <x:c r="M100" s="437"/>
      <x:c r="N100" s="437"/>
      <x:c r="O100" s="437"/>
      <x:c r="P100" s="437"/>
      <x:c r="Q100" s="437"/>
      <x:c r="R100" s="437"/>
      <x:c r="S100" s="108"/>
      <x:c r="T100" s="108"/>
    </x:row>
    <x:row r="101" s="174" customFormat="1" ht="16.5" customHeight="1">
      <x:c r="B101" s="111" t="s">
        <x:v>48</x:v>
      </x:c>
      <x:c r="C101" s="115" t="e">
        <x:f>$C$29</x:f>
      </x:c>
      <x:c r="D101" s="116"/>
      <x:c r="E101" s="116"/>
      <x:c r="F101" s="116"/>
      <x:c r="G101" s="117"/>
      <x:c r="H101" s="117" t="e">
        <x:f>$H$29</x:f>
      </x:c>
      <x:c r="I101" s="437"/>
      <x:c r="J101" s="437"/>
      <x:c r="K101" s="437"/>
      <x:c r="L101" s="437"/>
      <x:c r="M101" s="437"/>
      <x:c r="N101" s="437"/>
      <x:c r="O101" s="437"/>
      <x:c r="P101" s="437"/>
      <x:c r="Q101" s="437"/>
      <x:c r="R101" s="437"/>
      <x:c r="S101" s="108"/>
      <x:c r="T101" s="108"/>
    </x:row>
    <x:row r="102" s="174" customFormat="1" ht="16.5" customHeight="1">
      <x:c r="B102" s="111" t="s">
        <x:v>49</x:v>
      </x:c>
      <x:c r="C102" s="115" t="e">
        <x:f>$C$30</x:f>
      </x:c>
      <x:c r="D102" s="116"/>
      <x:c r="E102" s="116"/>
      <x:c r="F102" s="116"/>
      <x:c r="G102" s="117"/>
      <x:c r="H102" s="117" t="e">
        <x:f>$H$30</x:f>
      </x:c>
      <x:c r="I102" s="437"/>
      <x:c r="J102" s="437"/>
      <x:c r="K102" s="437"/>
      <x:c r="L102" s="437"/>
      <x:c r="M102" s="437"/>
      <x:c r="N102" s="437"/>
      <x:c r="O102" s="437"/>
      <x:c r="P102" s="437"/>
      <x:c r="Q102" s="437"/>
      <x:c r="R102" s="437"/>
      <x:c r="S102" s="108"/>
      <x:c r="T102" s="108"/>
    </x:row>
    <x:row r="103" s="180" customFormat="1" ht="30" customHeight="1">
      <x:c r="B103" s="120" t="s">
        <x:v>50</x:v>
      </x:c>
      <x:c r="C103" s="115" t="e">
        <x:f>$C$31</x:f>
      </x:c>
      <x:c r="D103" s="121"/>
      <x:c r="E103" s="121"/>
      <x:c r="F103" s="121"/>
      <x:c r="G103" s="122"/>
      <x:c r="H103" s="122"/>
      <x:c r="I103" s="437"/>
      <x:c r="J103" s="437"/>
      <x:c r="K103" s="437"/>
      <x:c r="L103" s="437"/>
      <x:c r="M103" s="437"/>
      <x:c r="N103" s="437"/>
      <x:c r="O103" s="437"/>
      <x:c r="P103" s="437"/>
      <x:c r="Q103" s="437"/>
      <x:c r="R103" s="437"/>
      <x:c r="S103" s="108"/>
      <x:c r="T103" s="108"/>
    </x:row>
    <x:row r="104" s="174" customFormat="1" ht="27" hidden="1">
      <x:c r="A104" s="364"/>
      <x:c r="B104" s="111" t="s">
        <x:v>51</x:v>
      </x:c>
      <x:c r="C104" s="115" t="s">
        <x:v>100</x:v>
      </x:c>
      <x:c r="D104" s="116"/>
      <x:c r="E104" s="116"/>
      <x:c r="F104" s="116"/>
      <x:c r="G104" s="117"/>
      <x:c r="H104" s="117"/>
      <x:c r="I104" s="437" t="e" cm="1">
        <x:f t="array" aca="1" ref="I104">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04" s="437" t="e" cm="1">
        <x:f t="array" aca="1" ref="J104">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04" s="437" t="e" cm="1">
        <x:f t="array" aca="1" ref="K104">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04" s="437" t="e" cm="1">
        <x:f t="array" aca="1" ref="L104">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04" s="437" t="e" cm="1">
        <x:f t="array" aca="1" ref="M104">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04" s="437" t="e" cm="1">
        <x:f t="array" aca="1" ref="N104">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04" s="437" t="e" cm="1">
        <x:f t="array" aca="1" ref="O104">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04" s="437" t="e" cm="1">
        <x:f t="array" aca="1" ref="P104">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04" s="437" t="e" cm="1">
        <x:f t="array" aca="1" ref="Q104">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04" s="437" t="e" cm="1">
        <x:f t="array" aca="1" ref="R104">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04" s="108"/>
      <x:c r="T104" s="108"/>
    </x:row>
    <x:row r="105" s="174" customFormat="1" ht="27" hidden="1">
      <x:c r="A105" s="364"/>
      <x:c r="B105" s="111" t="s">
        <x:v>52</x:v>
      </x:c>
      <x:c r="C105" s="115" t="s">
        <x:v>101</x:v>
      </x:c>
      <x:c r="D105" s="116"/>
      <x:c r="E105" s="116"/>
      <x:c r="F105" s="116"/>
      <x:c r="G105" s="117"/>
      <x:c r="H105" s="117"/>
      <x:c r="I105" s="437" t="e" cm="1">
        <x:f t="array" aca="1" ref="I105">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05" s="437" t="e" cm="1">
        <x:f t="array" aca="1" ref="J105">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05" s="437" t="e" cm="1">
        <x:f t="array" aca="1" ref="K105">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05" s="437" t="e" cm="1">
        <x:f t="array" aca="1" ref="L105">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05" s="437" t="e" cm="1">
        <x:f t="array" aca="1" ref="M105">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05" s="437" t="e" cm="1">
        <x:f t="array" aca="1" ref="N105">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05" s="437" t="e" cm="1">
        <x:f t="array" aca="1" ref="O105">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05" s="437" t="e" cm="1">
        <x:f t="array" aca="1" ref="P105">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05" s="437" t="e" cm="1">
        <x:f t="array" aca="1" ref="Q105">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05" s="437" t="e" cm="1">
        <x:f t="array" aca="1" ref="R105">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05" s="108"/>
      <x:c r="T105" s="108"/>
    </x:row>
    <x:row r="106" s="174" customFormat="1" ht="27" hidden="1">
      <x:c r="A106" s="364"/>
      <x:c r="B106" s="111" t="s">
        <x:v>53</x:v>
      </x:c>
      <x:c r="C106" s="115" t="s">
        <x:v>102</x:v>
      </x:c>
      <x:c r="D106" s="116"/>
      <x:c r="E106" s="116"/>
      <x:c r="F106" s="116"/>
      <x:c r="G106" s="117"/>
      <x:c r="H106" s="117"/>
      <x:c r="I106" s="437" t="e" cm="1">
        <x:f t="array" aca="1" ref="I106">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06" s="437" t="e" cm="1">
        <x:f t="array" aca="1" ref="J106">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06" s="437" t="e" cm="1">
        <x:f t="array" aca="1" ref="K106">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06" s="437" t="e" cm="1">
        <x:f t="array" aca="1" ref="L106">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06" s="437" t="e" cm="1">
        <x:f t="array" aca="1" ref="M106">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06" s="437" t="e" cm="1">
        <x:f t="array" aca="1" ref="N106">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06" s="437" t="e" cm="1">
        <x:f t="array" aca="1" ref="O106">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06" s="437" t="e" cm="1">
        <x:f t="array" aca="1" ref="P106">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06" s="437" t="e" cm="1">
        <x:f t="array" aca="1" ref="Q106">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06" s="437" t="e" cm="1">
        <x:f t="array" aca="1" ref="R106">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06" s="108"/>
      <x:c r="T106" s="108"/>
    </x:row>
    <x:row r="107" s="174" customFormat="1" ht="16.5" customHeight="1">
      <x:c r="B107" s="111" t="s">
        <x:v>54</x:v>
      </x:c>
      <x:c r="C107" s="119" t="e">
        <x:f>$C$35</x:f>
      </x:c>
      <x:c r="D107" s="116"/>
      <x:c r="E107" s="116"/>
      <x:c r="F107" s="116"/>
      <x:c r="G107" s="117"/>
      <x:c r="H107" s="117"/>
      <x:c r="I107" s="526" t="n">
        <x:f t="shared" ref="I107:R107" si="7">IF(IF(I103=$I$233,I104,IF(I103=$I$234,I104*I105,IF(I103=$I$235,I104*I105*I106,1)))=0,"Fyll i 2.6-2.8",IF(I103=$I$233,I104,IF(I103=$I$234,I104*I105,IF(I103=$I$235,I104*I105*I106,1))))</x:f>
        <x:v>1</x:v>
      </x:c>
      <x:c r="J107" s="526">
        <x:f t="shared" si="7"/>
        <x:v>1</x:v>
      </x:c>
      <x:c r="K107" s="526">
        <x:f t="shared" si="7"/>
        <x:v>1</x:v>
      </x:c>
      <x:c r="L107" s="526">
        <x:f t="shared" si="7"/>
        <x:v>1</x:v>
      </x:c>
      <x:c r="M107" s="526">
        <x:f t="shared" si="7"/>
        <x:v>1</x:v>
      </x:c>
      <x:c r="N107" s="526">
        <x:f t="shared" si="7"/>
        <x:v>1</x:v>
      </x:c>
      <x:c r="O107" s="526">
        <x:f t="shared" si="7"/>
        <x:v>1</x:v>
      </x:c>
      <x:c r="P107" s="526">
        <x:f t="shared" si="7"/>
        <x:v>1</x:v>
      </x:c>
      <x:c r="Q107" s="526">
        <x:f t="shared" si="7"/>
        <x:v>1</x:v>
      </x:c>
      <x:c r="R107" s="526">
        <x:f t="shared" si="7"/>
        <x:v>1</x:v>
      </x:c>
      <x:c r="S107" s="108"/>
      <x:c r="T107" s="108"/>
    </x:row>
    <x:row r="108" s="174" customFormat="1" ht="16.5" customHeight="1">
      <x:c r="B108" s="111" t="s">
        <x:v>55</x:v>
      </x:c>
      <x:c r="C108" s="115" t="e">
        <x:f>$C$36</x:f>
      </x:c>
      <x:c r="D108" s="116"/>
      <x:c r="E108" s="116"/>
      <x:c r="F108" s="116"/>
      <x:c r="G108" s="117"/>
      <x:c r="H108" s="117" t="e">
        <x:f>$H$36</x:f>
      </x:c>
      <x:c r="I108" s="437"/>
      <x:c r="J108" s="437"/>
      <x:c r="K108" s="437"/>
      <x:c r="L108" s="437"/>
      <x:c r="M108" s="437"/>
      <x:c r="N108" s="437"/>
      <x:c r="O108" s="437"/>
      <x:c r="P108" s="437"/>
      <x:c r="Q108" s="437"/>
      <x:c r="R108" s="437"/>
      <x:c r="S108" s="108"/>
      <x:c r="T108" s="108"/>
    </x:row>
    <x:row r="109" s="174" customFormat="1" ht="16.5" customHeight="1">
      <x:c r="B109" s="111"/>
      <x:c r="C109" s="465"/>
      <x:c r="D109" s="465"/>
      <x:c r="E109" s="465"/>
      <x:c r="F109" s="465"/>
      <x:c r="G109" s="465"/>
      <x:c r="H109" s="465"/>
      <x:c r="I109" s="471"/>
      <x:c r="J109" s="471"/>
      <x:c r="K109" s="471"/>
      <x:c r="L109" s="471"/>
      <x:c r="M109" s="471"/>
      <x:c r="N109" s="471"/>
      <x:c r="O109" s="471"/>
      <x:c r="P109" s="471"/>
      <x:c r="Q109" s="471"/>
      <x:c r="R109" s="471"/>
      <x:c r="S109" s="108"/>
      <x:c r="T109" s="108"/>
    </x:row>
    <x:row r="110" s="174" customFormat="1" ht="16.5" customHeight="1">
      <x:c r="B110" s="111"/>
      <x:c r="C110" s="110" t="e">
        <x:f>$C$26</x:f>
      </x:c>
      <x:c r="D110" s="118"/>
      <x:c r="E110" s="118"/>
      <x:c r="F110" s="118"/>
      <x:c r="G110" s="118"/>
      <x:c r="H110" s="118"/>
      <x:c r="I110" s="479" t="str">
        <x:f>IF('1. LCC Befintlig Installation'!I110 &lt;&gt; "",'1. LCC Befintlig Installation'!I110,"")</x:f>
      </x:c>
      <x:c r="J110" s="479" t="str">
        <x:f>IF('1. LCC Befintlig Installation'!J110 &lt;&gt; "",'1. LCC Befintlig Installation'!J110,"")</x:f>
      </x:c>
      <x:c r="K110" s="479" t="str">
        <x:f>IF('1. LCC Befintlig Installation'!K110 &lt;&gt; "",'1. LCC Befintlig Installation'!K110,"")</x:f>
      </x:c>
      <x:c r="L110" s="479" t="str">
        <x:f>IF('1. LCC Befintlig Installation'!L110 &lt;&gt; "",'1. LCC Befintlig Installation'!L110,"")</x:f>
      </x:c>
      <x:c r="M110" s="479" t="str">
        <x:f>IF('1. LCC Befintlig Installation'!M110 &lt;&gt; "",'1. LCC Befintlig Installation'!M110,"")</x:f>
      </x:c>
      <x:c r="N110" s="479" t="str">
        <x:f>IF('1. LCC Befintlig Installation'!N110 &lt;&gt; "",'1. LCC Befintlig Installation'!N110,"")</x:f>
      </x:c>
      <x:c r="O110" s="479" t="str">
        <x:f>IF('1. LCC Befintlig Installation'!O110 &lt;&gt; "",'1. LCC Befintlig Installation'!O110,"")</x:f>
      </x:c>
      <x:c r="P110" s="479" t="str">
        <x:f>IF('1. LCC Befintlig Installation'!P110 &lt;&gt; "",'1. LCC Befintlig Installation'!P110,"")</x:f>
      </x:c>
      <x:c r="Q110" s="479" t="str">
        <x:f>IF('1. LCC Befintlig Installation'!Q110 &lt;&gt; "",'1. LCC Befintlig Installation'!Q110,"")</x:f>
      </x:c>
      <x:c r="R110" s="479" t="str">
        <x:f>IF('1. LCC Befintlig Installation'!R110 &lt;&gt; "",'1. LCC Befintlig Installation'!R110,"")</x:f>
      </x:c>
      <x:c r="S110" s="108"/>
      <x:c r="T110" s="108"/>
    </x:row>
    <x:row r="111" s="174" customFormat="1" ht="16.5" customHeight="1">
      <x:c r="B111" s="111" t="s">
        <x:v>46</x:v>
      </x:c>
      <x:c r="C111" s="115" t="e">
        <x:f>$C$27</x:f>
      </x:c>
      <x:c r="D111" s="116"/>
      <x:c r="E111" s="116"/>
      <x:c r="F111" s="116"/>
      <x:c r="G111" s="117"/>
      <x:c r="H111" s="117" t="e">
        <x:f>$H$27</x:f>
      </x:c>
      <x:c r="I111" s="437"/>
      <x:c r="J111" s="437"/>
      <x:c r="K111" s="437"/>
      <x:c r="L111" s="437"/>
      <x:c r="M111" s="437"/>
      <x:c r="N111" s="437"/>
      <x:c r="O111" s="437"/>
      <x:c r="P111" s="437"/>
      <x:c r="Q111" s="437"/>
      <x:c r="R111" s="437"/>
      <x:c r="S111" s="108"/>
      <x:c r="T111" s="108"/>
    </x:row>
    <x:row r="112" s="174" customFormat="1" ht="16.5" customHeight="1">
      <x:c r="B112" s="111" t="s">
        <x:v>47</x:v>
      </x:c>
      <x:c r="C112" s="115" t="e">
        <x:f>$C$28</x:f>
      </x:c>
      <x:c r="D112" s="116"/>
      <x:c r="E112" s="116"/>
      <x:c r="F112" s="116"/>
      <x:c r="G112" s="117"/>
      <x:c r="H112" s="117" t="e">
        <x:f>$H$28</x:f>
      </x:c>
      <x:c r="I112" s="437"/>
      <x:c r="J112" s="437"/>
      <x:c r="K112" s="437"/>
      <x:c r="L112" s="437"/>
      <x:c r="M112" s="437"/>
      <x:c r="N112" s="437"/>
      <x:c r="O112" s="437"/>
      <x:c r="P112" s="437"/>
      <x:c r="Q112" s="437"/>
      <x:c r="R112" s="437"/>
      <x:c r="S112" s="108"/>
      <x:c r="T112" s="108"/>
    </x:row>
    <x:row r="113" s="174" customFormat="1" ht="16.5" customHeight="1">
      <x:c r="B113" s="111" t="s">
        <x:v>48</x:v>
      </x:c>
      <x:c r="C113" s="115" t="e">
        <x:f>$C$29</x:f>
      </x:c>
      <x:c r="D113" s="116"/>
      <x:c r="E113" s="116"/>
      <x:c r="F113" s="116"/>
      <x:c r="G113" s="117"/>
      <x:c r="H113" s="117" t="e">
        <x:f>$H$29</x:f>
      </x:c>
      <x:c r="I113" s="437"/>
      <x:c r="J113" s="437"/>
      <x:c r="K113" s="437"/>
      <x:c r="L113" s="437"/>
      <x:c r="M113" s="437"/>
      <x:c r="N113" s="437"/>
      <x:c r="O113" s="437"/>
      <x:c r="P113" s="437"/>
      <x:c r="Q113" s="437"/>
      <x:c r="R113" s="437"/>
      <x:c r="S113" s="108"/>
      <x:c r="T113" s="108"/>
    </x:row>
    <x:row r="114" s="174" customFormat="1" ht="16.5" customHeight="1">
      <x:c r="B114" s="111" t="s">
        <x:v>49</x:v>
      </x:c>
      <x:c r="C114" s="115" t="e">
        <x:f>$C$30</x:f>
      </x:c>
      <x:c r="D114" s="116"/>
      <x:c r="E114" s="116"/>
      <x:c r="F114" s="116"/>
      <x:c r="G114" s="117"/>
      <x:c r="H114" s="117" t="e">
        <x:f>$H$30</x:f>
      </x:c>
      <x:c r="I114" s="437"/>
      <x:c r="J114" s="437"/>
      <x:c r="K114" s="437"/>
      <x:c r="L114" s="437"/>
      <x:c r="M114" s="437"/>
      <x:c r="N114" s="437"/>
      <x:c r="O114" s="437"/>
      <x:c r="P114" s="437"/>
      <x:c r="Q114" s="437"/>
      <x:c r="R114" s="437"/>
      <x:c r="S114" s="108"/>
      <x:c r="T114" s="108"/>
    </x:row>
    <x:row r="115" s="180" customFormat="1" ht="30" customHeight="1">
      <x:c r="B115" s="120" t="s">
        <x:v>50</x:v>
      </x:c>
      <x:c r="C115" s="115" t="e">
        <x:f>$C$31</x:f>
      </x:c>
      <x:c r="D115" s="121"/>
      <x:c r="E115" s="121"/>
      <x:c r="F115" s="121"/>
      <x:c r="G115" s="122"/>
      <x:c r="H115" s="122"/>
      <x:c r="I115" s="437"/>
      <x:c r="J115" s="437"/>
      <x:c r="K115" s="437"/>
      <x:c r="L115" s="437"/>
      <x:c r="M115" s="437"/>
      <x:c r="N115" s="437"/>
      <x:c r="O115" s="437"/>
      <x:c r="P115" s="437"/>
      <x:c r="Q115" s="437"/>
      <x:c r="R115" s="437"/>
      <x:c r="S115" s="108"/>
      <x:c r="T115" s="108"/>
    </x:row>
    <x:row r="116" s="174" customFormat="1" ht="27" hidden="1">
      <x:c r="A116" s="364"/>
      <x:c r="B116" s="111" t="s">
        <x:v>51</x:v>
      </x:c>
      <x:c r="C116" s="115" t="s">
        <x:v>100</x:v>
      </x:c>
      <x:c r="D116" s="116"/>
      <x:c r="E116" s="116"/>
      <x:c r="F116" s="116"/>
      <x:c r="G116" s="117"/>
      <x:c r="H116" s="117"/>
      <x:c r="I116" s="437" t="e" cm="1">
        <x:f t="array" aca="1" ref="I116">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16" s="437" t="e" cm="1">
        <x:f t="array" aca="1" ref="J116">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16" s="437" t="e" cm="1">
        <x:f t="array" aca="1" ref="K116">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16" s="437" t="e" cm="1">
        <x:f t="array" aca="1" ref="L116">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16" s="437" t="e" cm="1">
        <x:f t="array" aca="1" ref="M116">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16" s="437" t="e" cm="1">
        <x:f t="array" aca="1" ref="N116">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16" s="437" t="e" cm="1">
        <x:f t="array" aca="1" ref="O116">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16" s="437" t="e" cm="1">
        <x:f t="array" aca="1" ref="P116">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16" s="437" t="e" cm="1">
        <x:f t="array" aca="1" ref="Q116">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16" s="437" t="e" cm="1">
        <x:f t="array" aca="1" ref="R116">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16" s="108"/>
      <x:c r="T116" s="108"/>
    </x:row>
    <x:row r="117" s="174" customFormat="1" ht="27" hidden="1">
      <x:c r="A117" s="364"/>
      <x:c r="B117" s="111" t="s">
        <x:v>52</x:v>
      </x:c>
      <x:c r="C117" s="115" t="s">
        <x:v>101</x:v>
      </x:c>
      <x:c r="D117" s="116"/>
      <x:c r="E117" s="116"/>
      <x:c r="F117" s="116"/>
      <x:c r="G117" s="117"/>
      <x:c r="H117" s="117"/>
      <x:c r="I117" s="437" t="e" cm="1">
        <x:f t="array" aca="1" ref="I117">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17" s="437" t="e" cm="1">
        <x:f t="array" aca="1" ref="J117">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17" s="437" t="e" cm="1">
        <x:f t="array" aca="1" ref="K117">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17" s="437" t="e" cm="1">
        <x:f t="array" aca="1" ref="L117">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17" s="437" t="e" cm="1">
        <x:f t="array" aca="1" ref="M117">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17" s="437" t="e" cm="1">
        <x:f t="array" aca="1" ref="N117">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17" s="437" t="e" cm="1">
        <x:f t="array" aca="1" ref="O117">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17" s="437" t="e" cm="1">
        <x:f t="array" aca="1" ref="P117">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17" s="437" t="e" cm="1">
        <x:f t="array" aca="1" ref="Q117">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17" s="437" t="e" cm="1">
        <x:f t="array" aca="1" ref="R117">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17" s="108"/>
      <x:c r="T117" s="108"/>
    </x:row>
    <x:row r="118" s="174" customFormat="1" ht="27" hidden="1">
      <x:c r="A118" s="364"/>
      <x:c r="B118" s="111" t="s">
        <x:v>53</x:v>
      </x:c>
      <x:c r="C118" s="115" t="s">
        <x:v>102</x:v>
      </x:c>
      <x:c r="D118" s="116"/>
      <x:c r="E118" s="116"/>
      <x:c r="F118" s="116"/>
      <x:c r="G118" s="117"/>
      <x:c r="H118" s="117"/>
      <x:c r="I118" s="437" t="e" cm="1">
        <x:f t="array" aca="1" ref="I118">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18" s="437" t="e" cm="1">
        <x:f t="array" aca="1" ref="J118">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18" s="437" t="e" cm="1">
        <x:f t="array" aca="1" ref="K118">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18" s="437" t="e" cm="1">
        <x:f t="array" aca="1" ref="L118">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18" s="437" t="e" cm="1">
        <x:f t="array" aca="1" ref="M118">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18" s="437" t="e" cm="1">
        <x:f t="array" aca="1" ref="N118">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18" s="437" t="e" cm="1">
        <x:f t="array" aca="1" ref="O118">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18" s="437" t="e" cm="1">
        <x:f t="array" aca="1" ref="P118">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18" s="437" t="e" cm="1">
        <x:f t="array" aca="1" ref="Q118">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18" s="437" t="e" cm="1">
        <x:f t="array" aca="1" ref="R118">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18" s="108"/>
      <x:c r="T118" s="108"/>
    </x:row>
    <x:row r="119" s="174" customFormat="1" ht="16.5" customHeight="1">
      <x:c r="B119" s="111" t="s">
        <x:v>54</x:v>
      </x:c>
      <x:c r="C119" s="119" t="e">
        <x:f>$C$35</x:f>
      </x:c>
      <x:c r="D119" s="116"/>
      <x:c r="E119" s="116"/>
      <x:c r="F119" s="116"/>
      <x:c r="G119" s="117"/>
      <x:c r="H119" s="117"/>
      <x:c r="I119" s="526" t="n">
        <x:f t="shared" ref="I119:R119" si="8">IF(IF(I115=$I$233,I116,IF(I115=$I$234,I116*I117,IF(I115=$I$235,I116*I117*I118,1)))=0,"Fyll i 2.6-2.8",IF(I115=$I$233,I116,IF(I115=$I$234,I116*I117,IF(I115=$I$235,I116*I117*I118,1))))</x:f>
        <x:v>1</x:v>
      </x:c>
      <x:c r="J119" s="526">
        <x:f t="shared" si="8"/>
        <x:v>1</x:v>
      </x:c>
      <x:c r="K119" s="526">
        <x:f t="shared" si="8"/>
        <x:v>1</x:v>
      </x:c>
      <x:c r="L119" s="526">
        <x:f t="shared" si="8"/>
        <x:v>1</x:v>
      </x:c>
      <x:c r="M119" s="526">
        <x:f t="shared" si="8"/>
        <x:v>1</x:v>
      </x:c>
      <x:c r="N119" s="526">
        <x:f t="shared" si="8"/>
        <x:v>1</x:v>
      </x:c>
      <x:c r="O119" s="526">
        <x:f t="shared" si="8"/>
        <x:v>1</x:v>
      </x:c>
      <x:c r="P119" s="526">
        <x:f t="shared" si="8"/>
        <x:v>1</x:v>
      </x:c>
      <x:c r="Q119" s="526">
        <x:f t="shared" si="8"/>
        <x:v>1</x:v>
      </x:c>
      <x:c r="R119" s="526">
        <x:f t="shared" si="8"/>
        <x:v>1</x:v>
      </x:c>
      <x:c r="S119" s="108"/>
      <x:c r="T119" s="108"/>
    </x:row>
    <x:row r="120" s="174" customFormat="1" ht="16.5" customHeight="1">
      <x:c r="B120" s="111" t="s">
        <x:v>55</x:v>
      </x:c>
      <x:c r="C120" s="115" t="e">
        <x:f>$C$36</x:f>
      </x:c>
      <x:c r="D120" s="116"/>
      <x:c r="E120" s="116"/>
      <x:c r="F120" s="116"/>
      <x:c r="G120" s="117"/>
      <x:c r="H120" s="117" t="e">
        <x:f>$H$36</x:f>
      </x:c>
      <x:c r="I120" s="437"/>
      <x:c r="J120" s="437"/>
      <x:c r="K120" s="437"/>
      <x:c r="L120" s="437"/>
      <x:c r="M120" s="437"/>
      <x:c r="N120" s="437"/>
      <x:c r="O120" s="437"/>
      <x:c r="P120" s="437"/>
      <x:c r="Q120" s="437"/>
      <x:c r="R120" s="437"/>
      <x:c r="S120" s="108"/>
      <x:c r="T120" s="108"/>
    </x:row>
    <x:row r="121" s="174" customFormat="1" ht="16.5" customHeight="1">
      <x:c r="B121" s="111"/>
      <x:c r="C121" s="465"/>
      <x:c r="D121" s="465"/>
      <x:c r="E121" s="465"/>
      <x:c r="F121" s="465"/>
      <x:c r="G121" s="465"/>
      <x:c r="H121" s="465"/>
      <x:c r="I121" s="471"/>
      <x:c r="J121" s="471"/>
      <x:c r="K121" s="471"/>
      <x:c r="L121" s="471"/>
      <x:c r="M121" s="471"/>
      <x:c r="N121" s="471"/>
      <x:c r="O121" s="471"/>
      <x:c r="P121" s="471"/>
      <x:c r="Q121" s="471"/>
      <x:c r="R121" s="471"/>
      <x:c r="S121" s="108"/>
      <x:c r="T121" s="108"/>
    </x:row>
    <x:row r="122" s="174" customFormat="1" ht="16.5" customHeight="1">
      <x:c r="B122" s="111"/>
      <x:c r="C122" s="110" t="e">
        <x:f>$C$26</x:f>
      </x:c>
      <x:c r="D122" s="118"/>
      <x:c r="E122" s="118"/>
      <x:c r="F122" s="118"/>
      <x:c r="G122" s="118"/>
      <x:c r="H122" s="118"/>
      <x:c r="I122" s="479" t="str">
        <x:f>IF('1. LCC Befintlig Installation'!I122 &lt;&gt; "",'1. LCC Befintlig Installation'!I122,"")</x:f>
      </x:c>
      <x:c r="J122" s="479" t="str">
        <x:f>IF('1. LCC Befintlig Installation'!J122 &lt;&gt; "",'1. LCC Befintlig Installation'!J122,"")</x:f>
      </x:c>
      <x:c r="K122" s="479" t="str">
        <x:f>IF('1. LCC Befintlig Installation'!K122 &lt;&gt; "",'1. LCC Befintlig Installation'!K122,"")</x:f>
      </x:c>
      <x:c r="L122" s="479" t="str">
        <x:f>IF('1. LCC Befintlig Installation'!L122 &lt;&gt; "",'1. LCC Befintlig Installation'!L122,"")</x:f>
      </x:c>
      <x:c r="M122" s="479" t="str">
        <x:f>IF('1. LCC Befintlig Installation'!M122 &lt;&gt; "",'1. LCC Befintlig Installation'!M122,"")</x:f>
      </x:c>
      <x:c r="N122" s="479" t="str">
        <x:f>IF('1. LCC Befintlig Installation'!N122 &lt;&gt; "",'1. LCC Befintlig Installation'!N122,"")</x:f>
      </x:c>
      <x:c r="O122" s="479" t="str">
        <x:f>IF('1. LCC Befintlig Installation'!O122 &lt;&gt; "",'1. LCC Befintlig Installation'!O122,"")</x:f>
      </x:c>
      <x:c r="P122" s="479" t="str">
        <x:f>IF('1. LCC Befintlig Installation'!P122 &lt;&gt; "",'1. LCC Befintlig Installation'!P122,"")</x:f>
      </x:c>
      <x:c r="Q122" s="479" t="str">
        <x:f>IF('1. LCC Befintlig Installation'!Q122 &lt;&gt; "",'1. LCC Befintlig Installation'!Q122,"")</x:f>
      </x:c>
      <x:c r="R122" s="479" t="str">
        <x:f>IF('1. LCC Befintlig Installation'!R122 &lt;&gt; "",'1. LCC Befintlig Installation'!R122,"")</x:f>
      </x:c>
      <x:c r="S122" s="108"/>
      <x:c r="T122" s="108"/>
    </x:row>
    <x:row r="123" s="174" customFormat="1" ht="16.5" customHeight="1">
      <x:c r="B123" s="111" t="s">
        <x:v>46</x:v>
      </x:c>
      <x:c r="C123" s="115" t="e">
        <x:f>$C$27</x:f>
      </x:c>
      <x:c r="D123" s="116"/>
      <x:c r="E123" s="116"/>
      <x:c r="F123" s="116"/>
      <x:c r="G123" s="117"/>
      <x:c r="H123" s="117" t="e">
        <x:f>$H$27</x:f>
      </x:c>
      <x:c r="I123" s="437"/>
      <x:c r="J123" s="437"/>
      <x:c r="K123" s="437"/>
      <x:c r="L123" s="437"/>
      <x:c r="M123" s="437"/>
      <x:c r="N123" s="437"/>
      <x:c r="O123" s="437"/>
      <x:c r="P123" s="437"/>
      <x:c r="Q123" s="437"/>
      <x:c r="R123" s="437"/>
      <x:c r="S123" s="108"/>
      <x:c r="T123" s="108"/>
    </x:row>
    <x:row r="124" s="174" customFormat="1" ht="16.5" customHeight="1">
      <x:c r="B124" s="111" t="s">
        <x:v>47</x:v>
      </x:c>
      <x:c r="C124" s="115" t="e">
        <x:f>$C$28</x:f>
      </x:c>
      <x:c r="D124" s="116"/>
      <x:c r="E124" s="116"/>
      <x:c r="F124" s="116"/>
      <x:c r="G124" s="117"/>
      <x:c r="H124" s="117" t="e">
        <x:f>$H$28</x:f>
      </x:c>
      <x:c r="I124" s="437"/>
      <x:c r="J124" s="437"/>
      <x:c r="K124" s="437"/>
      <x:c r="L124" s="437"/>
      <x:c r="M124" s="437"/>
      <x:c r="N124" s="437"/>
      <x:c r="O124" s="437"/>
      <x:c r="P124" s="437"/>
      <x:c r="Q124" s="437"/>
      <x:c r="R124" s="437"/>
      <x:c r="S124" s="108"/>
      <x:c r="T124" s="108"/>
    </x:row>
    <x:row r="125" s="174" customFormat="1" ht="16.5" customHeight="1">
      <x:c r="B125" s="111" t="s">
        <x:v>48</x:v>
      </x:c>
      <x:c r="C125" s="115" t="e">
        <x:f>$C$29</x:f>
      </x:c>
      <x:c r="D125" s="116"/>
      <x:c r="E125" s="116"/>
      <x:c r="F125" s="116"/>
      <x:c r="G125" s="117"/>
      <x:c r="H125" s="117" t="e">
        <x:f>$H$29</x:f>
      </x:c>
      <x:c r="I125" s="437"/>
      <x:c r="J125" s="437"/>
      <x:c r="K125" s="437"/>
      <x:c r="L125" s="437"/>
      <x:c r="M125" s="437"/>
      <x:c r="N125" s="437"/>
      <x:c r="O125" s="437"/>
      <x:c r="P125" s="437"/>
      <x:c r="Q125" s="437"/>
      <x:c r="R125" s="437"/>
      <x:c r="S125" s="108"/>
      <x:c r="T125" s="108"/>
    </x:row>
    <x:row r="126" s="174" customFormat="1" ht="16.5" customHeight="1">
      <x:c r="B126" s="111" t="s">
        <x:v>49</x:v>
      </x:c>
      <x:c r="C126" s="115" t="e">
        <x:f>$C$30</x:f>
      </x:c>
      <x:c r="D126" s="116"/>
      <x:c r="E126" s="116"/>
      <x:c r="F126" s="116"/>
      <x:c r="G126" s="117"/>
      <x:c r="H126" s="117" t="e">
        <x:f>$H$30</x:f>
      </x:c>
      <x:c r="I126" s="437"/>
      <x:c r="J126" s="437"/>
      <x:c r="K126" s="437"/>
      <x:c r="L126" s="437"/>
      <x:c r="M126" s="437"/>
      <x:c r="N126" s="437"/>
      <x:c r="O126" s="437"/>
      <x:c r="P126" s="437"/>
      <x:c r="Q126" s="437"/>
      <x:c r="R126" s="437"/>
      <x:c r="S126" s="108"/>
      <x:c r="T126" s="108"/>
    </x:row>
    <x:row r="127" s="180" customFormat="1" ht="30" customHeight="1">
      <x:c r="B127" s="120" t="s">
        <x:v>50</x:v>
      </x:c>
      <x:c r="C127" s="115" t="e">
        <x:f>$C$31</x:f>
      </x:c>
      <x:c r="D127" s="121"/>
      <x:c r="E127" s="121"/>
      <x:c r="F127" s="121"/>
      <x:c r="G127" s="122"/>
      <x:c r="H127" s="122"/>
      <x:c r="I127" s="437"/>
      <x:c r="J127" s="437"/>
      <x:c r="K127" s="437"/>
      <x:c r="L127" s="437"/>
      <x:c r="M127" s="437"/>
      <x:c r="N127" s="437"/>
      <x:c r="O127" s="437"/>
      <x:c r="P127" s="437"/>
      <x:c r="Q127" s="437"/>
      <x:c r="R127" s="437"/>
      <x:c r="S127" s="108"/>
      <x:c r="T127" s="108"/>
    </x:row>
    <x:row r="128" s="174" customFormat="1" ht="27" hidden="1">
      <x:c r="A128" s="364"/>
      <x:c r="B128" s="111" t="s">
        <x:v>51</x:v>
      </x:c>
      <x:c r="C128" s="115" t="s">
        <x:v>100</x:v>
      </x:c>
      <x:c r="D128" s="116"/>
      <x:c r="E128" s="116"/>
      <x:c r="F128" s="116"/>
      <x:c r="G128" s="117"/>
      <x:c r="H128" s="117"/>
      <x:c r="I128" s="437" t="e" cm="1">
        <x:f t="array" aca="1" ref="I128">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28" s="437" t="e" cm="1">
        <x:f t="array" aca="1" ref="J128">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28" s="437" t="e" cm="1">
        <x:f t="array" aca="1" ref="K128">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28" s="437" t="e" cm="1">
        <x:f t="array" aca="1" ref="L128">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28" s="437" t="e" cm="1">
        <x:f t="array" aca="1" ref="M128">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28" s="437" t="e" cm="1">
        <x:f t="array" aca="1" ref="N128">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28" s="437" t="e" cm="1">
        <x:f t="array" aca="1" ref="O128">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28" s="437" t="e" cm="1">
        <x:f t="array" aca="1" ref="P128">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28" s="437" t="e" cm="1">
        <x:f t="array" aca="1" ref="Q128">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28" s="437" t="e" cm="1">
        <x:f t="array" aca="1" ref="R128">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28" s="108"/>
      <x:c r="T128" s="108"/>
    </x:row>
    <x:row r="129" s="174" customFormat="1" ht="27" hidden="1">
      <x:c r="A129" s="364"/>
      <x:c r="B129" s="111" t="s">
        <x:v>52</x:v>
      </x:c>
      <x:c r="C129" s="115" t="s">
        <x:v>101</x:v>
      </x:c>
      <x:c r="D129" s="116"/>
      <x:c r="E129" s="116"/>
      <x:c r="F129" s="116"/>
      <x:c r="G129" s="117"/>
      <x:c r="H129" s="117"/>
      <x:c r="I129" s="437" t="e" cm="1">
        <x:f t="array" aca="1" ref="I129">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29" s="437" t="e" cm="1">
        <x:f t="array" aca="1" ref="J129">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29" s="437" t="e" cm="1">
        <x:f t="array" aca="1" ref="K129">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29" s="437" t="e" cm="1">
        <x:f t="array" aca="1" ref="L129">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29" s="437" t="e" cm="1">
        <x:f t="array" aca="1" ref="M129">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29" s="437" t="e" cm="1">
        <x:f t="array" aca="1" ref="N129">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29" s="437" t="e" cm="1">
        <x:f t="array" aca="1" ref="O129">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29" s="437" t="e" cm="1">
        <x:f t="array" aca="1" ref="P129">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29" s="437" t="e" cm="1">
        <x:f t="array" aca="1" ref="Q129">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29" s="437" t="e" cm="1">
        <x:f t="array" aca="1" ref="R129">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29" s="108"/>
      <x:c r="T129" s="108"/>
    </x:row>
    <x:row r="130" s="174" customFormat="1" ht="27" hidden="1">
      <x:c r="A130" s="364"/>
      <x:c r="B130" s="111" t="s">
        <x:v>53</x:v>
      </x:c>
      <x:c r="C130" s="115" t="s">
        <x:v>102</x:v>
      </x:c>
      <x:c r="D130" s="116"/>
      <x:c r="E130" s="116"/>
      <x:c r="F130" s="116"/>
      <x:c r="G130" s="117"/>
      <x:c r="H130" s="117"/>
      <x:c r="I130" s="437" t="e" cm="1">
        <x:f t="array" aca="1" ref="I130">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30" s="437" t="e" cm="1">
        <x:f t="array" aca="1" ref="J130">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30" s="437" t="e" cm="1">
        <x:f t="array" aca="1" ref="K130">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30" s="437" t="e" cm="1">
        <x:f t="array" aca="1" ref="L130">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30" s="437" t="e" cm="1">
        <x:f t="array" aca="1" ref="M130">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30" s="437" t="e" cm="1">
        <x:f t="array" aca="1" ref="N130">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30" s="437" t="e" cm="1">
        <x:f t="array" aca="1" ref="O130">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30" s="437" t="e" cm="1">
        <x:f t="array" aca="1" ref="P130">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30" s="437" t="e" cm="1">
        <x:f t="array" aca="1" ref="Q130">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30" s="437" t="e" cm="1">
        <x:f t="array" aca="1" ref="R130">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30" s="108"/>
      <x:c r="T130" s="108"/>
    </x:row>
    <x:row r="131" s="174" customFormat="1" ht="16.5" customHeight="1">
      <x:c r="B131" s="111" t="s">
        <x:v>54</x:v>
      </x:c>
      <x:c r="C131" s="119" t="e">
        <x:f>$C$35</x:f>
      </x:c>
      <x:c r="D131" s="116"/>
      <x:c r="E131" s="116"/>
      <x:c r="F131" s="116"/>
      <x:c r="G131" s="117"/>
      <x:c r="H131" s="117"/>
      <x:c r="I131" s="526" t="n">
        <x:f t="shared" ref="I131:R131" si="9">IF(IF(I127=$I$233,I128,IF(I127=$I$234,I128*I129,IF(I127=$I$235,I128*I129*I130,1)))=0,"Fyll i 2.6-2.8",IF(I127=$I$233,I128,IF(I127=$I$234,I128*I129,IF(I127=$I$235,I128*I129*I130,1))))</x:f>
        <x:v>1</x:v>
      </x:c>
      <x:c r="J131" s="526">
        <x:f t="shared" si="9"/>
        <x:v>1</x:v>
      </x:c>
      <x:c r="K131" s="526">
        <x:f t="shared" si="9"/>
        <x:v>1</x:v>
      </x:c>
      <x:c r="L131" s="526">
        <x:f t="shared" si="9"/>
        <x:v>1</x:v>
      </x:c>
      <x:c r="M131" s="526">
        <x:f t="shared" si="9"/>
        <x:v>1</x:v>
      </x:c>
      <x:c r="N131" s="526">
        <x:f t="shared" si="9"/>
        <x:v>1</x:v>
      </x:c>
      <x:c r="O131" s="526">
        <x:f t="shared" si="9"/>
        <x:v>1</x:v>
      </x:c>
      <x:c r="P131" s="526">
        <x:f t="shared" si="9"/>
        <x:v>1</x:v>
      </x:c>
      <x:c r="Q131" s="526">
        <x:f t="shared" si="9"/>
        <x:v>1</x:v>
      </x:c>
      <x:c r="R131" s="526">
        <x:f t="shared" si="9"/>
        <x:v>1</x:v>
      </x:c>
      <x:c r="S131" s="108"/>
      <x:c r="T131" s="108"/>
    </x:row>
    <x:row r="132" s="174" customFormat="1" ht="16.5" customHeight="1">
      <x:c r="B132" s="111" t="s">
        <x:v>55</x:v>
      </x:c>
      <x:c r="C132" s="115" t="e">
        <x:f>$C$36</x:f>
      </x:c>
      <x:c r="D132" s="116"/>
      <x:c r="E132" s="116"/>
      <x:c r="F132" s="116"/>
      <x:c r="G132" s="117"/>
      <x:c r="H132" s="117" t="e">
        <x:f>$H$36</x:f>
      </x:c>
      <x:c r="I132" s="437"/>
      <x:c r="J132" s="437"/>
      <x:c r="K132" s="437"/>
      <x:c r="L132" s="437"/>
      <x:c r="M132" s="437"/>
      <x:c r="N132" s="437"/>
      <x:c r="O132" s="437"/>
      <x:c r="P132" s="437"/>
      <x:c r="Q132" s="437"/>
      <x:c r="R132" s="437"/>
      <x:c r="S132" s="108"/>
      <x:c r="T132" s="108"/>
    </x:row>
    <x:row r="133" s="174" customFormat="1" ht="16.5" customHeight="1">
      <x:c r="B133" s="111"/>
      <x:c r="C133" s="465"/>
      <x:c r="D133" s="465"/>
      <x:c r="E133" s="465"/>
      <x:c r="F133" s="465"/>
      <x:c r="G133" s="465"/>
      <x:c r="H133" s="465"/>
      <x:c r="I133" s="471"/>
      <x:c r="J133" s="471"/>
      <x:c r="K133" s="471"/>
      <x:c r="L133" s="471"/>
      <x:c r="M133" s="471"/>
      <x:c r="N133" s="471"/>
      <x:c r="O133" s="471"/>
      <x:c r="P133" s="471"/>
      <x:c r="Q133" s="471"/>
      <x:c r="R133" s="471"/>
      <x:c r="S133" s="108"/>
      <x:c r="T133" s="108"/>
    </x:row>
    <x:row r="134" s="174" customFormat="1" ht="16.5" customHeight="1">
      <x:c r="B134" s="111"/>
      <x:c r="C134" s="110" t="e">
        <x:f>$C$26</x:f>
      </x:c>
      <x:c r="D134" s="118"/>
      <x:c r="E134" s="118"/>
      <x:c r="F134" s="118"/>
      <x:c r="G134" s="118"/>
      <x:c r="H134" s="118"/>
      <x:c r="I134" s="479" t="str">
        <x:f>IF('1. LCC Befintlig Installation'!I134 &lt;&gt; "",'1. LCC Befintlig Installation'!I134,"")</x:f>
      </x:c>
      <x:c r="J134" s="479" t="str">
        <x:f>IF('1. LCC Befintlig Installation'!J134 &lt;&gt; "",'1. LCC Befintlig Installation'!J134,"")</x:f>
      </x:c>
      <x:c r="K134" s="479" t="str">
        <x:f>IF('1. LCC Befintlig Installation'!K134 &lt;&gt; "",'1. LCC Befintlig Installation'!K134,"")</x:f>
      </x:c>
      <x:c r="L134" s="479" t="str">
        <x:f>IF('1. LCC Befintlig Installation'!L134 &lt;&gt; "",'1. LCC Befintlig Installation'!L134,"")</x:f>
      </x:c>
      <x:c r="M134" s="479" t="str">
        <x:f>IF('1. LCC Befintlig Installation'!M134 &lt;&gt; "",'1. LCC Befintlig Installation'!M134,"")</x:f>
      </x:c>
      <x:c r="N134" s="479" t="str">
        <x:f>IF('1. LCC Befintlig Installation'!N134 &lt;&gt; "",'1. LCC Befintlig Installation'!N134,"")</x:f>
      </x:c>
      <x:c r="O134" s="479" t="str">
        <x:f>IF('1. LCC Befintlig Installation'!O134 &lt;&gt; "",'1. LCC Befintlig Installation'!O134,"")</x:f>
      </x:c>
      <x:c r="P134" s="479" t="str">
        <x:f>IF('1. LCC Befintlig Installation'!P134 &lt;&gt; "",'1. LCC Befintlig Installation'!P134,"")</x:f>
      </x:c>
      <x:c r="Q134" s="479" t="str">
        <x:f>IF('1. LCC Befintlig Installation'!Q134 &lt;&gt; "",'1. LCC Befintlig Installation'!Q134,"")</x:f>
      </x:c>
      <x:c r="R134" s="479" t="str">
        <x:f>IF('1. LCC Befintlig Installation'!R134 &lt;&gt; "",'1. LCC Befintlig Installation'!R134,"")</x:f>
      </x:c>
      <x:c r="S134" s="108"/>
      <x:c r="T134" s="108"/>
    </x:row>
    <x:row r="135" s="174" customFormat="1" ht="16.5" customHeight="1">
      <x:c r="B135" s="111" t="s">
        <x:v>46</x:v>
      </x:c>
      <x:c r="C135" s="115" t="e">
        <x:f>$C$27</x:f>
      </x:c>
      <x:c r="D135" s="116"/>
      <x:c r="E135" s="116"/>
      <x:c r="F135" s="116"/>
      <x:c r="G135" s="117"/>
      <x:c r="H135" s="117" t="e">
        <x:f>$H$27</x:f>
      </x:c>
      <x:c r="I135" s="437"/>
      <x:c r="J135" s="437"/>
      <x:c r="K135" s="437"/>
      <x:c r="L135" s="437"/>
      <x:c r="M135" s="437"/>
      <x:c r="N135" s="437"/>
      <x:c r="O135" s="437"/>
      <x:c r="P135" s="437"/>
      <x:c r="Q135" s="437"/>
      <x:c r="R135" s="437"/>
      <x:c r="S135" s="108"/>
      <x:c r="T135" s="108"/>
    </x:row>
    <x:row r="136" s="174" customFormat="1" ht="16.5" customHeight="1">
      <x:c r="B136" s="111" t="s">
        <x:v>47</x:v>
      </x:c>
      <x:c r="C136" s="115" t="e">
        <x:f>$C$28</x:f>
      </x:c>
      <x:c r="D136" s="116"/>
      <x:c r="E136" s="116"/>
      <x:c r="F136" s="116"/>
      <x:c r="G136" s="117"/>
      <x:c r="H136" s="117" t="e">
        <x:f>$H$28</x:f>
      </x:c>
      <x:c r="I136" s="437"/>
      <x:c r="J136" s="437"/>
      <x:c r="K136" s="437"/>
      <x:c r="L136" s="437"/>
      <x:c r="M136" s="437"/>
      <x:c r="N136" s="437"/>
      <x:c r="O136" s="437"/>
      <x:c r="P136" s="437"/>
      <x:c r="Q136" s="437"/>
      <x:c r="R136" s="437"/>
      <x:c r="S136" s="108"/>
      <x:c r="T136" s="108"/>
    </x:row>
    <x:row r="137" s="174" customFormat="1" ht="16.5" customHeight="1">
      <x:c r="B137" s="111" t="s">
        <x:v>48</x:v>
      </x:c>
      <x:c r="C137" s="115" t="e">
        <x:f>$C$29</x:f>
      </x:c>
      <x:c r="D137" s="116"/>
      <x:c r="E137" s="116"/>
      <x:c r="F137" s="116"/>
      <x:c r="G137" s="117"/>
      <x:c r="H137" s="117" t="e">
        <x:f>$H$29</x:f>
      </x:c>
      <x:c r="I137" s="437"/>
      <x:c r="J137" s="437"/>
      <x:c r="K137" s="437"/>
      <x:c r="L137" s="437"/>
      <x:c r="M137" s="437"/>
      <x:c r="N137" s="437"/>
      <x:c r="O137" s="437"/>
      <x:c r="P137" s="437"/>
      <x:c r="Q137" s="437"/>
      <x:c r="R137" s="437"/>
      <x:c r="S137" s="108"/>
      <x:c r="T137" s="108"/>
    </x:row>
    <x:row r="138" s="174" customFormat="1" ht="16.5" customHeight="1">
      <x:c r="B138" s="111" t="s">
        <x:v>49</x:v>
      </x:c>
      <x:c r="C138" s="115" t="e">
        <x:f>$C$30</x:f>
      </x:c>
      <x:c r="D138" s="116"/>
      <x:c r="E138" s="116"/>
      <x:c r="F138" s="116"/>
      <x:c r="G138" s="117"/>
      <x:c r="H138" s="117" t="e">
        <x:f>$H$30</x:f>
      </x:c>
      <x:c r="I138" s="437"/>
      <x:c r="J138" s="437"/>
      <x:c r="K138" s="437"/>
      <x:c r="L138" s="437"/>
      <x:c r="M138" s="437"/>
      <x:c r="N138" s="437"/>
      <x:c r="O138" s="437"/>
      <x:c r="P138" s="437"/>
      <x:c r="Q138" s="437"/>
      <x:c r="R138" s="437"/>
      <x:c r="S138" s="108"/>
      <x:c r="T138" s="108"/>
    </x:row>
    <x:row r="139" s="180" customFormat="1" ht="30" customHeight="1">
      <x:c r="B139" s="120" t="s">
        <x:v>50</x:v>
      </x:c>
      <x:c r="C139" s="115" t="e">
        <x:f>$C$31</x:f>
      </x:c>
      <x:c r="D139" s="121"/>
      <x:c r="E139" s="121"/>
      <x:c r="F139" s="121"/>
      <x:c r="G139" s="122"/>
      <x:c r="H139" s="122"/>
      <x:c r="I139" s="437"/>
      <x:c r="J139" s="437"/>
      <x:c r="K139" s="437"/>
      <x:c r="L139" s="437"/>
      <x:c r="M139" s="437"/>
      <x:c r="N139" s="437"/>
      <x:c r="O139" s="437"/>
      <x:c r="P139" s="437"/>
      <x:c r="Q139" s="437"/>
      <x:c r="R139" s="437"/>
      <x:c r="S139" s="108"/>
      <x:c r="T139" s="108"/>
    </x:row>
    <x:row r="140" s="174" customFormat="1" ht="27" hidden="1">
      <x:c r="A140" s="364"/>
      <x:c r="B140" s="111" t="s">
        <x:v>51</x:v>
      </x:c>
      <x:c r="C140" s="115" t="s">
        <x:v>100</x:v>
      </x:c>
      <x:c r="D140" s="116"/>
      <x:c r="E140" s="116"/>
      <x:c r="F140" s="116"/>
      <x:c r="G140" s="117"/>
      <x:c r="H140" s="117"/>
      <x:c r="I140" s="437" t="e" cm="1">
        <x:f t="array" aca="1" ref="I140">IFERROR(_xlfn.IFS(I$19='4. Reduktionsfaktorer, LENI-tal'!$Q$12,INDEX('4. Reduktionsfaktorer, LENI-tal'!$H$13:$O$23,MATCH(I$21,'4. Reduktionsfaktorer, LENI-tal'!$H$13:$H$23,0),3),
I$19='4. Reduktionsfaktorer, LENI-tal'!$R$12,INDEX('4. Reduktionsfaktorer, LENI-tal'!$H$24:$O$32,MATCH(I$21,'4. Reduktionsfaktorer, LENI-tal'!$H$24:$H$32,0),3),
I$19='4. Reduktionsfaktorer, LENI-tal'!$S$12,INDEX('4. Reduktionsfaktorer, LENI-tal'!$H$33:$O$37,MATCH(I$21,'4. Reduktionsfaktorer, LENI-tal'!$H$33:$H$37,0),3),
I$19='4. Reduktionsfaktorer, LENI-tal'!$T$12,INDEX('4. Reduktionsfaktorer, LENI-tal'!$H$38:$O$45,MATCH(I$21,'4. Reduktionsfaktorer, LENI-tal'!$H$38:$H$45,0),3),
I$19='4. Reduktionsfaktorer, LENI-tal'!$U$12,INDEX('4. Reduktionsfaktorer, LENI-tal'!$H$46:$O$54,MATCH(I$21,'4. Reduktionsfaktorer, LENI-tal'!$H$46:$H$54,0),3)),
IFERROR(
  INDEX(
    tblStrings[],
    MATCH(
      1,
      (tblStrings[[Cell]:[Cell]]=AllStrings!$D$350) *
      (tblStrings[[Sheet]:[Sheet]]=AllStrings!$C$433),
      0
    ),
    MATCH(Språkval, tblStrings[#Headers], 0)
  ),
))</x:f>
      </x:c>
      <x:c r="J140" s="437" t="e" cm="1">
        <x:f t="array" aca="1" ref="J140">IFERROR(_xlfn.IFS(J$19='4. Reduktionsfaktorer, LENI-tal'!$Q$12,INDEX('4. Reduktionsfaktorer, LENI-tal'!$H$13:$O$23,MATCH(J$21,'4. Reduktionsfaktorer, LENI-tal'!$H$13:$H$23,0),3),
J$19='4. Reduktionsfaktorer, LENI-tal'!$R$12,INDEX('4. Reduktionsfaktorer, LENI-tal'!$H$24:$O$32,MATCH(J$21,'4. Reduktionsfaktorer, LENI-tal'!$H$24:$H$32,0),3),
J$19='4. Reduktionsfaktorer, LENI-tal'!$S$12,INDEX('4. Reduktionsfaktorer, LENI-tal'!$H$33:$O$37,MATCH(J$21,'4. Reduktionsfaktorer, LENI-tal'!$H$33:$H$37,0),3),
J$19='4. Reduktionsfaktorer, LENI-tal'!$T$12,INDEX('4. Reduktionsfaktorer, LENI-tal'!$H$38:$O$45,MATCH(J$21,'4. Reduktionsfaktorer, LENI-tal'!$H$38:$H$45,0),3),
J$19='4. Reduktionsfaktorer, LENI-tal'!$U$12,INDEX('4. Reduktionsfaktorer, LENI-tal'!$H$46:$O$54,MATCH(J$21,'4. Reduktionsfaktorer, LENI-tal'!$H$46:$H$54,0),3)),
IFERROR(
  INDEX(
    tblStrings[],
    MATCH(
      1,
      (tblStrings[[Cell]:[Cell]]=AllStrings!$D$350) *
      (tblStrings[[Sheet]:[Sheet]]=AllStrings!$C$433),
      0
    ),
    MATCH(Språkval, tblStrings[#Headers], 0)
  ),
))</x:f>
      </x:c>
      <x:c r="K140" s="437" t="e" cm="1">
        <x:f t="array" aca="1" ref="K140">IFERROR(_xlfn.IFS(K$19='4. Reduktionsfaktorer, LENI-tal'!$Q$12,INDEX('4. Reduktionsfaktorer, LENI-tal'!$H$13:$O$23,MATCH(K$21,'4. Reduktionsfaktorer, LENI-tal'!$H$13:$H$23,0),3),
K$19='4. Reduktionsfaktorer, LENI-tal'!$R$12,INDEX('4. Reduktionsfaktorer, LENI-tal'!$H$24:$O$32,MATCH(K$21,'4. Reduktionsfaktorer, LENI-tal'!$H$24:$H$32,0),3),
K$19='4. Reduktionsfaktorer, LENI-tal'!$S$12,INDEX('4. Reduktionsfaktorer, LENI-tal'!$H$33:$O$37,MATCH(K$21,'4. Reduktionsfaktorer, LENI-tal'!$H$33:$H$37,0),3),
K$19='4. Reduktionsfaktorer, LENI-tal'!$T$12,INDEX('4. Reduktionsfaktorer, LENI-tal'!$H$38:$O$45,MATCH(K$21,'4. Reduktionsfaktorer, LENI-tal'!$H$38:$H$45,0),3),
K$19='4. Reduktionsfaktorer, LENI-tal'!$U$12,INDEX('4. Reduktionsfaktorer, LENI-tal'!$H$46:$O$54,MATCH(K$21,'4. Reduktionsfaktorer, LENI-tal'!$H$46:$H$54,0),3)),
IFERROR(
  INDEX(
    tblStrings[],
    MATCH(
      1,
      (tblStrings[[Cell]:[Cell]]=AllStrings!$D$350) *
      (tblStrings[[Sheet]:[Sheet]]=AllStrings!$C$433),
      0
    ),
    MATCH(Språkval, tblStrings[#Headers], 0)
  ),
))</x:f>
      </x:c>
      <x:c r="L140" s="437" t="e" cm="1">
        <x:f t="array" aca="1" ref="L140">IFERROR(_xlfn.IFS(L$19='4. Reduktionsfaktorer, LENI-tal'!$Q$12,INDEX('4. Reduktionsfaktorer, LENI-tal'!$H$13:$O$23,MATCH(L$21,'4. Reduktionsfaktorer, LENI-tal'!$H$13:$H$23,0),3),
L$19='4. Reduktionsfaktorer, LENI-tal'!$R$12,INDEX('4. Reduktionsfaktorer, LENI-tal'!$H$24:$O$32,MATCH(L$21,'4. Reduktionsfaktorer, LENI-tal'!$H$24:$H$32,0),3),
L$19='4. Reduktionsfaktorer, LENI-tal'!$S$12,INDEX('4. Reduktionsfaktorer, LENI-tal'!$H$33:$O$37,MATCH(L$21,'4. Reduktionsfaktorer, LENI-tal'!$H$33:$H$37,0),3),
L$19='4. Reduktionsfaktorer, LENI-tal'!$T$12,INDEX('4. Reduktionsfaktorer, LENI-tal'!$H$38:$O$45,MATCH(L$21,'4. Reduktionsfaktorer, LENI-tal'!$H$38:$H$45,0),3),
L$19='4. Reduktionsfaktorer, LENI-tal'!$U$12,INDEX('4. Reduktionsfaktorer, LENI-tal'!$H$46:$O$54,MATCH(L$21,'4. Reduktionsfaktorer, LENI-tal'!$H$46:$H$54,0),3)),
IFERROR(
  INDEX(
    tblStrings[],
    MATCH(
      1,
      (tblStrings[[Cell]:[Cell]]=AllStrings!$D$350) *
      (tblStrings[[Sheet]:[Sheet]]=AllStrings!$C$433),
      0
    ),
    MATCH(Språkval, tblStrings[#Headers], 0)
  ),
))</x:f>
      </x:c>
      <x:c r="M140" s="437" t="e" cm="1">
        <x:f t="array" aca="1" ref="M140">IFERROR(_xlfn.IFS(M$19='4. Reduktionsfaktorer, LENI-tal'!$Q$12,INDEX('4. Reduktionsfaktorer, LENI-tal'!$H$13:$O$23,MATCH(M$21,'4. Reduktionsfaktorer, LENI-tal'!$H$13:$H$23,0),3),
M$19='4. Reduktionsfaktorer, LENI-tal'!$R$12,INDEX('4. Reduktionsfaktorer, LENI-tal'!$H$24:$O$32,MATCH(M$21,'4. Reduktionsfaktorer, LENI-tal'!$H$24:$H$32,0),3),
M$19='4. Reduktionsfaktorer, LENI-tal'!$S$12,INDEX('4. Reduktionsfaktorer, LENI-tal'!$H$33:$O$37,MATCH(M$21,'4. Reduktionsfaktorer, LENI-tal'!$H$33:$H$37,0),3),
M$19='4. Reduktionsfaktorer, LENI-tal'!$T$12,INDEX('4. Reduktionsfaktorer, LENI-tal'!$H$38:$O$45,MATCH(M$21,'4. Reduktionsfaktorer, LENI-tal'!$H$38:$H$45,0),3),
M$19='4. Reduktionsfaktorer, LENI-tal'!$U$12,INDEX('4. Reduktionsfaktorer, LENI-tal'!$H$46:$O$54,MATCH(M$21,'4. Reduktionsfaktorer, LENI-tal'!$H$46:$H$54,0),3)),
IFERROR(
  INDEX(
    tblStrings[],
    MATCH(
      1,
      (tblStrings[[Cell]:[Cell]]=AllStrings!$D$350) *
      (tblStrings[[Sheet]:[Sheet]]=AllStrings!$C$433),
      0
    ),
    MATCH(Språkval, tblStrings[#Headers], 0)
  ),
))</x:f>
      </x:c>
      <x:c r="N140" s="437" t="e" cm="1">
        <x:f t="array" aca="1" ref="N140">IFERROR(_xlfn.IFS(N$19='4. Reduktionsfaktorer, LENI-tal'!$Q$12,INDEX('4. Reduktionsfaktorer, LENI-tal'!$H$13:$O$23,MATCH(N$21,'4. Reduktionsfaktorer, LENI-tal'!$H$13:$H$23,0),3),
N$19='4. Reduktionsfaktorer, LENI-tal'!$R$12,INDEX('4. Reduktionsfaktorer, LENI-tal'!$H$24:$O$32,MATCH(N$21,'4. Reduktionsfaktorer, LENI-tal'!$H$24:$H$32,0),3),
N$19='4. Reduktionsfaktorer, LENI-tal'!$S$12,INDEX('4. Reduktionsfaktorer, LENI-tal'!$H$33:$O$37,MATCH(N$21,'4. Reduktionsfaktorer, LENI-tal'!$H$33:$H$37,0),3),
N$19='4. Reduktionsfaktorer, LENI-tal'!$T$12,INDEX('4. Reduktionsfaktorer, LENI-tal'!$H$38:$O$45,MATCH(N$21,'4. Reduktionsfaktorer, LENI-tal'!$H$38:$H$45,0),3),
N$19='4. Reduktionsfaktorer, LENI-tal'!$U$12,INDEX('4. Reduktionsfaktorer, LENI-tal'!$H$46:$O$54,MATCH(N$21,'4. Reduktionsfaktorer, LENI-tal'!$H$46:$H$54,0),3)),
IFERROR(
  INDEX(
    tblStrings[],
    MATCH(
      1,
      (tblStrings[[Cell]:[Cell]]=AllStrings!$D$350) *
      (tblStrings[[Sheet]:[Sheet]]=AllStrings!$C$433),
      0
    ),
    MATCH(Språkval, tblStrings[#Headers], 0)
  ),
))</x:f>
      </x:c>
      <x:c r="O140" s="437" t="e" cm="1">
        <x:f t="array" aca="1" ref="O140">IFERROR(_xlfn.IFS(O$19='4. Reduktionsfaktorer, LENI-tal'!$Q$12,INDEX('4. Reduktionsfaktorer, LENI-tal'!$H$13:$O$23,MATCH(O$21,'4. Reduktionsfaktorer, LENI-tal'!$H$13:$H$23,0),3),
O$19='4. Reduktionsfaktorer, LENI-tal'!$R$12,INDEX('4. Reduktionsfaktorer, LENI-tal'!$H$24:$O$32,MATCH(O$21,'4. Reduktionsfaktorer, LENI-tal'!$H$24:$H$32,0),3),
O$19='4. Reduktionsfaktorer, LENI-tal'!$S$12,INDEX('4. Reduktionsfaktorer, LENI-tal'!$H$33:$O$37,MATCH(O$21,'4. Reduktionsfaktorer, LENI-tal'!$H$33:$H$37,0),3),
O$19='4. Reduktionsfaktorer, LENI-tal'!$T$12,INDEX('4. Reduktionsfaktorer, LENI-tal'!$H$38:$O$45,MATCH(O$21,'4. Reduktionsfaktorer, LENI-tal'!$H$38:$H$45,0),3),
O$19='4. Reduktionsfaktorer, LENI-tal'!$U$12,INDEX('4. Reduktionsfaktorer, LENI-tal'!$H$46:$O$54,MATCH(O$21,'4. Reduktionsfaktorer, LENI-tal'!$H$46:$H$54,0),3)),
IFERROR(
  INDEX(
    tblStrings[],
    MATCH(
      1,
      (tblStrings[[Cell]:[Cell]]=AllStrings!$D$350) *
      (tblStrings[[Sheet]:[Sheet]]=AllStrings!$C$433),
      0
    ),
    MATCH(Språkval, tblStrings[#Headers], 0)
  ),
))</x:f>
      </x:c>
      <x:c r="P140" s="437" t="e" cm="1">
        <x:f t="array" aca="1" ref="P140">IFERROR(_xlfn.IFS(P$19='4. Reduktionsfaktorer, LENI-tal'!$Q$12,INDEX('4. Reduktionsfaktorer, LENI-tal'!$H$13:$O$23,MATCH(P$21,'4. Reduktionsfaktorer, LENI-tal'!$H$13:$H$23,0),3),
P$19='4. Reduktionsfaktorer, LENI-tal'!$R$12,INDEX('4. Reduktionsfaktorer, LENI-tal'!$H$24:$O$32,MATCH(P$21,'4. Reduktionsfaktorer, LENI-tal'!$H$24:$H$32,0),3),
P$19='4. Reduktionsfaktorer, LENI-tal'!$S$12,INDEX('4. Reduktionsfaktorer, LENI-tal'!$H$33:$O$37,MATCH(P$21,'4. Reduktionsfaktorer, LENI-tal'!$H$33:$H$37,0),3),
P$19='4. Reduktionsfaktorer, LENI-tal'!$T$12,INDEX('4. Reduktionsfaktorer, LENI-tal'!$H$38:$O$45,MATCH(P$21,'4. Reduktionsfaktorer, LENI-tal'!$H$38:$H$45,0),3),
P$19='4. Reduktionsfaktorer, LENI-tal'!$U$12,INDEX('4. Reduktionsfaktorer, LENI-tal'!$H$46:$O$54,MATCH(P$21,'4. Reduktionsfaktorer, LENI-tal'!$H$46:$H$54,0),3)),
IFERROR(
  INDEX(
    tblStrings[],
    MATCH(
      1,
      (tblStrings[[Cell]:[Cell]]=AllStrings!$D$350) *
      (tblStrings[[Sheet]:[Sheet]]=AllStrings!$C$433),
      0
    ),
    MATCH(Språkval, tblStrings[#Headers], 0)
  ),
))</x:f>
      </x:c>
      <x:c r="Q140" s="437" t="e" cm="1">
        <x:f t="array" aca="1" ref="Q140">IFERROR(_xlfn.IFS(Q$19='4. Reduktionsfaktorer, LENI-tal'!$Q$12,INDEX('4. Reduktionsfaktorer, LENI-tal'!$H$13:$O$23,MATCH(Q$21,'4. Reduktionsfaktorer, LENI-tal'!$H$13:$H$23,0),3),
Q$19='4. Reduktionsfaktorer, LENI-tal'!$R$12,INDEX('4. Reduktionsfaktorer, LENI-tal'!$H$24:$O$32,MATCH(Q$21,'4. Reduktionsfaktorer, LENI-tal'!$H$24:$H$32,0),3),
Q$19='4. Reduktionsfaktorer, LENI-tal'!$S$12,INDEX('4. Reduktionsfaktorer, LENI-tal'!$H$33:$O$37,MATCH(Q$21,'4. Reduktionsfaktorer, LENI-tal'!$H$33:$H$37,0),3),
Q$19='4. Reduktionsfaktorer, LENI-tal'!$T$12,INDEX('4. Reduktionsfaktorer, LENI-tal'!$H$38:$O$45,MATCH(Q$21,'4. Reduktionsfaktorer, LENI-tal'!$H$38:$H$45,0),3),
Q$19='4. Reduktionsfaktorer, LENI-tal'!$U$12,INDEX('4. Reduktionsfaktorer, LENI-tal'!$H$46:$O$54,MATCH(Q$21,'4. Reduktionsfaktorer, LENI-tal'!$H$46:$H$54,0),3)),
IFERROR(
  INDEX(
    tblStrings[],
    MATCH(
      1,
      (tblStrings[[Cell]:[Cell]]=AllStrings!$D$350) *
      (tblStrings[[Sheet]:[Sheet]]=AllStrings!$C$433),
      0
    ),
    MATCH(Språkval, tblStrings[#Headers], 0)
  ),
))</x:f>
      </x:c>
      <x:c r="R140" s="437" t="e" cm="1">
        <x:f t="array" aca="1" ref="R140">IFERROR(_xlfn.IFS(R$19='4. Reduktionsfaktorer, LENI-tal'!$Q$12,INDEX('4. Reduktionsfaktorer, LENI-tal'!$H$13:$O$23,MATCH(R$21,'4. Reduktionsfaktorer, LENI-tal'!$H$13:$H$23,0),3),
R$19='4. Reduktionsfaktorer, LENI-tal'!$R$12,INDEX('4. Reduktionsfaktorer, LENI-tal'!$H$24:$O$32,MATCH(R$21,'4. Reduktionsfaktorer, LENI-tal'!$H$24:$H$32,0),3),
R$19='4. Reduktionsfaktorer, LENI-tal'!$S$12,INDEX('4. Reduktionsfaktorer, LENI-tal'!$H$33:$O$37,MATCH(R$21,'4. Reduktionsfaktorer, LENI-tal'!$H$33:$H$37,0),3),
R$19='4. Reduktionsfaktorer, LENI-tal'!$T$12,INDEX('4. Reduktionsfaktorer, LENI-tal'!$H$38:$O$45,MATCH(R$21,'4. Reduktionsfaktorer, LENI-tal'!$H$38:$H$45,0),3),
R$19='4. Reduktionsfaktorer, LENI-tal'!$U$12,INDEX('4. Reduktionsfaktorer, LENI-tal'!$H$46:$O$54,MATCH(R$21,'4. Reduktionsfaktorer, LENI-tal'!$H$46:$H$54,0),3)),
IFERROR(
  INDEX(
    tblStrings[],
    MATCH(
      1,
      (tblStrings[[Cell]:[Cell]]=AllStrings!$D$350) *
      (tblStrings[[Sheet]:[Sheet]]=AllStrings!$C$433),
      0
    ),
    MATCH(Språkval, tblStrings[#Headers], 0)
  ),
))</x:f>
      </x:c>
      <x:c r="S140" s="108"/>
      <x:c r="T140" s="108"/>
    </x:row>
    <x:row r="141" s="174" customFormat="1" ht="27" hidden="1">
      <x:c r="A141" s="364"/>
      <x:c r="B141" s="111" t="s">
        <x:v>52</x:v>
      </x:c>
      <x:c r="C141" s="115" t="s">
        <x:v>101</x:v>
      </x:c>
      <x:c r="D141" s="116"/>
      <x:c r="E141" s="116"/>
      <x:c r="F141" s="116"/>
      <x:c r="G141" s="117"/>
      <x:c r="H141" s="117"/>
      <x:c r="I141" s="437" t="e" cm="1">
        <x:f t="array" aca="1" ref="I141">IFERROR(_xlfn.IFS(I$19='4. Reduktionsfaktorer, LENI-tal'!$Q$12,INDEX('4. Reduktionsfaktorer, LENI-tal'!$H$13:$O$23,MATCH(I$21,'4. Reduktionsfaktorer, LENI-tal'!$H$13:$H$23,0),4),
I$19='4. Reduktionsfaktorer, LENI-tal'!$R$12,INDEX('4. Reduktionsfaktorer, LENI-tal'!$H$24:$O$32,MATCH(I$21,'4. Reduktionsfaktorer, LENI-tal'!$H$24:$H$32,0),4),
I$19='4. Reduktionsfaktorer, LENI-tal'!$S$12,INDEX('4. Reduktionsfaktorer, LENI-tal'!$H$33:$O$37,MATCH(I$21,'4. Reduktionsfaktorer, LENI-tal'!$H$33:$H$37,0),4),
I$19='4. Reduktionsfaktorer, LENI-tal'!$T$12,INDEX('4. Reduktionsfaktorer, LENI-tal'!$H$38:$O$45,MATCH(I$21,'4. Reduktionsfaktorer, LENI-tal'!$H$38:$H$45,0),4),
I$19='4. Reduktionsfaktorer, LENI-tal'!$U$12,INDEX('4. Reduktionsfaktorer, LENI-tal'!$H$46:$O$54,MATCH(I$21,'4. Reduktionsfaktorer, LENI-tal'!$H$46:$H$54,0),4)),
IFERROR(
  INDEX(
    tblStrings[],
    MATCH(
      1,
      (tblStrings[[Cell]:[Cell]]=AllStrings!$D$350) *
      (tblStrings[[Sheet]:[Sheet]]=AllStrings!$C$433),
      0
    ),
    MATCH(Språkval, tblStrings[#Headers], 0)
  ),
))</x:f>
      </x:c>
      <x:c r="J141" s="437" t="e" cm="1">
        <x:f t="array" aca="1" ref="J141">IFERROR(_xlfn.IFS(J$19='4. Reduktionsfaktorer, LENI-tal'!$Q$12,INDEX('4. Reduktionsfaktorer, LENI-tal'!$H$13:$O$23,MATCH(J$21,'4. Reduktionsfaktorer, LENI-tal'!$H$13:$H$23,0),4),
J$19='4. Reduktionsfaktorer, LENI-tal'!$R$12,INDEX('4. Reduktionsfaktorer, LENI-tal'!$H$24:$O$32,MATCH(J$21,'4. Reduktionsfaktorer, LENI-tal'!$H$24:$H$32,0),4),
J$19='4. Reduktionsfaktorer, LENI-tal'!$S$12,INDEX('4. Reduktionsfaktorer, LENI-tal'!$H$33:$O$37,MATCH(J$21,'4. Reduktionsfaktorer, LENI-tal'!$H$33:$H$37,0),4),
J$19='4. Reduktionsfaktorer, LENI-tal'!$T$12,INDEX('4. Reduktionsfaktorer, LENI-tal'!$H$38:$O$45,MATCH(J$21,'4. Reduktionsfaktorer, LENI-tal'!$H$38:$H$45,0),4),
J$19='4. Reduktionsfaktorer, LENI-tal'!$U$12,INDEX('4. Reduktionsfaktorer, LENI-tal'!$H$46:$O$54,MATCH(J$21,'4. Reduktionsfaktorer, LENI-tal'!$H$46:$H$54,0),4)),
IFERROR(
  INDEX(
    tblStrings[],
    MATCH(
      1,
      (tblStrings[[Cell]:[Cell]]=AllStrings!$D$350) *
      (tblStrings[[Sheet]:[Sheet]]=AllStrings!$C$433),
      0
    ),
    MATCH(Språkval, tblStrings[#Headers], 0)
  ),
))</x:f>
      </x:c>
      <x:c r="K141" s="437" t="e" cm="1">
        <x:f t="array" aca="1" ref="K141">IFERROR(_xlfn.IFS(K$19='4. Reduktionsfaktorer, LENI-tal'!$Q$12,INDEX('4. Reduktionsfaktorer, LENI-tal'!$H$13:$O$23,MATCH(K$21,'4. Reduktionsfaktorer, LENI-tal'!$H$13:$H$23,0),4),
K$19='4. Reduktionsfaktorer, LENI-tal'!$R$12,INDEX('4. Reduktionsfaktorer, LENI-tal'!$H$24:$O$32,MATCH(K$21,'4. Reduktionsfaktorer, LENI-tal'!$H$24:$H$32,0),4),
K$19='4. Reduktionsfaktorer, LENI-tal'!$S$12,INDEX('4. Reduktionsfaktorer, LENI-tal'!$H$33:$O$37,MATCH(K$21,'4. Reduktionsfaktorer, LENI-tal'!$H$33:$H$37,0),4),
K$19='4. Reduktionsfaktorer, LENI-tal'!$T$12,INDEX('4. Reduktionsfaktorer, LENI-tal'!$H$38:$O$45,MATCH(K$21,'4. Reduktionsfaktorer, LENI-tal'!$H$38:$H$45,0),4),
K$19='4. Reduktionsfaktorer, LENI-tal'!$U$12,INDEX('4. Reduktionsfaktorer, LENI-tal'!$H$46:$O$54,MATCH(K$21,'4. Reduktionsfaktorer, LENI-tal'!$H$46:$H$54,0),4)),
IFERROR(
  INDEX(
    tblStrings[],
    MATCH(
      1,
      (tblStrings[[Cell]:[Cell]]=AllStrings!$D$350) *
      (tblStrings[[Sheet]:[Sheet]]=AllStrings!$C$433),
      0
    ),
    MATCH(Språkval, tblStrings[#Headers], 0)
  ),
))</x:f>
      </x:c>
      <x:c r="L141" s="437" t="e" cm="1">
        <x:f t="array" aca="1" ref="L141">IFERROR(_xlfn.IFS(L$19='4. Reduktionsfaktorer, LENI-tal'!$Q$12,INDEX('4. Reduktionsfaktorer, LENI-tal'!$H$13:$O$23,MATCH(L$21,'4. Reduktionsfaktorer, LENI-tal'!$H$13:$H$23,0),4),
L$19='4. Reduktionsfaktorer, LENI-tal'!$R$12,INDEX('4. Reduktionsfaktorer, LENI-tal'!$H$24:$O$32,MATCH(L$21,'4. Reduktionsfaktorer, LENI-tal'!$H$24:$H$32,0),4),
L$19='4. Reduktionsfaktorer, LENI-tal'!$S$12,INDEX('4. Reduktionsfaktorer, LENI-tal'!$H$33:$O$37,MATCH(L$21,'4. Reduktionsfaktorer, LENI-tal'!$H$33:$H$37,0),4),
L$19='4. Reduktionsfaktorer, LENI-tal'!$T$12,INDEX('4. Reduktionsfaktorer, LENI-tal'!$H$38:$O$45,MATCH(L$21,'4. Reduktionsfaktorer, LENI-tal'!$H$38:$H$45,0),4),
L$19='4. Reduktionsfaktorer, LENI-tal'!$U$12,INDEX('4. Reduktionsfaktorer, LENI-tal'!$H$46:$O$54,MATCH(L$21,'4. Reduktionsfaktorer, LENI-tal'!$H$46:$H$54,0),4)),
IFERROR(
  INDEX(
    tblStrings[],
    MATCH(
      1,
      (tblStrings[[Cell]:[Cell]]=AllStrings!$D$350) *
      (tblStrings[[Sheet]:[Sheet]]=AllStrings!$C$433),
      0
    ),
    MATCH(Språkval, tblStrings[#Headers], 0)
  ),
))</x:f>
      </x:c>
      <x:c r="M141" s="437" t="e" cm="1">
        <x:f t="array" aca="1" ref="M141">IFERROR(_xlfn.IFS(M$19='4. Reduktionsfaktorer, LENI-tal'!$Q$12,INDEX('4. Reduktionsfaktorer, LENI-tal'!$H$13:$O$23,MATCH(M$21,'4. Reduktionsfaktorer, LENI-tal'!$H$13:$H$23,0),4),
M$19='4. Reduktionsfaktorer, LENI-tal'!$R$12,INDEX('4. Reduktionsfaktorer, LENI-tal'!$H$24:$O$32,MATCH(M$21,'4. Reduktionsfaktorer, LENI-tal'!$H$24:$H$32,0),4),
M$19='4. Reduktionsfaktorer, LENI-tal'!$S$12,INDEX('4. Reduktionsfaktorer, LENI-tal'!$H$33:$O$37,MATCH(M$21,'4. Reduktionsfaktorer, LENI-tal'!$H$33:$H$37,0),4),
M$19='4. Reduktionsfaktorer, LENI-tal'!$T$12,INDEX('4. Reduktionsfaktorer, LENI-tal'!$H$38:$O$45,MATCH(M$21,'4. Reduktionsfaktorer, LENI-tal'!$H$38:$H$45,0),4),
M$19='4. Reduktionsfaktorer, LENI-tal'!$U$12,INDEX('4. Reduktionsfaktorer, LENI-tal'!$H$46:$O$54,MATCH(M$21,'4. Reduktionsfaktorer, LENI-tal'!$H$46:$H$54,0),4)),
IFERROR(
  INDEX(
    tblStrings[],
    MATCH(
      1,
      (tblStrings[[Cell]:[Cell]]=AllStrings!$D$350) *
      (tblStrings[[Sheet]:[Sheet]]=AllStrings!$C$433),
      0
    ),
    MATCH(Språkval, tblStrings[#Headers], 0)
  ),
))</x:f>
      </x:c>
      <x:c r="N141" s="437" t="e" cm="1">
        <x:f t="array" aca="1" ref="N141">IFERROR(_xlfn.IFS(N$19='4. Reduktionsfaktorer, LENI-tal'!$Q$12,INDEX('4. Reduktionsfaktorer, LENI-tal'!$H$13:$O$23,MATCH(N$21,'4. Reduktionsfaktorer, LENI-tal'!$H$13:$H$23,0),4),
N$19='4. Reduktionsfaktorer, LENI-tal'!$R$12,INDEX('4. Reduktionsfaktorer, LENI-tal'!$H$24:$O$32,MATCH(N$21,'4. Reduktionsfaktorer, LENI-tal'!$H$24:$H$32,0),4),
N$19='4. Reduktionsfaktorer, LENI-tal'!$S$12,INDEX('4. Reduktionsfaktorer, LENI-tal'!$H$33:$O$37,MATCH(N$21,'4. Reduktionsfaktorer, LENI-tal'!$H$33:$H$37,0),4),
N$19='4. Reduktionsfaktorer, LENI-tal'!$T$12,INDEX('4. Reduktionsfaktorer, LENI-tal'!$H$38:$O$45,MATCH(N$21,'4. Reduktionsfaktorer, LENI-tal'!$H$38:$H$45,0),4),
N$19='4. Reduktionsfaktorer, LENI-tal'!$U$12,INDEX('4. Reduktionsfaktorer, LENI-tal'!$H$46:$O$54,MATCH(N$21,'4. Reduktionsfaktorer, LENI-tal'!$H$46:$H$54,0),4)),
IFERROR(
  INDEX(
    tblStrings[],
    MATCH(
      1,
      (tblStrings[[Cell]:[Cell]]=AllStrings!$D$350) *
      (tblStrings[[Sheet]:[Sheet]]=AllStrings!$C$433),
      0
    ),
    MATCH(Språkval, tblStrings[#Headers], 0)
  ),
))</x:f>
      </x:c>
      <x:c r="O141" s="437" t="e" cm="1">
        <x:f t="array" aca="1" ref="O141">IFERROR(_xlfn.IFS(O$19='4. Reduktionsfaktorer, LENI-tal'!$Q$12,INDEX('4. Reduktionsfaktorer, LENI-tal'!$H$13:$O$23,MATCH(O$21,'4. Reduktionsfaktorer, LENI-tal'!$H$13:$H$23,0),4),
O$19='4. Reduktionsfaktorer, LENI-tal'!$R$12,INDEX('4. Reduktionsfaktorer, LENI-tal'!$H$24:$O$32,MATCH(O$21,'4. Reduktionsfaktorer, LENI-tal'!$H$24:$H$32,0),4),
O$19='4. Reduktionsfaktorer, LENI-tal'!$S$12,INDEX('4. Reduktionsfaktorer, LENI-tal'!$H$33:$O$37,MATCH(O$21,'4. Reduktionsfaktorer, LENI-tal'!$H$33:$H$37,0),4),
O$19='4. Reduktionsfaktorer, LENI-tal'!$T$12,INDEX('4. Reduktionsfaktorer, LENI-tal'!$H$38:$O$45,MATCH(O$21,'4. Reduktionsfaktorer, LENI-tal'!$H$38:$H$45,0),4),
O$19='4. Reduktionsfaktorer, LENI-tal'!$U$12,INDEX('4. Reduktionsfaktorer, LENI-tal'!$H$46:$O$54,MATCH(O$21,'4. Reduktionsfaktorer, LENI-tal'!$H$46:$H$54,0),4)),
IFERROR(
  INDEX(
    tblStrings[],
    MATCH(
      1,
      (tblStrings[[Cell]:[Cell]]=AllStrings!$D$350) *
      (tblStrings[[Sheet]:[Sheet]]=AllStrings!$C$433),
      0
    ),
    MATCH(Språkval, tblStrings[#Headers], 0)
  ),
))</x:f>
      </x:c>
      <x:c r="P141" s="437" t="e" cm="1">
        <x:f t="array" aca="1" ref="P141">IFERROR(_xlfn.IFS(P$19='4. Reduktionsfaktorer, LENI-tal'!$Q$12,INDEX('4. Reduktionsfaktorer, LENI-tal'!$H$13:$O$23,MATCH(P$21,'4. Reduktionsfaktorer, LENI-tal'!$H$13:$H$23,0),4),
P$19='4. Reduktionsfaktorer, LENI-tal'!$R$12,INDEX('4. Reduktionsfaktorer, LENI-tal'!$H$24:$O$32,MATCH(P$21,'4. Reduktionsfaktorer, LENI-tal'!$H$24:$H$32,0),4),
P$19='4. Reduktionsfaktorer, LENI-tal'!$S$12,INDEX('4. Reduktionsfaktorer, LENI-tal'!$H$33:$O$37,MATCH(P$21,'4. Reduktionsfaktorer, LENI-tal'!$H$33:$H$37,0),4),
P$19='4. Reduktionsfaktorer, LENI-tal'!$T$12,INDEX('4. Reduktionsfaktorer, LENI-tal'!$H$38:$O$45,MATCH(P$21,'4. Reduktionsfaktorer, LENI-tal'!$H$38:$H$45,0),4),
P$19='4. Reduktionsfaktorer, LENI-tal'!$U$12,INDEX('4. Reduktionsfaktorer, LENI-tal'!$H$46:$O$54,MATCH(P$21,'4. Reduktionsfaktorer, LENI-tal'!$H$46:$H$54,0),4)),
IFERROR(
  INDEX(
    tblStrings[],
    MATCH(
      1,
      (tblStrings[[Cell]:[Cell]]=AllStrings!$D$350) *
      (tblStrings[[Sheet]:[Sheet]]=AllStrings!$C$433),
      0
    ),
    MATCH(Språkval, tblStrings[#Headers], 0)
  ),
))</x:f>
      </x:c>
      <x:c r="Q141" s="437" t="e" cm="1">
        <x:f t="array" aca="1" ref="Q141">IFERROR(_xlfn.IFS(Q$19='4. Reduktionsfaktorer, LENI-tal'!$Q$12,INDEX('4. Reduktionsfaktorer, LENI-tal'!$H$13:$O$23,MATCH(Q$21,'4. Reduktionsfaktorer, LENI-tal'!$H$13:$H$23,0),4),
Q$19='4. Reduktionsfaktorer, LENI-tal'!$R$12,INDEX('4. Reduktionsfaktorer, LENI-tal'!$H$24:$O$32,MATCH(Q$21,'4. Reduktionsfaktorer, LENI-tal'!$H$24:$H$32,0),4),
Q$19='4. Reduktionsfaktorer, LENI-tal'!$S$12,INDEX('4. Reduktionsfaktorer, LENI-tal'!$H$33:$O$37,MATCH(Q$21,'4. Reduktionsfaktorer, LENI-tal'!$H$33:$H$37,0),4),
Q$19='4. Reduktionsfaktorer, LENI-tal'!$T$12,INDEX('4. Reduktionsfaktorer, LENI-tal'!$H$38:$O$45,MATCH(Q$21,'4. Reduktionsfaktorer, LENI-tal'!$H$38:$H$45,0),4),
Q$19='4. Reduktionsfaktorer, LENI-tal'!$U$12,INDEX('4. Reduktionsfaktorer, LENI-tal'!$H$46:$O$54,MATCH(Q$21,'4. Reduktionsfaktorer, LENI-tal'!$H$46:$H$54,0),4)),
IFERROR(
  INDEX(
    tblStrings[],
    MATCH(
      1,
      (tblStrings[[Cell]:[Cell]]=AllStrings!$D$350) *
      (tblStrings[[Sheet]:[Sheet]]=AllStrings!$C$433),
      0
    ),
    MATCH(Språkval, tblStrings[#Headers], 0)
  ),
))</x:f>
      </x:c>
      <x:c r="R141" s="437" t="e" cm="1">
        <x:f t="array" aca="1" ref="R141">IFERROR(_xlfn.IFS(R$19='4. Reduktionsfaktorer, LENI-tal'!$Q$12,INDEX('4. Reduktionsfaktorer, LENI-tal'!$H$13:$O$23,MATCH(R$21,'4. Reduktionsfaktorer, LENI-tal'!$H$13:$H$23,0),4),
R$19='4. Reduktionsfaktorer, LENI-tal'!$R$12,INDEX('4. Reduktionsfaktorer, LENI-tal'!$H$24:$O$32,MATCH(R$21,'4. Reduktionsfaktorer, LENI-tal'!$H$24:$H$32,0),4),
R$19='4. Reduktionsfaktorer, LENI-tal'!$S$12,INDEX('4. Reduktionsfaktorer, LENI-tal'!$H$33:$O$37,MATCH(R$21,'4. Reduktionsfaktorer, LENI-tal'!$H$33:$H$37,0),4),
R$19='4. Reduktionsfaktorer, LENI-tal'!$T$12,INDEX('4. Reduktionsfaktorer, LENI-tal'!$H$38:$O$45,MATCH(R$21,'4. Reduktionsfaktorer, LENI-tal'!$H$38:$H$45,0),4),
R$19='4. Reduktionsfaktorer, LENI-tal'!$U$12,INDEX('4. Reduktionsfaktorer, LENI-tal'!$H$46:$O$54,MATCH(R$21,'4. Reduktionsfaktorer, LENI-tal'!$H$46:$H$54,0),4)),
IFERROR(
  INDEX(
    tblStrings[],
    MATCH(
      1,
      (tblStrings[[Cell]:[Cell]]=AllStrings!$D$350) *
      (tblStrings[[Sheet]:[Sheet]]=AllStrings!$C$433),
      0
    ),
    MATCH(Språkval, tblStrings[#Headers], 0)
  ),
))</x:f>
      </x:c>
      <x:c r="S141" s="108"/>
      <x:c r="T141" s="108"/>
    </x:row>
    <x:row r="142" s="174" customFormat="1" ht="27" hidden="1">
      <x:c r="A142" s="364"/>
      <x:c r="B142" s="111" t="s">
        <x:v>53</x:v>
      </x:c>
      <x:c r="C142" s="115" t="s">
        <x:v>102</x:v>
      </x:c>
      <x:c r="D142" s="116"/>
      <x:c r="E142" s="116"/>
      <x:c r="F142" s="116"/>
      <x:c r="G142" s="117"/>
      <x:c r="H142" s="117"/>
      <x:c r="I142" s="437" t="e" cm="1">
        <x:f t="array" aca="1" ref="I142">IFERROR(_xlfn.IFS(I$19='4. Reduktionsfaktorer, LENI-tal'!$Q$12,INDEX('4. Reduktionsfaktorer, LENI-tal'!$H$13:$O$23,MATCH(I$21,'4. Reduktionsfaktorer, LENI-tal'!$H$13:$H$23,0),5),
I$19='4. Reduktionsfaktorer, LENI-tal'!$R$12,INDEX('4. Reduktionsfaktorer, LENI-tal'!$H$24:$O$32,MATCH(I$21,'4. Reduktionsfaktorer, LENI-tal'!$H$24:$H$32,0),5),
I$19='4. Reduktionsfaktorer, LENI-tal'!$S$12,INDEX('4. Reduktionsfaktorer, LENI-tal'!$H$33:$O$37,MATCH(I$21,'4. Reduktionsfaktorer, LENI-tal'!$H$33:$H$37,0),5),
I$19='4. Reduktionsfaktorer, LENI-tal'!$T$12,INDEX('4. Reduktionsfaktorer, LENI-tal'!$H$38:$O$45,MATCH(I$21,'4. Reduktionsfaktorer, LENI-tal'!$H$38:$H$45,0),5),
I$19='4. Reduktionsfaktorer, LENI-tal'!$U$12,INDEX('4. Reduktionsfaktorer, LENI-tal'!$H$46:$O$54,MATCH(I$21,'4. Reduktionsfaktorer, LENI-tal'!$H$46:$H$54,0),5)),
IFERROR(
  INDEX(
    tblStrings[],
    MATCH(
      1,
      (tblStrings[[Cell]:[Cell]]=AllStrings!$D$350) *
      (tblStrings[[Sheet]:[Sheet]]=AllStrings!$C$433),
      0
    ),
    MATCH(Språkval, tblStrings[#Headers], 0)
  ),
))</x:f>
      </x:c>
      <x:c r="J142" s="437" t="e" cm="1">
        <x:f t="array" aca="1" ref="J142">IFERROR(_xlfn.IFS(J$19='4. Reduktionsfaktorer, LENI-tal'!$Q$12,INDEX('4. Reduktionsfaktorer, LENI-tal'!$H$13:$O$23,MATCH(J$21,'4. Reduktionsfaktorer, LENI-tal'!$H$13:$H$23,0),5),
J$19='4. Reduktionsfaktorer, LENI-tal'!$R$12,INDEX('4. Reduktionsfaktorer, LENI-tal'!$H$24:$O$32,MATCH(J$21,'4. Reduktionsfaktorer, LENI-tal'!$H$24:$H$32,0),5),
J$19='4. Reduktionsfaktorer, LENI-tal'!$S$12,INDEX('4. Reduktionsfaktorer, LENI-tal'!$H$33:$O$37,MATCH(J$21,'4. Reduktionsfaktorer, LENI-tal'!$H$33:$H$37,0),5),
J$19='4. Reduktionsfaktorer, LENI-tal'!$T$12,INDEX('4. Reduktionsfaktorer, LENI-tal'!$H$38:$O$45,MATCH(J$21,'4. Reduktionsfaktorer, LENI-tal'!$H$38:$H$45,0),5),
J$19='4. Reduktionsfaktorer, LENI-tal'!$U$12,INDEX('4. Reduktionsfaktorer, LENI-tal'!$H$46:$O$54,MATCH(J$21,'4. Reduktionsfaktorer, LENI-tal'!$H$46:$H$54,0),5)),
IFERROR(
  INDEX(
    tblStrings[],
    MATCH(
      1,
      (tblStrings[[Cell]:[Cell]]=AllStrings!$D$350) *
      (tblStrings[[Sheet]:[Sheet]]=AllStrings!$C$433),
      0
    ),
    MATCH(Språkval, tblStrings[#Headers], 0)
  ),
))</x:f>
      </x:c>
      <x:c r="K142" s="437" t="e" cm="1">
        <x:f t="array" aca="1" ref="K142">IFERROR(_xlfn.IFS(K$19='4. Reduktionsfaktorer, LENI-tal'!$Q$12,INDEX('4. Reduktionsfaktorer, LENI-tal'!$H$13:$O$23,MATCH(K$21,'4. Reduktionsfaktorer, LENI-tal'!$H$13:$H$23,0),5),
K$19='4. Reduktionsfaktorer, LENI-tal'!$R$12,INDEX('4. Reduktionsfaktorer, LENI-tal'!$H$24:$O$32,MATCH(K$21,'4. Reduktionsfaktorer, LENI-tal'!$H$24:$H$32,0),5),
K$19='4. Reduktionsfaktorer, LENI-tal'!$S$12,INDEX('4. Reduktionsfaktorer, LENI-tal'!$H$33:$O$37,MATCH(K$21,'4. Reduktionsfaktorer, LENI-tal'!$H$33:$H$37,0),5),
K$19='4. Reduktionsfaktorer, LENI-tal'!$T$12,INDEX('4. Reduktionsfaktorer, LENI-tal'!$H$38:$O$45,MATCH(K$21,'4. Reduktionsfaktorer, LENI-tal'!$H$38:$H$45,0),5),
K$19='4. Reduktionsfaktorer, LENI-tal'!$U$12,INDEX('4. Reduktionsfaktorer, LENI-tal'!$H$46:$O$54,MATCH(K$21,'4. Reduktionsfaktorer, LENI-tal'!$H$46:$H$54,0),5)),
IFERROR(
  INDEX(
    tblStrings[],
    MATCH(
      1,
      (tblStrings[[Cell]:[Cell]]=AllStrings!$D$350) *
      (tblStrings[[Sheet]:[Sheet]]=AllStrings!$C$433),
      0
    ),
    MATCH(Språkval, tblStrings[#Headers], 0)
  ),
))</x:f>
      </x:c>
      <x:c r="L142" s="437" t="e" cm="1">
        <x:f t="array" aca="1" ref="L142">IFERROR(_xlfn.IFS(L$19='4. Reduktionsfaktorer, LENI-tal'!$Q$12,INDEX('4. Reduktionsfaktorer, LENI-tal'!$H$13:$O$23,MATCH(L$21,'4. Reduktionsfaktorer, LENI-tal'!$H$13:$H$23,0),5),
L$19='4. Reduktionsfaktorer, LENI-tal'!$R$12,INDEX('4. Reduktionsfaktorer, LENI-tal'!$H$24:$O$32,MATCH(L$21,'4. Reduktionsfaktorer, LENI-tal'!$H$24:$H$32,0),5),
L$19='4. Reduktionsfaktorer, LENI-tal'!$S$12,INDEX('4. Reduktionsfaktorer, LENI-tal'!$H$33:$O$37,MATCH(L$21,'4. Reduktionsfaktorer, LENI-tal'!$H$33:$H$37,0),5),
L$19='4. Reduktionsfaktorer, LENI-tal'!$T$12,INDEX('4. Reduktionsfaktorer, LENI-tal'!$H$38:$O$45,MATCH(L$21,'4. Reduktionsfaktorer, LENI-tal'!$H$38:$H$45,0),5),
L$19='4. Reduktionsfaktorer, LENI-tal'!$U$12,INDEX('4. Reduktionsfaktorer, LENI-tal'!$H$46:$O$54,MATCH(L$21,'4. Reduktionsfaktorer, LENI-tal'!$H$46:$H$54,0),5)),
IFERROR(
  INDEX(
    tblStrings[],
    MATCH(
      1,
      (tblStrings[[Cell]:[Cell]]=AllStrings!$D$350) *
      (tblStrings[[Sheet]:[Sheet]]=AllStrings!$C$433),
      0
    ),
    MATCH(Språkval, tblStrings[#Headers], 0)
  ),
))</x:f>
      </x:c>
      <x:c r="M142" s="437" t="e" cm="1">
        <x:f t="array" aca="1" ref="M142">IFERROR(_xlfn.IFS(M$19='4. Reduktionsfaktorer, LENI-tal'!$Q$12,INDEX('4. Reduktionsfaktorer, LENI-tal'!$H$13:$O$23,MATCH(M$21,'4. Reduktionsfaktorer, LENI-tal'!$H$13:$H$23,0),5),
M$19='4. Reduktionsfaktorer, LENI-tal'!$R$12,INDEX('4. Reduktionsfaktorer, LENI-tal'!$H$24:$O$32,MATCH(M$21,'4. Reduktionsfaktorer, LENI-tal'!$H$24:$H$32,0),5),
M$19='4. Reduktionsfaktorer, LENI-tal'!$S$12,INDEX('4. Reduktionsfaktorer, LENI-tal'!$H$33:$O$37,MATCH(M$21,'4. Reduktionsfaktorer, LENI-tal'!$H$33:$H$37,0),5),
M$19='4. Reduktionsfaktorer, LENI-tal'!$T$12,INDEX('4. Reduktionsfaktorer, LENI-tal'!$H$38:$O$45,MATCH(M$21,'4. Reduktionsfaktorer, LENI-tal'!$H$38:$H$45,0),5),
M$19='4. Reduktionsfaktorer, LENI-tal'!$U$12,INDEX('4. Reduktionsfaktorer, LENI-tal'!$H$46:$O$54,MATCH(M$21,'4. Reduktionsfaktorer, LENI-tal'!$H$46:$H$54,0),5)),
IFERROR(
  INDEX(
    tblStrings[],
    MATCH(
      1,
      (tblStrings[[Cell]:[Cell]]=AllStrings!$D$350) *
      (tblStrings[[Sheet]:[Sheet]]=AllStrings!$C$433),
      0
    ),
    MATCH(Språkval, tblStrings[#Headers], 0)
  ),
))</x:f>
      </x:c>
      <x:c r="N142" s="437" t="e" cm="1">
        <x:f t="array" aca="1" ref="N142">IFERROR(_xlfn.IFS(N$19='4. Reduktionsfaktorer, LENI-tal'!$Q$12,INDEX('4. Reduktionsfaktorer, LENI-tal'!$H$13:$O$23,MATCH(N$21,'4. Reduktionsfaktorer, LENI-tal'!$H$13:$H$23,0),5),
N$19='4. Reduktionsfaktorer, LENI-tal'!$R$12,INDEX('4. Reduktionsfaktorer, LENI-tal'!$H$24:$O$32,MATCH(N$21,'4. Reduktionsfaktorer, LENI-tal'!$H$24:$H$32,0),5),
N$19='4. Reduktionsfaktorer, LENI-tal'!$S$12,INDEX('4. Reduktionsfaktorer, LENI-tal'!$H$33:$O$37,MATCH(N$21,'4. Reduktionsfaktorer, LENI-tal'!$H$33:$H$37,0),5),
N$19='4. Reduktionsfaktorer, LENI-tal'!$T$12,INDEX('4. Reduktionsfaktorer, LENI-tal'!$H$38:$O$45,MATCH(N$21,'4. Reduktionsfaktorer, LENI-tal'!$H$38:$H$45,0),5),
N$19='4. Reduktionsfaktorer, LENI-tal'!$U$12,INDEX('4. Reduktionsfaktorer, LENI-tal'!$H$46:$O$54,MATCH(N$21,'4. Reduktionsfaktorer, LENI-tal'!$H$46:$H$54,0),5)),
IFERROR(
  INDEX(
    tblStrings[],
    MATCH(
      1,
      (tblStrings[[Cell]:[Cell]]=AllStrings!$D$350) *
      (tblStrings[[Sheet]:[Sheet]]=AllStrings!$C$433),
      0
    ),
    MATCH(Språkval, tblStrings[#Headers], 0)
  ),
))</x:f>
      </x:c>
      <x:c r="O142" s="437" t="e" cm="1">
        <x:f t="array" aca="1" ref="O142">IFERROR(_xlfn.IFS(O$19='4. Reduktionsfaktorer, LENI-tal'!$Q$12,INDEX('4. Reduktionsfaktorer, LENI-tal'!$H$13:$O$23,MATCH(O$21,'4. Reduktionsfaktorer, LENI-tal'!$H$13:$H$23,0),5),
O$19='4. Reduktionsfaktorer, LENI-tal'!$R$12,INDEX('4. Reduktionsfaktorer, LENI-tal'!$H$24:$O$32,MATCH(O$21,'4. Reduktionsfaktorer, LENI-tal'!$H$24:$H$32,0),5),
O$19='4. Reduktionsfaktorer, LENI-tal'!$S$12,INDEX('4. Reduktionsfaktorer, LENI-tal'!$H$33:$O$37,MATCH(O$21,'4. Reduktionsfaktorer, LENI-tal'!$H$33:$H$37,0),5),
O$19='4. Reduktionsfaktorer, LENI-tal'!$T$12,INDEX('4. Reduktionsfaktorer, LENI-tal'!$H$38:$O$45,MATCH(O$21,'4. Reduktionsfaktorer, LENI-tal'!$H$38:$H$45,0),5),
O$19='4. Reduktionsfaktorer, LENI-tal'!$U$12,INDEX('4. Reduktionsfaktorer, LENI-tal'!$H$46:$O$54,MATCH(O$21,'4. Reduktionsfaktorer, LENI-tal'!$H$46:$H$54,0),5)),
IFERROR(
  INDEX(
    tblStrings[],
    MATCH(
      1,
      (tblStrings[[Cell]:[Cell]]=AllStrings!$D$350) *
      (tblStrings[[Sheet]:[Sheet]]=AllStrings!$C$433),
      0
    ),
    MATCH(Språkval, tblStrings[#Headers], 0)
  ),
))</x:f>
      </x:c>
      <x:c r="P142" s="437" t="e" cm="1">
        <x:f t="array" aca="1" ref="P142">IFERROR(_xlfn.IFS(P$19='4. Reduktionsfaktorer, LENI-tal'!$Q$12,INDEX('4. Reduktionsfaktorer, LENI-tal'!$H$13:$O$23,MATCH(P$21,'4. Reduktionsfaktorer, LENI-tal'!$H$13:$H$23,0),5),
P$19='4. Reduktionsfaktorer, LENI-tal'!$R$12,INDEX('4. Reduktionsfaktorer, LENI-tal'!$H$24:$O$32,MATCH(P$21,'4. Reduktionsfaktorer, LENI-tal'!$H$24:$H$32,0),5),
P$19='4. Reduktionsfaktorer, LENI-tal'!$S$12,INDEX('4. Reduktionsfaktorer, LENI-tal'!$H$33:$O$37,MATCH(P$21,'4. Reduktionsfaktorer, LENI-tal'!$H$33:$H$37,0),5),
P$19='4. Reduktionsfaktorer, LENI-tal'!$T$12,INDEX('4. Reduktionsfaktorer, LENI-tal'!$H$38:$O$45,MATCH(P$21,'4. Reduktionsfaktorer, LENI-tal'!$H$38:$H$45,0),5),
P$19='4. Reduktionsfaktorer, LENI-tal'!$U$12,INDEX('4. Reduktionsfaktorer, LENI-tal'!$H$46:$O$54,MATCH(P$21,'4. Reduktionsfaktorer, LENI-tal'!$H$46:$H$54,0),5)),
IFERROR(
  INDEX(
    tblStrings[],
    MATCH(
      1,
      (tblStrings[[Cell]:[Cell]]=AllStrings!$D$350) *
      (tblStrings[[Sheet]:[Sheet]]=AllStrings!$C$433),
      0
    ),
    MATCH(Språkval, tblStrings[#Headers], 0)
  ),
))</x:f>
      </x:c>
      <x:c r="Q142" s="437" t="e" cm="1">
        <x:f t="array" aca="1" ref="Q142">IFERROR(_xlfn.IFS(Q$19='4. Reduktionsfaktorer, LENI-tal'!$Q$12,INDEX('4. Reduktionsfaktorer, LENI-tal'!$H$13:$O$23,MATCH(Q$21,'4. Reduktionsfaktorer, LENI-tal'!$H$13:$H$23,0),5),
Q$19='4. Reduktionsfaktorer, LENI-tal'!$R$12,INDEX('4. Reduktionsfaktorer, LENI-tal'!$H$24:$O$32,MATCH(Q$21,'4. Reduktionsfaktorer, LENI-tal'!$H$24:$H$32,0),5),
Q$19='4. Reduktionsfaktorer, LENI-tal'!$S$12,INDEX('4. Reduktionsfaktorer, LENI-tal'!$H$33:$O$37,MATCH(Q$21,'4. Reduktionsfaktorer, LENI-tal'!$H$33:$H$37,0),5),
Q$19='4. Reduktionsfaktorer, LENI-tal'!$T$12,INDEX('4. Reduktionsfaktorer, LENI-tal'!$H$38:$O$45,MATCH(Q$21,'4. Reduktionsfaktorer, LENI-tal'!$H$38:$H$45,0),5),
Q$19='4. Reduktionsfaktorer, LENI-tal'!$U$12,INDEX('4. Reduktionsfaktorer, LENI-tal'!$H$46:$O$54,MATCH(Q$21,'4. Reduktionsfaktorer, LENI-tal'!$H$46:$H$54,0),5)),
IFERROR(
  INDEX(
    tblStrings[],
    MATCH(
      1,
      (tblStrings[[Cell]:[Cell]]=AllStrings!$D$350) *
      (tblStrings[[Sheet]:[Sheet]]=AllStrings!$C$433),
      0
    ),
    MATCH(Språkval, tblStrings[#Headers], 0)
  ),
))</x:f>
      </x:c>
      <x:c r="R142" s="437" t="e" cm="1">
        <x:f t="array" aca="1" ref="R142">IFERROR(_xlfn.IFS(R$19='4. Reduktionsfaktorer, LENI-tal'!$Q$12,INDEX('4. Reduktionsfaktorer, LENI-tal'!$H$13:$O$23,MATCH(R$21,'4. Reduktionsfaktorer, LENI-tal'!$H$13:$H$23,0),5),
R$19='4. Reduktionsfaktorer, LENI-tal'!$R$12,INDEX('4. Reduktionsfaktorer, LENI-tal'!$H$24:$O$32,MATCH(R$21,'4. Reduktionsfaktorer, LENI-tal'!$H$24:$H$32,0),5),
R$19='4. Reduktionsfaktorer, LENI-tal'!$S$12,INDEX('4. Reduktionsfaktorer, LENI-tal'!$H$33:$O$37,MATCH(R$21,'4. Reduktionsfaktorer, LENI-tal'!$H$33:$H$37,0),5),
R$19='4. Reduktionsfaktorer, LENI-tal'!$T$12,INDEX('4. Reduktionsfaktorer, LENI-tal'!$H$38:$O$45,MATCH(R$21,'4. Reduktionsfaktorer, LENI-tal'!$H$38:$H$45,0),5),
R$19='4. Reduktionsfaktorer, LENI-tal'!$U$12,INDEX('4. Reduktionsfaktorer, LENI-tal'!$H$46:$O$54,MATCH(R$21,'4. Reduktionsfaktorer, LENI-tal'!$H$46:$H$54,0),5)),
IFERROR(
  INDEX(
    tblStrings[],
    MATCH(
      1,
      (tblStrings[[Cell]:[Cell]]=AllStrings!$D$350) *
      (tblStrings[[Sheet]:[Sheet]]=AllStrings!$C$433),
      0
    ),
    MATCH(Språkval, tblStrings[#Headers], 0)
  ),
))</x:f>
      </x:c>
      <x:c r="S142" s="108"/>
      <x:c r="T142" s="108"/>
    </x:row>
    <x:row r="143" s="174" customFormat="1" ht="16.5" customHeight="1">
      <x:c r="B143" s="111" t="s">
        <x:v>54</x:v>
      </x:c>
      <x:c r="C143" s="119" t="e">
        <x:f>$C$35</x:f>
      </x:c>
      <x:c r="D143" s="116"/>
      <x:c r="E143" s="116"/>
      <x:c r="F143" s="116"/>
      <x:c r="G143" s="117"/>
      <x:c r="H143" s="117"/>
      <x:c r="I143" s="526" t="n">
        <x:f t="shared" ref="I143:R143" si="10">IF(IF(I139=$I$233,I140,IF(I139=$I$234,I140*I141,IF(I139=$I$235,I140*I141*I142,1)))=0,"Fyll i 2.6-2.8",IF(I139=$I$233,I140,IF(I139=$I$234,I140*I141,IF(I139=$I$235,I140*I141*I142,1))))</x:f>
        <x:v>1</x:v>
      </x:c>
      <x:c r="J143" s="526">
        <x:f t="shared" si="10"/>
        <x:v>1</x:v>
      </x:c>
      <x:c r="K143" s="526">
        <x:f t="shared" si="10"/>
        <x:v>1</x:v>
      </x:c>
      <x:c r="L143" s="526">
        <x:f t="shared" si="10"/>
        <x:v>1</x:v>
      </x:c>
      <x:c r="M143" s="526">
        <x:f t="shared" si="10"/>
        <x:v>1</x:v>
      </x:c>
      <x:c r="N143" s="526">
        <x:f t="shared" si="10"/>
        <x:v>1</x:v>
      </x:c>
      <x:c r="O143" s="526">
        <x:f t="shared" si="10"/>
        <x:v>1</x:v>
      </x:c>
      <x:c r="P143" s="526">
        <x:f t="shared" si="10"/>
        <x:v>1</x:v>
      </x:c>
      <x:c r="Q143" s="526">
        <x:f t="shared" si="10"/>
        <x:v>1</x:v>
      </x:c>
      <x:c r="R143" s="526">
        <x:f t="shared" si="10"/>
        <x:v>1</x:v>
      </x:c>
      <x:c r="S143" s="108"/>
      <x:c r="T143" s="108"/>
    </x:row>
    <x:row r="144" s="174" customFormat="1" ht="16.5" customHeight="1">
      <x:c r="B144" s="111" t="s">
        <x:v>55</x:v>
      </x:c>
      <x:c r="C144" s="115" t="e">
        <x:f>$C$36</x:f>
      </x:c>
      <x:c r="D144" s="116"/>
      <x:c r="E144" s="116"/>
      <x:c r="F144" s="116"/>
      <x:c r="G144" s="117"/>
      <x:c r="H144" s="117" t="e">
        <x:f>$H$36</x:f>
      </x:c>
      <x:c r="I144" s="437"/>
      <x:c r="J144" s="437"/>
      <x:c r="K144" s="437"/>
      <x:c r="L144" s="437"/>
      <x:c r="M144" s="437"/>
      <x:c r="N144" s="437"/>
      <x:c r="O144" s="437"/>
      <x:c r="P144" s="437"/>
      <x:c r="Q144" s="437"/>
      <x:c r="R144" s="437"/>
      <x:c r="S144" s="108"/>
      <x:c r="T144" s="108"/>
    </x:row>
    <x:row r="145" s="174" customFormat="1" ht="16.5" customHeight="1">
      <x:c r="B145" s="111"/>
      <x:c r="C145" s="118"/>
      <x:c r="D145" s="118"/>
      <x:c r="E145" s="118"/>
      <x:c r="F145" s="118"/>
      <x:c r="G145" s="118"/>
      <x:c r="H145" s="118"/>
      <x:c r="I145" s="168"/>
      <x:c r="J145" s="168"/>
      <x:c r="K145" s="168"/>
      <x:c r="L145" s="168"/>
      <x:c r="M145" s="168"/>
      <x:c r="N145" s="168"/>
      <x:c r="O145" s="168"/>
      <x:c r="P145" s="168"/>
      <x:c r="Q145" s="168"/>
      <x:c r="R145" s="168"/>
      <x:c r="S145" s="108"/>
      <x:c r="T145" s="108"/>
    </x:row>
    <x:row r="146" s="174" customFormat="1" ht="16.5" customHeight="1">
      <x:c r="B146" s="111"/>
      <x:c r="C146" s="110" t="e" cm="1">
        <x:f t="array" aca="1" ref="C146">IFERROR(
  INDEX(
    tblStrings[],
    MATCH(
      1,
      (tblStrings[Cell]=SUBSTITUTE(CELL("adress",INDIRECT("RC",FALSE)),"$","")) *
      (tblStrings[Sheet]=AllStrings!$C$433),
      0
    ),
    MATCH(Språkval, tblStrings[#Headers], 0)
  ),
)</x:f>
      </x:c>
      <x:c r="D146" s="118"/>
      <x:c r="E146" s="118"/>
      <x:c r="F146" s="118"/>
      <x:c r="G146" s="118"/>
      <x:c r="H146" s="118"/>
      <x:c r="I146" s="168"/>
      <x:c r="J146" s="168"/>
      <x:c r="K146" s="168"/>
      <x:c r="L146" s="168"/>
      <x:c r="M146" s="168"/>
      <x:c r="N146" s="168"/>
      <x:c r="O146" s="168"/>
      <x:c r="P146" s="168"/>
      <x:c r="Q146" s="168"/>
      <x:c r="R146" s="168"/>
      <x:c r="S146" s="108"/>
      <x:c r="T146" s="108"/>
    </x:row>
    <x:row r="147" s="174" customFormat="1" ht="16.5" customHeight="1">
      <x:c r="B147" s="111" t="s">
        <x:v>56</x:v>
      </x:c>
      <x:c r="C147" s="115" t="e" cm="1">
        <x:f t="array" aca="1" ref="C147">IFERROR(
  INDEX(
    tblStrings[],
    MATCH(
      1,
      (tblStrings[Cell]=SUBSTITUTE(CELL("adress",INDIRECT("RC",FALSE)),"$","")) *
      (tblStrings[Sheet]=AllStrings!$C$433),
      0
    ),
    MATCH(Språkval, tblStrings[#Headers], 0)
  ),
)</x:f>
      </x:c>
      <x:c r="D147" s="116"/>
      <x:c r="E147" s="116"/>
      <x:c r="F147" s="116"/>
      <x:c r="G147" s="117"/>
      <x:c r="H147" s="117" t="e">
        <x:f>$H$36</x:f>
      </x:c>
      <x:c r="I147" s="437"/>
      <x:c r="J147" s="437"/>
      <x:c r="K147" s="437"/>
      <x:c r="L147" s="437"/>
      <x:c r="M147" s="437"/>
      <x:c r="N147" s="437"/>
      <x:c r="O147" s="437"/>
      <x:c r="P147" s="437"/>
      <x:c r="Q147" s="437"/>
      <x:c r="R147" s="437"/>
      <x:c r="S147" s="108"/>
      <x:c r="T147" s="108"/>
    </x:row>
    <x:row r="148" s="174" customFormat="1">
      <x:c r="B148" s="123"/>
      <x:c r="C148" s="124"/>
      <x:c r="D148" s="124"/>
      <x:c r="E148" s="124"/>
      <x:c r="F148" s="124"/>
      <x:c r="G148" s="124"/>
      <x:c r="H148" s="124"/>
      <x:c r="I148" s="472"/>
      <x:c r="J148" s="472"/>
      <x:c r="K148" s="472"/>
      <x:c r="L148" s="472"/>
      <x:c r="M148" s="472"/>
      <x:c r="N148" s="472"/>
      <x:c r="O148" s="472"/>
      <x:c r="P148" s="472"/>
      <x:c r="Q148" s="472"/>
      <x:c r="R148" s="472"/>
      <x:c r="S148" s="108"/>
      <x:c r="T148" s="108"/>
    </x:row>
    <x:row r="149" s="174" customFormat="1" ht="29" customHeight="1">
      <x:c r="B149" s="365"/>
      <x:c r="C149" s="626" t="e" cm="1">
        <x:f t="array" aca="1" ref="C149">IFERROR(
  INDEX(
    tblStrings[],
    MATCH(
      1,
      (tblStrings[Cell]=SUBSTITUTE(CELL("adress",INDIRECT("RC",FALSE)),"$","")) *
      (tblStrings[Sheet]=AllStrings!$C$433),
      0
    ),
    MATCH(Språkval, tblStrings[#Headers], 0)
  ),
)</x:f>
      </x:c>
      <x:c r="D149" s="626"/>
      <x:c r="E149" s="359"/>
      <x:c r="F149" s="366"/>
      <x:c r="G149" s="366"/>
      <x:c r="H149" s="367"/>
      <x:c r="I149" s="368"/>
      <x:c r="J149" s="368"/>
      <x:c r="K149" s="368"/>
      <x:c r="L149" s="369"/>
      <x:c r="M149" s="369"/>
      <x:c r="N149" s="369"/>
      <x:c r="O149" s="369"/>
      <x:c r="P149" s="369"/>
      <x:c r="Q149" s="369"/>
      <x:c r="R149" s="369"/>
      <x:c r="S149" s="370"/>
      <x:c r="T149" s="370"/>
    </x:row>
    <x:row r="150" s="125" customFormat="1" ht="26.25" hidden="1" customHeight="1">
      <x:c r="A150" s="182"/>
      <x:c r="C150" s="126" t="e" cm="1">
        <x:f t="array" aca="1" ref="C150">IFERROR(
  INDEX(
    tblStrings[],
    MATCH(
      1,
      (tblStrings[Cell]=SUBSTITUTE(CELL("adress",INDIRECT("RC",FALSE)),"$","")) *
      (tblStrings[Sheet]=AllStrings!$C$433),
      0
    ),
    MATCH(Språkval, tblStrings[#Headers], 0)
  ),
)</x:f>
      </x:c>
      <x:c r="D150" s="127"/>
      <x:c r="E150" s="128"/>
      <x:c r="F150" s="128"/>
      <x:c r="G150" s="128"/>
      <x:c r="H150" s="128"/>
      <x:c r="I150" s="480" t="e">
        <x:f>IF(I228="","",SUMPRODUCT(($I$228:$XFD$228&lt;I228)*($I$228:$XFD$228&lt;&gt;""))+SUMPRODUCT(($I$228:I228=I228)*1))</x:f>
      </x:c>
      <x:c r="J150" s="480" t="str">
        <x:f>IF(J228="","",SUMPRODUCT(($I$228:$XFD$228&lt;J228)*($I$228:$XFD$228&lt;&gt;""))+SUMPRODUCT(($I$228:J228=J228)*1))</x:f>
      </x:c>
      <x:c r="K150" s="480" t="str">
        <x:f>IF(K228="","",SUMPRODUCT(($I$228:$XFD$228&lt;K228)*($I$228:$XFD$228&lt;&gt;""))+SUMPRODUCT(($I$228:K228=K228)*1))</x:f>
      </x:c>
      <x:c r="L150" s="480" t="str">
        <x:f>IF(L228="","",SUMPRODUCT(($I$228:$XFD$228&lt;L228)*($I$228:$XFD$228&lt;&gt;""))+SUMPRODUCT(($I$228:L228=L228)*1))</x:f>
      </x:c>
      <x:c r="M150" s="480" t="str">
        <x:f>IF(M228="","",SUMPRODUCT(($I$228:$XFD$228&lt;M228)*($I$228:$XFD$228&lt;&gt;""))+SUMPRODUCT(($I$228:M228=M228)*1))</x:f>
      </x:c>
      <x:c r="N150" s="480" t="str">
        <x:f>IF(N228="","",SUMPRODUCT(($I$228:$XFD$228&lt;N228)*($I$228:$XFD$228&lt;&gt;""))+SUMPRODUCT(($I$228:N228=N228)*1))</x:f>
      </x:c>
      <x:c r="O150" s="480" t="str">
        <x:f>IF(O228="","",SUMPRODUCT(($I$228:$XFD$228&lt;O228)*($I$228:$XFD$228&lt;&gt;""))+SUMPRODUCT(($I$228:O228=O228)*1))</x:f>
      </x:c>
      <x:c r="P150" s="480" t="str">
        <x:f>IF(P228="","",SUMPRODUCT(($I$228:$XFD$228&lt;P228)*($I$228:$XFD$228&lt;&gt;""))+SUMPRODUCT(($I$228:P228=P228)*1))</x:f>
      </x:c>
      <x:c r="Q150" s="480" t="str">
        <x:f>IF(Q228="","",SUMPRODUCT(($I$228:$XFD$228&lt;Q228)*($I$228:$XFD$228&lt;&gt;""))+SUMPRODUCT(($I$228:Q228=Q228)*1))</x:f>
      </x:c>
      <x:c r="R150" s="480" t="str">
        <x:f>IF(R228="","",SUMPRODUCT(($I$228:$XFD$228&lt;R228)*($I$228:$XFD$228&lt;&gt;""))+SUMPRODUCT(($I$228:R228=R228)*1))</x:f>
      </x:c>
      <x:c r="S150" s="108"/>
      <x:c r="T150" s="108"/>
    </x:row>
    <x:row r="151" s="174" customFormat="1" ht="16.5" customHeight="1">
      <x:c r="B151" s="129"/>
      <x:c r="C151" s="601"/>
      <x:c r="D151" s="601"/>
      <x:c r="E151" s="601"/>
      <x:c r="F151" s="601"/>
      <x:c r="G151" s="601"/>
      <x:c r="H151" s="130"/>
      <x:c r="I151" s="199" t="n">
        <x:f>I162</x:f>
        <x:v>0</x:v>
      </x:c>
      <x:c r="J151" s="199" t="n">
        <x:f t="shared" ref="J151:R151" si="11">J162</x:f>
        <x:v>0</x:v>
      </x:c>
      <x:c r="K151" s="199" t="str">
        <x:f t="shared" si="11"/>
      </x:c>
      <x:c r="L151" s="199" t="str">
        <x:f t="shared" si="11"/>
      </x:c>
      <x:c r="M151" s="199" t="str">
        <x:f t="shared" si="11"/>
      </x:c>
      <x:c r="N151" s="199" t="str">
        <x:f t="shared" si="11"/>
      </x:c>
      <x:c r="O151" s="199" t="str">
        <x:f t="shared" si="11"/>
      </x:c>
      <x:c r="P151" s="199" t="str">
        <x:f t="shared" si="11"/>
      </x:c>
      <x:c r="Q151" s="199" t="str">
        <x:f t="shared" si="11"/>
      </x:c>
      <x:c r="R151" s="199" t="str">
        <x:f t="shared" si="11"/>
      </x:c>
      <x:c r="S151" s="108"/>
      <x:c r="T151" s="108"/>
    </x:row>
    <x:row r="152" s="174" customFormat="1" ht="20" customHeight="1">
      <x:c r="B152" s="131" t="s">
        <x:v>58</x:v>
      </x:c>
      <x:c r="C152" s="132" t="e" cm="1">
        <x:f t="array" aca="1" ref="C152">IFERROR(
  INDEX(
    tblStrings[],
    MATCH(
      1,
      (tblStrings[Cell]=SUBSTITUTE(CELL("adress",INDIRECT("RC",FALSE)),"$","")) *
      (tblStrings[Sheet]=AllStrings!$C$433),
      0
    ),
    MATCH(Språkval, tblStrings[#Headers], 0)
  ),
)</x:f>
      </x:c>
      <x:c r="D152" s="132"/>
      <x:c r="E152" s="132"/>
      <x:c r="F152" s="132"/>
      <x:c r="G152" s="132"/>
      <x:c r="H152" s="133" t="e" cm="1">
        <x:f t="array" aca="1" ref="H152">IFERROR(
  INDEX(
    tblStrings[],
    MATCH(
      1,
      (tblStrings[Cell]=SUBSTITUTE(CELL("adress",INDIRECT("RC",FALSE)),"$","")) *
      (tblStrings[Sheet]=AllStrings!$C$433),
      0
    ),
    MATCH(Språkval, tblStrings[#Headers], 0)
  ),
)</x:f>
      </x:c>
      <x:c r="I152" s="200" t="e">
        <x:f t="shared" ref="I152:J152" si="12">I175+I194*$I$196+I210*$I$212</x:f>
      </x:c>
      <x:c r="J152" s="200" t="e">
        <x:f t="shared" si="12"/>
      </x:c>
      <x:c r="K152" s="200" t="n">
        <x:f>IF(K$22&lt;&gt;"",K175+K194*$I$196+K210*$I$212,0)</x:f>
        <x:v>0</x:v>
      </x:c>
      <x:c r="L152" s="200" t="n">
        <x:f t="shared" ref="L152:R152" si="13">IF(L$22&lt;&gt;"",L175+L194*$I$196+L210*$I$212,0)</x:f>
        <x:v>0</x:v>
      </x:c>
      <x:c r="M152" s="200">
        <x:f t="shared" si="13"/>
        <x:v>0</x:v>
      </x:c>
      <x:c r="N152" s="200">
        <x:f t="shared" si="13"/>
        <x:v>0</x:v>
      </x:c>
      <x:c r="O152" s="200">
        <x:f t="shared" si="13"/>
        <x:v>0</x:v>
      </x:c>
      <x:c r="P152" s="200">
        <x:f t="shared" si="13"/>
        <x:v>0</x:v>
      </x:c>
      <x:c r="Q152" s="200">
        <x:f t="shared" si="13"/>
        <x:v>0</x:v>
      </x:c>
      <x:c r="R152" s="200">
        <x:f t="shared" si="13"/>
        <x:v>0</x:v>
      </x:c>
      <x:c r="S152" s="108"/>
      <x:c r="T152" s="108"/>
    </x:row>
    <x:row r="153" s="174" customFormat="1" ht="20" customHeight="1">
      <x:c r="B153" s="131" t="s">
        <x:v>59</x:v>
      </x:c>
      <x:c r="C153" s="132" t="e" cm="1">
        <x:f t="array" aca="1" ref="C153">IFERROR(
  INDEX(
    tblStrings[],
    MATCH(
      1,
      (tblStrings[Cell]=SUBSTITUTE(CELL("adress",INDIRECT("RC",FALSE)),"$","")) *
      (tblStrings[Sheet]=AllStrings!$C$433),
      0
    ),
    MATCH(Språkval, tblStrings[#Headers], 0)
  ),
)</x:f>
      </x:c>
      <x:c r="D153" s="132"/>
      <x:c r="E153" s="132"/>
      <x:c r="F153" s="132"/>
      <x:c r="G153" s="132"/>
      <x:c r="H153" s="133" t="e" cm="1">
        <x:f t="array" aca="1" ref="H153">IFERROR(
  INDEX(
    tblStrings[],
    MATCH(
      1,
      (tblStrings[Cell]=SUBSTITUTE(CELL("adress",INDIRECT("RC",FALSE)),"$","")) *
      (tblStrings[Sheet]=AllStrings!$C$433),
      0
    ),
    MATCH(Språkval, tblStrings[#Headers], 0)
  ),
)</x:f>
      </x:c>
      <x:c r="I153" s="200" t="n">
        <x:f>I216</x:f>
        <x:v>0</x:v>
      </x:c>
      <x:c r="J153" s="200" t="n">
        <x:f>J216</x:f>
        <x:v>0</x:v>
      </x:c>
      <x:c r="K153" s="200" t="n">
        <x:f t="shared" ref="K153:R153" si="14">K216</x:f>
        <x:v>0</x:v>
      </x:c>
      <x:c r="L153" s="200">
        <x:f t="shared" si="14"/>
        <x:v>0</x:v>
      </x:c>
      <x:c r="M153" s="200">
        <x:f t="shared" si="14"/>
        <x:v>0</x:v>
      </x:c>
      <x:c r="N153" s="200">
        <x:f t="shared" si="14"/>
        <x:v>0</x:v>
      </x:c>
      <x:c r="O153" s="200">
        <x:f t="shared" si="14"/>
        <x:v>0</x:v>
      </x:c>
      <x:c r="P153" s="200">
        <x:f t="shared" si="14"/>
        <x:v>0</x:v>
      </x:c>
      <x:c r="Q153" s="200">
        <x:f t="shared" si="14"/>
        <x:v>0</x:v>
      </x:c>
      <x:c r="R153" s="200">
        <x:f t="shared" si="14"/>
        <x:v>0</x:v>
      </x:c>
      <x:c r="S153" s="108"/>
      <x:c r="T153" s="108"/>
    </x:row>
    <x:row r="154" s="174" customFormat="1" ht="30" customHeight="1">
      <x:c r="B154" s="123"/>
      <x:c r="C154" s="134" t="e" cm="1">
        <x:f t="array" aca="1" ref="C154">IFERROR(
  INDEX(
    tblStrings[],
    MATCH(
      1,
      (tblStrings[Cell]=SUBSTITUTE(CELL("adress",INDIRECT("RC",FALSE)),"$","")) *
      (tblStrings[Sheet]=AllStrings!$C$433),
      0
    ),
    MATCH(Språkval, tblStrings[#Headers], 0)
  ),
)</x:f>
      </x:c>
      <x:c r="D154" s="135"/>
      <x:c r="E154" s="135"/>
      <x:c r="F154" s="135"/>
      <x:c r="G154" s="135"/>
      <x:c r="H154" s="133"/>
      <x:c r="I154" s="201"/>
      <x:c r="J154" s="201"/>
      <x:c r="K154" s="201"/>
      <x:c r="L154" s="201"/>
      <x:c r="M154" s="201"/>
      <x:c r="N154" s="201"/>
      <x:c r="O154" s="201"/>
      <x:c r="P154" s="201"/>
      <x:c r="Q154" s="201"/>
      <x:c r="R154" s="201"/>
      <x:c r="S154" s="108"/>
      <x:c r="T154" s="108"/>
    </x:row>
    <x:row r="155" s="174" customFormat="1" ht="20" customHeight="1">
      <x:c r="B155" s="123" t="s">
        <x:v>60</x:v>
      </x:c>
      <x:c r="C155" s="600" t="e" cm="1">
        <x:f t="array" aca="1" ref="C155">IFERROR(
  INDEX(
    tblStrings[],
    MATCH(
      1,
      (tblStrings[Cell]=SUBSTITUTE(CELL("adress",INDIRECT("RC",FALSE)),"$","")) *
      (tblStrings[Sheet]=AllStrings!$C$433),
      0
    ),
    MATCH(Språkval, tblStrings[#Headers], 0)
  ),
)</x:f>
      </x:c>
      <x:c r="D155" s="600"/>
      <x:c r="E155" s="600"/>
      <x:c r="F155" s="600"/>
      <x:c r="G155" s="600"/>
      <x:c r="H155" s="133" t="e">
        <x:f>$H$152</x:f>
      </x:c>
      <x:c r="I155" s="201" t="e">
        <x:f>I176+I197+I213</x:f>
      </x:c>
      <x:c r="J155" s="201"/>
      <x:c r="K155" s="201"/>
      <x:c r="L155" s="201"/>
      <x:c r="M155" s="201"/>
      <x:c r="N155" s="201"/>
      <x:c r="O155" s="201"/>
      <x:c r="P155" s="201"/>
      <x:c r="Q155" s="201"/>
      <x:c r="R155" s="201"/>
      <x:c r="S155" s="108"/>
      <x:c r="T155" s="108"/>
    </x:row>
    <x:row r="156" s="174" customFormat="1" ht="20" customHeight="1">
      <x:c r="B156" s="123" t="s">
        <x:v>61</x:v>
      </x:c>
      <x:c r="C156" s="136" t="e" cm="1">
        <x:f t="array" aca="1" ref="C156">IFERROR(
  INDEX(
    tblStrings[],
    MATCH(
      1,
      (tblStrings[Cell]=SUBSTITUTE(CELL("adress",INDIRECT("RC",FALSE)),"$","")) *
      (tblStrings[Sheet]=AllStrings!$C$433),
      0
    ),
    MATCH(Språkval, tblStrings[#Headers], 0)
  ),
)</x:f>
      </x:c>
      <x:c r="D156" s="135"/>
      <x:c r="E156" s="135"/>
      <x:c r="F156" s="135"/>
      <x:c r="G156" s="135"/>
      <x:c r="H156" s="133" t="e">
        <x:f t="shared" ref="H156:H157" si="15">$H$152</x:f>
      </x:c>
      <x:c r="I156" s="201" t="e">
        <x:f>I195</x:f>
      </x:c>
      <x:c r="J156" s="201"/>
      <x:c r="K156" s="201"/>
      <x:c r="L156" s="201"/>
      <x:c r="M156" s="201"/>
      <x:c r="N156" s="201"/>
      <x:c r="O156" s="201"/>
      <x:c r="P156" s="201"/>
      <x:c r="Q156" s="201"/>
      <x:c r="R156" s="201"/>
      <x:c r="S156" s="108"/>
      <x:c r="T156" s="108"/>
    </x:row>
    <x:row r="157" s="174" customFormat="1" ht="20" customHeight="1">
      <x:c r="B157" s="123" t="s">
        <x:v>62</x:v>
      </x:c>
      <x:c r="C157" s="136" t="e" cm="1">
        <x:f t="array" aca="1" ref="C157">IFERROR(
  INDEX(
    tblStrings[],
    MATCH(
      1,
      (tblStrings[Cell]=SUBSTITUTE(CELL("adress",INDIRECT("RC",FALSE)),"$","")) *
      (tblStrings[Sheet]=AllStrings!$C$433),
      0
    ),
    MATCH(Språkval, tblStrings[#Headers], 0)
  ),
)</x:f>
      </x:c>
      <x:c r="D157" s="135"/>
      <x:c r="E157" s="135"/>
      <x:c r="F157" s="135"/>
      <x:c r="G157" s="135"/>
      <x:c r="H157" s="133" t="str">
        <x:f t="shared" si="15"/>
        <x:v>kr</x:v>
      </x:c>
      <x:c r="I157" s="201" t="e">
        <x:f>I197</x:f>
      </x:c>
      <x:c r="J157" s="201"/>
      <x:c r="K157" s="201"/>
      <x:c r="L157" s="201"/>
      <x:c r="M157" s="201"/>
      <x:c r="N157" s="201"/>
      <x:c r="O157" s="201"/>
      <x:c r="P157" s="201"/>
      <x:c r="Q157" s="201"/>
      <x:c r="R157" s="201"/>
      <x:c r="S157" s="108"/>
      <x:c r="T157" s="108"/>
    </x:row>
    <x:row r="158" s="174" customFormat="1" ht="20" customHeight="1">
      <x:c r="B158" s="123" t="s">
        <x:v>63</x:v>
      </x:c>
      <x:c r="C158" s="600" t="e" cm="1">
        <x:f t="array" aca="1" ref="C158">IFERROR(
  INDEX(
    tblStrings[],
    MATCH(
      1,
      (tblStrings[Cell]=SUBSTITUTE(CELL("adress",INDIRECT("RC",FALSE)),"$","")) *
      (tblStrings[Sheet]=AllStrings!$C$433),
      0
    ),
    MATCH(Språkval, tblStrings[#Headers], 0)
  ),
)</x:f>
      </x:c>
      <x:c r="D158" s="600"/>
      <x:c r="E158" s="600"/>
      <x:c r="F158" s="600"/>
      <x:c r="G158" s="600"/>
      <x:c r="H158" s="133" t="e" cm="1">
        <x:f t="array" aca="1" ref="H158">IFERROR(
  INDEX(
    tblStrings[],
    MATCH(
      1,
      (tblStrings[Cell]=SUBSTITUTE(CELL("adress",INDIRECT("RC",FALSE)),"$","")) *
      (tblStrings[Sheet]=AllStrings!$C$433),
      0
    ),
    MATCH(Språkval, tblStrings[#Headers], 0)
  ),
)</x:f>
      </x:c>
      <x:c r="I158" s="201" t="e">
        <x:f>SUM(I215:XFD215)</x:f>
      </x:c>
      <x:c r="J158" s="201"/>
      <x:c r="K158" s="201"/>
      <x:c r="L158" s="201"/>
      <x:c r="M158" s="201"/>
      <x:c r="N158" s="201"/>
      <x:c r="O158" s="201"/>
      <x:c r="P158" s="201"/>
      <x:c r="Q158" s="201"/>
      <x:c r="R158" s="201"/>
      <x:c r="S158" s="108"/>
      <x:c r="T158" s="108"/>
    </x:row>
    <x:row r="159" s="174" customFormat="1" ht="20" customHeight="1">
      <x:c r="B159" s="123"/>
      <x:c r="C159" s="135"/>
      <x:c r="D159" s="135"/>
      <x:c r="E159" s="135"/>
      <x:c r="F159" s="135"/>
      <x:c r="G159" s="135"/>
      <x:c r="H159" s="133"/>
      <x:c r="I159" s="201"/>
      <x:c r="J159" s="201"/>
      <x:c r="K159" s="201"/>
      <x:c r="L159" s="201"/>
      <x:c r="M159" s="201"/>
      <x:c r="N159" s="201"/>
      <x:c r="O159" s="201"/>
      <x:c r="P159" s="201"/>
      <x:c r="Q159" s="201"/>
      <x:c r="R159" s="201"/>
      <x:c r="S159" s="108"/>
      <x:c r="T159" s="108"/>
    </x:row>
    <x:row r="160" s="174" customFormat="1" ht="16.5" customHeight="1">
      <x:c r="B160" s="129"/>
      <x:c r="C160" s="601"/>
      <x:c r="D160" s="601"/>
      <x:c r="E160" s="601"/>
      <x:c r="F160" s="601"/>
      <x:c r="G160" s="601"/>
      <x:c r="H160" s="130"/>
      <x:c r="I160" s="202"/>
      <x:c r="J160" s="472"/>
      <x:c r="K160" s="472"/>
      <x:c r="L160" s="472"/>
      <x:c r="M160" s="472"/>
      <x:c r="N160" s="472"/>
      <x:c r="O160" s="472"/>
      <x:c r="P160" s="472"/>
      <x:c r="Q160" s="472"/>
      <x:c r="R160" s="472"/>
      <x:c r="S160" s="108"/>
      <x:c r="T160" s="108"/>
    </x:row>
    <x:row r="161" s="182" customFormat="1" ht="26.25" hidden="1" customHeight="1">
      <x:c r="B161" s="371"/>
      <x:c r="C161" s="372" t="s">
        <x:v>30</x:v>
      </x:c>
      <x:c r="D161" s="371"/>
      <x:c r="E161" s="373"/>
      <x:c r="F161" s="371"/>
      <x:c r="G161" s="371"/>
      <x:c r="H161" s="371"/>
      <x:c r="I161" s="481"/>
      <x:c r="J161" s="481"/>
      <x:c r="K161" s="481"/>
      <x:c r="L161" s="481"/>
      <x:c r="M161" s="481"/>
      <x:c r="N161" s="481"/>
      <x:c r="O161" s="481"/>
      <x:c r="P161" s="481"/>
      <x:c r="Q161" s="481"/>
      <x:c r="R161" s="481"/>
      <x:c r="S161" s="371"/>
      <x:c r="T161" s="371"/>
    </x:row>
    <x:row r="162" s="183" customFormat="1" ht="24" hidden="1" customHeight="1">
      <x:c r="B162" s="137"/>
      <x:c r="C162" s="611"/>
      <x:c r="D162" s="611"/>
      <x:c r="E162" s="611"/>
      <x:c r="F162" s="611"/>
      <x:c r="G162" s="611"/>
      <x:c r="H162" s="138"/>
      <x:c r="I162" s="203" t="n">
        <x:f t="shared" ref="I162:N162" si="16">I19</x:f>
        <x:v>0</x:v>
      </x:c>
      <x:c r="J162" s="203" t="str">
        <x:f t="shared" si="16"/>
      </x:c>
      <x:c r="K162" s="203" t="str">
        <x:f t="shared" si="16"/>
      </x:c>
      <x:c r="L162" s="204" t="str">
        <x:f t="shared" si="16"/>
      </x:c>
      <x:c r="M162" s="204" t="str">
        <x:f t="shared" si="16"/>
      </x:c>
      <x:c r="N162" s="204" t="str">
        <x:f t="shared" si="16"/>
      </x:c>
      <x:c r="O162" s="204" t="n">
        <x:f t="shared" ref="O162:R162" si="17">O19</x:f>
        <x:v>0</x:v>
      </x:c>
      <x:c r="P162" s="204" t="str">
        <x:f t="shared" si="17"/>
      </x:c>
      <x:c r="Q162" s="204" t="str">
        <x:f t="shared" si="17"/>
      </x:c>
      <x:c r="R162" s="204" t="str">
        <x:f t="shared" si="17"/>
      </x:c>
      <x:c r="S162" s="108"/>
      <x:c r="T162" s="108"/>
    </x:row>
    <x:row r="163" ht="14" hidden="1">
      <x:c r="B163" s="374"/>
      <x:c r="C163" s="627" t="s">
        <x:v>103</x:v>
      </x:c>
      <x:c r="D163" s="627"/>
      <x:c r="E163" s="627"/>
      <x:c r="F163" s="627"/>
      <x:c r="G163" s="627"/>
      <x:c r="H163" s="374"/>
      <x:c r="I163" s="375"/>
      <x:c r="J163" s="375"/>
      <x:c r="K163" s="375"/>
      <x:c r="L163" s="376"/>
      <x:c r="M163" s="376"/>
      <x:c r="N163" s="376"/>
      <x:c r="O163" s="376"/>
      <x:c r="P163" s="376"/>
      <x:c r="Q163" s="376"/>
      <x:c r="R163" s="376"/>
      <x:c r="S163" s="377"/>
      <x:c r="T163" s="377"/>
    </x:row>
    <x:row r="164" hidden="1">
      <x:c r="B164" s="139"/>
      <x:c r="C164" s="603" t="s">
        <x:v>104</x:v>
      </x:c>
      <x:c r="D164" s="603"/>
      <x:c r="E164" s="603"/>
      <x:c r="F164" s="603"/>
      <x:c r="G164" s="603"/>
      <x:c r="H164" s="138"/>
      <x:c r="I164" s="205"/>
      <x:c r="J164" s="205"/>
      <x:c r="K164" s="205"/>
      <x:c r="L164" s="205"/>
      <x:c r="M164" s="205"/>
      <x:c r="N164" s="205"/>
      <x:c r="O164" s="205"/>
      <x:c r="P164" s="205"/>
      <x:c r="Q164" s="205"/>
      <x:c r="R164" s="205"/>
      <x:c r="S164" s="108"/>
      <x:c r="T164" s="108"/>
    </x:row>
    <x:row r="165" hidden="1">
      <x:c r="B165" s="139"/>
      <x:c r="C165" s="607" t="e">
        <x:f>C26</x:f>
      </x:c>
      <x:c r="D165" s="607"/>
      <x:c r="E165" s="607"/>
      <x:c r="F165" s="607"/>
      <x:c r="G165" s="607"/>
      <x:c r="H165" s="137" t="s">
        <x:v>96</x:v>
      </x:c>
      <x:c r="I165" s="206" t="n">
        <x:f>IF(I$19&lt;&gt;"",I$23*(I27*(I28+I29)),0)</x:f>
        <x:v>0</x:v>
      </x:c>
      <x:c r="J165" s="206" t="n">
        <x:f t="shared" ref="J165:K165" si="18">IF(J$19&lt;&gt;"",J$23*(J27*(J28+J29)),0)</x:f>
        <x:v>0</x:v>
      </x:c>
      <x:c r="K165" s="206">
        <x:f t="shared" si="18"/>
        <x:v>0</x:v>
      </x:c>
      <x:c r="L165" s="206" t="n">
        <x:f t="shared" ref="L165:R165" si="19">IF(L$19&lt;&gt;"",L$23*(L27*(L28+L29)),0)</x:f>
        <x:v>0</x:v>
      </x:c>
      <x:c r="M165" s="206">
        <x:f t="shared" si="19"/>
        <x:v>0</x:v>
      </x:c>
      <x:c r="N165" s="206">
        <x:f t="shared" si="19"/>
        <x:v>0</x:v>
      </x:c>
      <x:c r="O165" s="206">
        <x:f t="shared" si="19"/>
        <x:v>0</x:v>
      </x:c>
      <x:c r="P165" s="206">
        <x:f t="shared" si="19"/>
        <x:v>0</x:v>
      </x:c>
      <x:c r="Q165" s="206">
        <x:f t="shared" si="19"/>
        <x:v>0</x:v>
      </x:c>
      <x:c r="R165" s="206">
        <x:f t="shared" si="19"/>
        <x:v>0</x:v>
      </x:c>
      <x:c r="S165" s="108"/>
      <x:c r="T165" s="108"/>
    </x:row>
    <x:row r="166" hidden="1">
      <x:c r="B166" s="139"/>
      <x:c r="C166" s="607" t="e">
        <x:f>C38</x:f>
      </x:c>
      <x:c r="D166" s="607"/>
      <x:c r="E166" s="607"/>
      <x:c r="F166" s="607"/>
      <x:c r="G166" s="607"/>
      <x:c r="H166" s="137" t="s">
        <x:v>96</x:v>
      </x:c>
      <x:c r="I166" s="206" t="n">
        <x:f>I$23*(I39*(I40+I41))</x:f>
        <x:v>0</x:v>
      </x:c>
      <x:c r="J166" s="206" t="n">
        <x:f>J$23*(J39*(J40+J41))</x:f>
        <x:v>0</x:v>
      </x:c>
      <x:c r="K166" s="206" t="n">
        <x:f t="shared" ref="K166:R166" si="20">IF(K$19&lt;&gt;"",K$23*(K28*(K29+K30)),0)</x:f>
        <x:v>0</x:v>
      </x:c>
      <x:c r="L166" s="206">
        <x:f t="shared" si="20"/>
        <x:v>0</x:v>
      </x:c>
      <x:c r="M166" s="206">
        <x:f t="shared" si="20"/>
        <x:v>0</x:v>
      </x:c>
      <x:c r="N166" s="206">
        <x:f t="shared" si="20"/>
        <x:v>0</x:v>
      </x:c>
      <x:c r="O166" s="206">
        <x:f t="shared" si="20"/>
        <x:v>0</x:v>
      </x:c>
      <x:c r="P166" s="206">
        <x:f t="shared" si="20"/>
        <x:v>0</x:v>
      </x:c>
      <x:c r="Q166" s="206">
        <x:f t="shared" si="20"/>
        <x:v>0</x:v>
      </x:c>
      <x:c r="R166" s="206">
        <x:f t="shared" si="20"/>
        <x:v>0</x:v>
      </x:c>
      <x:c r="S166" s="108"/>
      <x:c r="T166" s="108"/>
    </x:row>
    <x:row r="167" hidden="1">
      <x:c r="B167" s="139"/>
      <x:c r="C167" s="607" t="e">
        <x:f>C50</x:f>
      </x:c>
      <x:c r="D167" s="607"/>
      <x:c r="E167" s="607"/>
      <x:c r="F167" s="607"/>
      <x:c r="G167" s="607"/>
      <x:c r="H167" s="137" t="s">
        <x:v>96</x:v>
      </x:c>
      <x:c r="I167" s="206" t="n">
        <x:f>I$23*(I51*(I52+I53))</x:f>
        <x:v>0</x:v>
      </x:c>
      <x:c r="J167" s="206" t="n">
        <x:f>J$23*(J51*(J52+J53))</x:f>
        <x:v>0</x:v>
      </x:c>
      <x:c r="K167" s="206" t="n">
        <x:f t="shared" ref="K167:R167" si="21">IF(K$19&lt;&gt;"",K$23*(K29*(K30+K31)),0)</x:f>
        <x:v>0</x:v>
      </x:c>
      <x:c r="L167" s="206">
        <x:f t="shared" si="21"/>
        <x:v>0</x:v>
      </x:c>
      <x:c r="M167" s="206">
        <x:f t="shared" si="21"/>
        <x:v>0</x:v>
      </x:c>
      <x:c r="N167" s="206">
        <x:f t="shared" si="21"/>
        <x:v>0</x:v>
      </x:c>
      <x:c r="O167" s="206">
        <x:f t="shared" si="21"/>
        <x:v>0</x:v>
      </x:c>
      <x:c r="P167" s="206">
        <x:f t="shared" si="21"/>
        <x:v>0</x:v>
      </x:c>
      <x:c r="Q167" s="206">
        <x:f t="shared" si="21"/>
        <x:v>0</x:v>
      </x:c>
      <x:c r="R167" s="206">
        <x:f t="shared" si="21"/>
        <x:v>0</x:v>
      </x:c>
      <x:c r="S167" s="108"/>
      <x:c r="T167" s="108"/>
    </x:row>
    <x:row r="168" hidden="1">
      <x:c r="B168" s="139"/>
      <x:c r="C168" s="607" t="e">
        <x:f>C62</x:f>
      </x:c>
      <x:c r="D168" s="607"/>
      <x:c r="E168" s="607"/>
      <x:c r="F168" s="607"/>
      <x:c r="G168" s="607"/>
      <x:c r="H168" s="137" t="s">
        <x:v>96</x:v>
      </x:c>
      <x:c r="I168" s="206" t="n">
        <x:f>I$23*(I63*(I64+I65))</x:f>
        <x:v>0</x:v>
      </x:c>
      <x:c r="J168" s="206" t="n">
        <x:f>J$23*(J63*(J64+J65))</x:f>
        <x:v>0</x:v>
      </x:c>
      <x:c r="K168" s="206" t="n">
        <x:f t="shared" ref="K168:R168" si="22">IF(K$19&lt;&gt;"",K$23*(K30*(K31+K32)),0)</x:f>
        <x:v>0</x:v>
      </x:c>
      <x:c r="L168" s="206">
        <x:f t="shared" si="22"/>
        <x:v>0</x:v>
      </x:c>
      <x:c r="M168" s="206">
        <x:f t="shared" si="22"/>
        <x:v>0</x:v>
      </x:c>
      <x:c r="N168" s="206">
        <x:f t="shared" si="22"/>
        <x:v>0</x:v>
      </x:c>
      <x:c r="O168" s="206">
        <x:f t="shared" si="22"/>
        <x:v>0</x:v>
      </x:c>
      <x:c r="P168" s="206">
        <x:f t="shared" si="22"/>
        <x:v>0</x:v>
      </x:c>
      <x:c r="Q168" s="206">
        <x:f t="shared" si="22"/>
        <x:v>0</x:v>
      </x:c>
      <x:c r="R168" s="206">
        <x:f t="shared" si="22"/>
        <x:v>0</x:v>
      </x:c>
      <x:c r="S168" s="108"/>
      <x:c r="T168" s="108"/>
    </x:row>
    <x:row r="169" hidden="1">
      <x:c r="B169" s="139"/>
      <x:c r="C169" s="607" t="e">
        <x:f>C74</x:f>
      </x:c>
      <x:c r="D169" s="607"/>
      <x:c r="E169" s="607"/>
      <x:c r="F169" s="607"/>
      <x:c r="G169" s="607"/>
      <x:c r="H169" s="137" t="s">
        <x:v>96</x:v>
      </x:c>
      <x:c r="I169" s="206" t="n">
        <x:f>I$23*(I75*(I76+I77))</x:f>
        <x:v>0</x:v>
      </x:c>
      <x:c r="J169" s="206" t="n">
        <x:f>J$23*(J75*(J76+J77))</x:f>
        <x:v>0</x:v>
      </x:c>
      <x:c r="K169" s="206" t="n">
        <x:f t="shared" ref="K169:R169" si="23">IF(K$19&lt;&gt;"",K$23*(K31*(K32+K33)),0)</x:f>
        <x:v>0</x:v>
      </x:c>
      <x:c r="L169" s="206">
        <x:f t="shared" si="23"/>
        <x:v>0</x:v>
      </x:c>
      <x:c r="M169" s="206">
        <x:f t="shared" si="23"/>
        <x:v>0</x:v>
      </x:c>
      <x:c r="N169" s="206">
        <x:f t="shared" si="23"/>
        <x:v>0</x:v>
      </x:c>
      <x:c r="O169" s="206">
        <x:f t="shared" si="23"/>
        <x:v>0</x:v>
      </x:c>
      <x:c r="P169" s="206">
        <x:f t="shared" si="23"/>
        <x:v>0</x:v>
      </x:c>
      <x:c r="Q169" s="206">
        <x:f t="shared" si="23"/>
        <x:v>0</x:v>
      </x:c>
      <x:c r="R169" s="206">
        <x:f t="shared" si="23"/>
        <x:v>0</x:v>
      </x:c>
      <x:c r="S169" s="108"/>
      <x:c r="T169" s="108"/>
    </x:row>
    <x:row r="170" hidden="1">
      <x:c r="B170" s="139"/>
      <x:c r="C170" s="607" t="e">
        <x:f>C86</x:f>
      </x:c>
      <x:c r="D170" s="607"/>
      <x:c r="E170" s="607"/>
      <x:c r="F170" s="607"/>
      <x:c r="G170" s="607"/>
      <x:c r="H170" s="137" t="s">
        <x:v>96</x:v>
      </x:c>
      <x:c r="I170" s="206" t="n">
        <x:f>I$23*(I87*(I88+I89))</x:f>
        <x:v>0</x:v>
      </x:c>
      <x:c r="J170" s="206" t="n">
        <x:f>J$23*(J87*(J88+J89))</x:f>
        <x:v>0</x:v>
      </x:c>
      <x:c r="K170" s="206" t="n">
        <x:f t="shared" ref="K170:R170" si="24">IF(K$19&lt;&gt;"",K$23*(K32*(K33+K34)),0)</x:f>
        <x:v>0</x:v>
      </x:c>
      <x:c r="L170" s="206">
        <x:f t="shared" si="24"/>
        <x:v>0</x:v>
      </x:c>
      <x:c r="M170" s="206">
        <x:f t="shared" si="24"/>
        <x:v>0</x:v>
      </x:c>
      <x:c r="N170" s="206">
        <x:f t="shared" si="24"/>
        <x:v>0</x:v>
      </x:c>
      <x:c r="O170" s="206">
        <x:f t="shared" si="24"/>
        <x:v>0</x:v>
      </x:c>
      <x:c r="P170" s="206">
        <x:f t="shared" si="24"/>
        <x:v>0</x:v>
      </x:c>
      <x:c r="Q170" s="206">
        <x:f t="shared" si="24"/>
        <x:v>0</x:v>
      </x:c>
      <x:c r="R170" s="206">
        <x:f t="shared" si="24"/>
        <x:v>0</x:v>
      </x:c>
      <x:c r="S170" s="108"/>
      <x:c r="T170" s="108"/>
    </x:row>
    <x:row r="171" hidden="1">
      <x:c r="B171" s="139"/>
      <x:c r="C171" s="607" t="e">
        <x:f>C98</x:f>
      </x:c>
      <x:c r="D171" s="607"/>
      <x:c r="E171" s="607"/>
      <x:c r="F171" s="607"/>
      <x:c r="G171" s="607"/>
      <x:c r="H171" s="137" t="s">
        <x:v>96</x:v>
      </x:c>
      <x:c r="I171" s="206" t="n">
        <x:f>I$23*(I99*(I100+I101))</x:f>
        <x:v>0</x:v>
      </x:c>
      <x:c r="J171" s="206" t="n">
        <x:f>J$23*(J99*(J100+J101))</x:f>
        <x:v>0</x:v>
      </x:c>
      <x:c r="K171" s="206" t="n">
        <x:f t="shared" ref="K171:R171" si="25">IF(K$19&lt;&gt;"",K$23*(K33*(K34+K35)),0)</x:f>
        <x:v>0</x:v>
      </x:c>
      <x:c r="L171" s="206">
        <x:f t="shared" si="25"/>
        <x:v>0</x:v>
      </x:c>
      <x:c r="M171" s="206">
        <x:f t="shared" si="25"/>
        <x:v>0</x:v>
      </x:c>
      <x:c r="N171" s="206">
        <x:f t="shared" si="25"/>
        <x:v>0</x:v>
      </x:c>
      <x:c r="O171" s="206">
        <x:f t="shared" si="25"/>
        <x:v>0</x:v>
      </x:c>
      <x:c r="P171" s="206">
        <x:f t="shared" si="25"/>
        <x:v>0</x:v>
      </x:c>
      <x:c r="Q171" s="206">
        <x:f t="shared" si="25"/>
        <x:v>0</x:v>
      </x:c>
      <x:c r="R171" s="206">
        <x:f t="shared" si="25"/>
        <x:v>0</x:v>
      </x:c>
      <x:c r="S171" s="108"/>
      <x:c r="T171" s="108"/>
    </x:row>
    <x:row r="172" hidden="1">
      <x:c r="B172" s="139"/>
      <x:c r="C172" s="607" t="e">
        <x:f>C110</x:f>
      </x:c>
      <x:c r="D172" s="607"/>
      <x:c r="E172" s="607"/>
      <x:c r="F172" s="607"/>
      <x:c r="G172" s="607"/>
      <x:c r="H172" s="137" t="s">
        <x:v>96</x:v>
      </x:c>
      <x:c r="I172" s="206" t="n">
        <x:f>I$23*(I111*(I112+I113))</x:f>
        <x:v>0</x:v>
      </x:c>
      <x:c r="J172" s="206" t="n">
        <x:f>J$23*(J111*(J112+J113))</x:f>
        <x:v>0</x:v>
      </x:c>
      <x:c r="K172" s="206" t="n">
        <x:f t="shared" ref="K172:R172" si="26">IF(K$19&lt;&gt;"",K$23*(K34*(K35+K36)),0)</x:f>
        <x:v>0</x:v>
      </x:c>
      <x:c r="L172" s="206">
        <x:f t="shared" si="26"/>
        <x:v>0</x:v>
      </x:c>
      <x:c r="M172" s="206">
        <x:f t="shared" si="26"/>
        <x:v>0</x:v>
      </x:c>
      <x:c r="N172" s="206">
        <x:f t="shared" si="26"/>
        <x:v>0</x:v>
      </x:c>
      <x:c r="O172" s="206">
        <x:f t="shared" si="26"/>
        <x:v>0</x:v>
      </x:c>
      <x:c r="P172" s="206">
        <x:f t="shared" si="26"/>
        <x:v>0</x:v>
      </x:c>
      <x:c r="Q172" s="206">
        <x:f t="shared" si="26"/>
        <x:v>0</x:v>
      </x:c>
      <x:c r="R172" s="206">
        <x:f t="shared" si="26"/>
        <x:v>0</x:v>
      </x:c>
      <x:c r="S172" s="108"/>
      <x:c r="T172" s="108"/>
    </x:row>
    <x:row r="173" hidden="1">
      <x:c r="B173" s="139"/>
      <x:c r="C173" s="607" t="e">
        <x:f>C122</x:f>
      </x:c>
      <x:c r="D173" s="607"/>
      <x:c r="E173" s="607"/>
      <x:c r="F173" s="607"/>
      <x:c r="G173" s="607"/>
      <x:c r="H173" s="137" t="s">
        <x:v>96</x:v>
      </x:c>
      <x:c r="I173" s="206" t="n">
        <x:f>I$23*(I123*(I124+I125))</x:f>
        <x:v>0</x:v>
      </x:c>
      <x:c r="J173" s="206" t="n">
        <x:f>J$23*(J123*(J124+J125))</x:f>
        <x:v>0</x:v>
      </x:c>
      <x:c r="K173" s="206" t="n">
        <x:f t="shared" ref="K173:R173" si="27">IF(K$19&lt;&gt;"",K$23*(K35*(K36+K37)),0)</x:f>
        <x:v>0</x:v>
      </x:c>
      <x:c r="L173" s="206">
        <x:f t="shared" si="27"/>
        <x:v>0</x:v>
      </x:c>
      <x:c r="M173" s="206">
        <x:f t="shared" si="27"/>
        <x:v>0</x:v>
      </x:c>
      <x:c r="N173" s="206">
        <x:f t="shared" si="27"/>
        <x:v>0</x:v>
      </x:c>
      <x:c r="O173" s="206">
        <x:f t="shared" si="27"/>
        <x:v>0</x:v>
      </x:c>
      <x:c r="P173" s="206">
        <x:f t="shared" si="27"/>
        <x:v>0</x:v>
      </x:c>
      <x:c r="Q173" s="206">
        <x:f t="shared" si="27"/>
        <x:v>0</x:v>
      </x:c>
      <x:c r="R173" s="206">
        <x:f t="shared" si="27"/>
        <x:v>0</x:v>
      </x:c>
      <x:c r="S173" s="108"/>
      <x:c r="T173" s="108"/>
    </x:row>
    <x:row r="174" hidden="1">
      <x:c r="B174" s="139"/>
      <x:c r="C174" s="607" t="e">
        <x:f>C134</x:f>
      </x:c>
      <x:c r="D174" s="607"/>
      <x:c r="E174" s="607"/>
      <x:c r="F174" s="607"/>
      <x:c r="G174" s="607"/>
      <x:c r="H174" s="137" t="s">
        <x:v>96</x:v>
      </x:c>
      <x:c r="I174" s="206" t="n">
        <x:f>I$23*(I135*(I136+I137))</x:f>
        <x:v>0</x:v>
      </x:c>
      <x:c r="J174" s="206" t="n">
        <x:f>J$23*(J135*(J136+J137))</x:f>
        <x:v>0</x:v>
      </x:c>
      <x:c r="K174" s="206" t="n">
        <x:f t="shared" ref="K174:R174" si="28">IF(K$19&lt;&gt;"",K$23*(K36*(K37+K38)),0)</x:f>
        <x:v>0</x:v>
      </x:c>
      <x:c r="L174" s="206">
        <x:f t="shared" si="28"/>
        <x:v>0</x:v>
      </x:c>
      <x:c r="M174" s="206">
        <x:f t="shared" si="28"/>
        <x:v>0</x:v>
      </x:c>
      <x:c r="N174" s="206">
        <x:f t="shared" si="28"/>
        <x:v>0</x:v>
      </x:c>
      <x:c r="O174" s="206">
        <x:f t="shared" si="28"/>
        <x:v>0</x:v>
      </x:c>
      <x:c r="P174" s="206">
        <x:f t="shared" si="28"/>
        <x:v>0</x:v>
      </x:c>
      <x:c r="Q174" s="206">
        <x:f t="shared" si="28"/>
        <x:v>0</x:v>
      </x:c>
      <x:c r="R174" s="206">
        <x:f t="shared" si="28"/>
        <x:v>0</x:v>
      </x:c>
      <x:c r="S174" s="108"/>
      <x:c r="T174" s="108"/>
    </x:row>
    <x:row r="175" hidden="1">
      <x:c r="B175" s="139"/>
      <x:c r="C175" s="141" t="s">
        <x:v>105</x:v>
      </x:c>
      <x:c r="D175" s="142"/>
      <x:c r="E175" s="142"/>
      <x:c r="F175" s="142"/>
      <x:c r="G175" s="142"/>
      <x:c r="H175" s="143" t="s">
        <x:v>96</x:v>
      </x:c>
      <x:c r="I175" s="207" t="n">
        <x:f>SUM(I165:I174)</x:f>
        <x:v>0</x:v>
      </x:c>
      <x:c r="J175" s="207" t="n">
        <x:f>SUM(J165:J174)</x:f>
        <x:v>0</x:v>
      </x:c>
      <x:c r="K175" s="207" t="n">
        <x:f t="shared" ref="K175:R175" si="29">SUM(K165:K174)</x:f>
        <x:v>0</x:v>
      </x:c>
      <x:c r="L175" s="207">
        <x:f t="shared" si="29"/>
        <x:v>0</x:v>
      </x:c>
      <x:c r="M175" s="207">
        <x:f t="shared" si="29"/>
        <x:v>0</x:v>
      </x:c>
      <x:c r="N175" s="207">
        <x:f t="shared" si="29"/>
        <x:v>0</x:v>
      </x:c>
      <x:c r="O175" s="207">
        <x:f t="shared" si="29"/>
        <x:v>0</x:v>
      </x:c>
      <x:c r="P175" s="207">
        <x:f t="shared" si="29"/>
        <x:v>0</x:v>
      </x:c>
      <x:c r="Q175" s="207">
        <x:f t="shared" si="29"/>
        <x:v>0</x:v>
      </x:c>
      <x:c r="R175" s="207">
        <x:f t="shared" si="29"/>
        <x:v>0</x:v>
      </x:c>
      <x:c r="S175" s="108"/>
      <x:c r="T175" s="108"/>
    </x:row>
    <x:row r="176" ht="14" hidden="1">
      <x:c r="B176" s="378"/>
      <x:c r="C176" s="628" t="s">
        <x:v>106</x:v>
      </x:c>
      <x:c r="D176" s="628"/>
      <x:c r="E176" s="628"/>
      <x:c r="F176" s="628"/>
      <x:c r="G176" s="628"/>
      <x:c r="H176" s="378" t="s">
        <x:v>96</x:v>
      </x:c>
      <x:c r="I176" s="379" t="n">
        <x:f>SUM(I175:XFD175)</x:f>
        <x:v>0</x:v>
      </x:c>
      <x:c r="J176" s="379"/>
      <x:c r="K176" s="379"/>
      <x:c r="L176" s="379"/>
      <x:c r="M176" s="379"/>
      <x:c r="N176" s="379"/>
      <x:c r="O176" s="379"/>
      <x:c r="P176" s="379"/>
      <x:c r="Q176" s="379"/>
      <x:c r="R176" s="379"/>
      <x:c r="S176" s="380"/>
      <x:c r="T176" s="380"/>
    </x:row>
    <x:row r="177" ht="14" hidden="1">
      <x:c r="B177" s="144"/>
      <x:c r="C177" s="629"/>
      <x:c r="D177" s="629"/>
      <x:c r="E177" s="629"/>
      <x:c r="F177" s="629"/>
      <x:c r="G177" s="629"/>
      <x:c r="H177" s="139"/>
      <x:c r="I177" s="206"/>
      <x:c r="J177" s="210"/>
      <x:c r="K177" s="210"/>
      <x:c r="L177" s="210"/>
      <x:c r="M177" s="210"/>
      <x:c r="N177" s="210"/>
      <x:c r="O177" s="210"/>
      <x:c r="P177" s="210"/>
      <x:c r="Q177" s="210"/>
      <x:c r="R177" s="210"/>
      <x:c r="S177" s="184"/>
      <x:c r="T177" s="184"/>
    </x:row>
    <x:row r="178" ht="14" hidden="1">
      <x:c r="B178" s="378"/>
      <x:c r="C178" s="628" t="s">
        <x:v>107</x:v>
      </x:c>
      <x:c r="D178" s="628"/>
      <x:c r="E178" s="628"/>
      <x:c r="F178" s="628"/>
      <x:c r="G178" s="628"/>
      <x:c r="H178" s="378"/>
      <x:c r="I178" s="379"/>
      <x:c r="J178" s="482"/>
      <x:c r="K178" s="482"/>
      <x:c r="L178" s="482"/>
      <x:c r="M178" s="482"/>
      <x:c r="N178" s="482"/>
      <x:c r="O178" s="482"/>
      <x:c r="P178" s="482"/>
      <x:c r="Q178" s="482"/>
      <x:c r="R178" s="482"/>
      <x:c r="S178" s="378"/>
      <x:c r="T178" s="378"/>
    </x:row>
    <x:row r="179" hidden="1">
      <x:c r="B179" s="144"/>
      <x:c r="C179" s="145" t="s">
        <x:v>108</x:v>
      </x:c>
      <x:c r="D179" s="141"/>
      <x:c r="E179" s="141"/>
      <x:c r="F179" s="141"/>
      <x:c r="G179" s="141"/>
      <x:c r="H179" s="139"/>
      <x:c r="I179" s="206"/>
      <x:c r="J179" s="211"/>
      <x:c r="K179" s="211"/>
      <x:c r="L179" s="211"/>
      <x:c r="M179" s="211"/>
      <x:c r="N179" s="211"/>
      <x:c r="O179" s="211"/>
      <x:c r="P179" s="211"/>
      <x:c r="Q179" s="211"/>
      <x:c r="R179" s="211"/>
      <x:c r="S179" s="108"/>
      <x:c r="T179" s="108"/>
    </x:row>
    <x:row r="180" hidden="1">
      <x:c r="B180" s="144"/>
      <x:c r="C180" s="604" t="s">
        <x:v>109</x:v>
      </x:c>
      <x:c r="D180" s="605"/>
      <x:c r="E180" s="605"/>
      <x:c r="F180" s="605"/>
      <x:c r="G180" s="605"/>
      <x:c r="H180" s="138"/>
      <x:c r="I180" s="212"/>
      <x:c r="J180" s="205"/>
      <x:c r="K180" s="205"/>
      <x:c r="L180" s="205"/>
      <x:c r="M180" s="205"/>
      <x:c r="N180" s="205"/>
      <x:c r="O180" s="205"/>
      <x:c r="P180" s="205"/>
      <x:c r="Q180" s="205"/>
      <x:c r="R180" s="205"/>
      <x:c r="S180" s="108"/>
      <x:c r="T180" s="108"/>
    </x:row>
    <x:row r="181" hidden="1">
      <x:c r="B181" s="144"/>
      <x:c r="C181" s="597" t="e">
        <x:f>C165</x:f>
      </x:c>
      <x:c r="D181" s="598"/>
      <x:c r="E181" s="598"/>
      <x:c r="F181" s="598"/>
      <x:c r="G181" s="598"/>
      <x:c r="H181" s="144" t="s">
        <x:v>64</x:v>
      </x:c>
      <x:c r="I181" s="213" t="n">
        <x:f>IF(I$19&lt;&gt;"",(I$23*I27*I30*I35*$H$14)/1000,0)</x:f>
        <x:v>0</x:v>
      </x:c>
      <x:c r="J181" s="213" t="n">
        <x:f t="shared" ref="J181:R181" si="30">IF(J$19&lt;&gt;"",(J$23*J27*J30*J35*$H$14)/1000,0)</x:f>
        <x:v>0</x:v>
      </x:c>
      <x:c r="K181" s="213">
        <x:f t="shared" si="30"/>
        <x:v>0</x:v>
      </x:c>
      <x:c r="L181" s="213">
        <x:f t="shared" si="30"/>
        <x:v>0</x:v>
      </x:c>
      <x:c r="M181" s="213">
        <x:f t="shared" si="30"/>
        <x:v>0</x:v>
      </x:c>
      <x:c r="N181" s="213">
        <x:f t="shared" si="30"/>
        <x:v>0</x:v>
      </x:c>
      <x:c r="O181" s="213">
        <x:f t="shared" si="30"/>
        <x:v>0</x:v>
      </x:c>
      <x:c r="P181" s="213">
        <x:f t="shared" si="30"/>
        <x:v>0</x:v>
      </x:c>
      <x:c r="Q181" s="213">
        <x:f t="shared" si="30"/>
        <x:v>0</x:v>
      </x:c>
      <x:c r="R181" s="213">
        <x:f t="shared" si="30"/>
        <x:v>0</x:v>
      </x:c>
      <x:c r="S181" s="108"/>
      <x:c r="T181" s="108"/>
    </x:row>
    <x:row r="182" hidden="1">
      <x:c r="B182" s="144"/>
      <x:c r="C182" s="597" t="e">
        <x:f t="shared" ref="C182:C190" si="31">C166</x:f>
      </x:c>
      <x:c r="D182" s="598"/>
      <x:c r="E182" s="598"/>
      <x:c r="F182" s="598"/>
      <x:c r="G182" s="598"/>
      <x:c r="H182" s="149" t="s">
        <x:v>64</x:v>
      </x:c>
      <x:c r="I182" s="213" t="n">
        <x:f>IF(I$19&lt;&gt;"",(I$23*I39*I42*I47*$H$14)/1000,0)</x:f>
        <x:v>0</x:v>
      </x:c>
      <x:c r="J182" s="213" t="n">
        <x:f t="shared" ref="J182:R182" si="32">IF(J$19&lt;&gt;"",(J$23*J39*J42*J47*$H$14)/1000,0)</x:f>
        <x:v>0</x:v>
      </x:c>
      <x:c r="K182" s="213">
        <x:f t="shared" si="32"/>
        <x:v>0</x:v>
      </x:c>
      <x:c r="L182" s="213">
        <x:f t="shared" si="32"/>
        <x:v>0</x:v>
      </x:c>
      <x:c r="M182" s="213">
        <x:f t="shared" si="32"/>
        <x:v>0</x:v>
      </x:c>
      <x:c r="N182" s="213">
        <x:f t="shared" si="32"/>
        <x:v>0</x:v>
      </x:c>
      <x:c r="O182" s="213">
        <x:f t="shared" si="32"/>
        <x:v>0</x:v>
      </x:c>
      <x:c r="P182" s="213">
        <x:f t="shared" si="32"/>
        <x:v>0</x:v>
      </x:c>
      <x:c r="Q182" s="213">
        <x:f t="shared" si="32"/>
        <x:v>0</x:v>
      </x:c>
      <x:c r="R182" s="213">
        <x:f t="shared" si="32"/>
        <x:v>0</x:v>
      </x:c>
      <x:c r="S182" s="108"/>
      <x:c r="T182" s="108"/>
    </x:row>
    <x:row r="183" hidden="1">
      <x:c r="B183" s="144"/>
      <x:c r="C183" s="597" t="str">
        <x:f t="shared" si="31"/>
        <x:v>Armaturbeteckning</x:v>
      </x:c>
      <x:c r="D183" s="598"/>
      <x:c r="E183" s="598"/>
      <x:c r="F183" s="598"/>
      <x:c r="G183" s="598"/>
      <x:c r="H183" s="149" t="s">
        <x:v>64</x:v>
      </x:c>
      <x:c r="I183" s="213" t="n">
        <x:f>IF(I$19&lt;&gt;"",(I$23*I51*I54*I59*$H$14)/1000,0)</x:f>
        <x:v>0</x:v>
      </x:c>
      <x:c r="J183" s="213" t="n">
        <x:f t="shared" ref="J183:R183" si="33">IF(J$19&lt;&gt;"",(J$23*J51*J54*J59*$H$14)/1000,0)</x:f>
        <x:v>0</x:v>
      </x:c>
      <x:c r="K183" s="213">
        <x:f t="shared" si="33"/>
        <x:v>0</x:v>
      </x:c>
      <x:c r="L183" s="213">
        <x:f t="shared" si="33"/>
        <x:v>0</x:v>
      </x:c>
      <x:c r="M183" s="213">
        <x:f t="shared" si="33"/>
        <x:v>0</x:v>
      </x:c>
      <x:c r="N183" s="213">
        <x:f t="shared" si="33"/>
        <x:v>0</x:v>
      </x:c>
      <x:c r="O183" s="213">
        <x:f t="shared" si="33"/>
        <x:v>0</x:v>
      </x:c>
      <x:c r="P183" s="213">
        <x:f t="shared" si="33"/>
        <x:v>0</x:v>
      </x:c>
      <x:c r="Q183" s="213">
        <x:f t="shared" si="33"/>
        <x:v>0</x:v>
      </x:c>
      <x:c r="R183" s="213">
        <x:f t="shared" si="33"/>
        <x:v>0</x:v>
      </x:c>
      <x:c r="S183" s="108"/>
      <x:c r="T183" s="108"/>
    </x:row>
    <x:row r="184" hidden="1">
      <x:c r="B184" s="144"/>
      <x:c r="C184" s="597" t="str">
        <x:f t="shared" si="31"/>
        <x:v>Armaturbeteckning</x:v>
      </x:c>
      <x:c r="D184" s="598"/>
      <x:c r="E184" s="598"/>
      <x:c r="F184" s="598"/>
      <x:c r="G184" s="598"/>
      <x:c r="H184" s="149" t="s">
        <x:v>64</x:v>
      </x:c>
      <x:c r="I184" s="213" t="n">
        <x:f>IF(I$19&lt;&gt;"",(I$23*I63*I66*I71*$H$14)/1000,0)</x:f>
        <x:v>0</x:v>
      </x:c>
      <x:c r="J184" s="213" t="n">
        <x:f t="shared" ref="J184:R184" si="34">IF(J$19&lt;&gt;"",(J$23*J63*J66*J71*$H$14)/1000,0)</x:f>
        <x:v>0</x:v>
      </x:c>
      <x:c r="K184" s="213">
        <x:f t="shared" si="34"/>
        <x:v>0</x:v>
      </x:c>
      <x:c r="L184" s="213">
        <x:f t="shared" si="34"/>
        <x:v>0</x:v>
      </x:c>
      <x:c r="M184" s="213">
        <x:f t="shared" si="34"/>
        <x:v>0</x:v>
      </x:c>
      <x:c r="N184" s="213">
        <x:f t="shared" si="34"/>
        <x:v>0</x:v>
      </x:c>
      <x:c r="O184" s="213">
        <x:f t="shared" si="34"/>
        <x:v>0</x:v>
      </x:c>
      <x:c r="P184" s="213">
        <x:f t="shared" si="34"/>
        <x:v>0</x:v>
      </x:c>
      <x:c r="Q184" s="213">
        <x:f t="shared" si="34"/>
        <x:v>0</x:v>
      </x:c>
      <x:c r="R184" s="213">
        <x:f t="shared" si="34"/>
        <x:v>0</x:v>
      </x:c>
      <x:c r="S184" s="108"/>
      <x:c r="T184" s="108"/>
    </x:row>
    <x:row r="185" hidden="1">
      <x:c r="B185" s="144"/>
      <x:c r="C185" s="597" t="str">
        <x:f t="shared" si="31"/>
        <x:v>Armaturbeteckning</x:v>
      </x:c>
      <x:c r="D185" s="598"/>
      <x:c r="E185" s="598"/>
      <x:c r="F185" s="598"/>
      <x:c r="G185" s="598"/>
      <x:c r="H185" s="149" t="s">
        <x:v>64</x:v>
      </x:c>
      <x:c r="I185" s="213" t="n">
        <x:f>IF(I$19&lt;&gt;"",(I$23*I75*I78*I83*$H$14)/1000,0)</x:f>
        <x:v>0</x:v>
      </x:c>
      <x:c r="J185" s="213" t="n">
        <x:f t="shared" ref="J185:R185" si="35">IF(J$19&lt;&gt;"",(J$23*J75*J78*J83*$H$14)/1000,0)</x:f>
        <x:v>0</x:v>
      </x:c>
      <x:c r="K185" s="213">
        <x:f t="shared" si="35"/>
        <x:v>0</x:v>
      </x:c>
      <x:c r="L185" s="213">
        <x:f t="shared" si="35"/>
        <x:v>0</x:v>
      </x:c>
      <x:c r="M185" s="213">
        <x:f t="shared" si="35"/>
        <x:v>0</x:v>
      </x:c>
      <x:c r="N185" s="213">
        <x:f t="shared" si="35"/>
        <x:v>0</x:v>
      </x:c>
      <x:c r="O185" s="213">
        <x:f t="shared" si="35"/>
        <x:v>0</x:v>
      </x:c>
      <x:c r="P185" s="213">
        <x:f t="shared" si="35"/>
        <x:v>0</x:v>
      </x:c>
      <x:c r="Q185" s="213">
        <x:f t="shared" si="35"/>
        <x:v>0</x:v>
      </x:c>
      <x:c r="R185" s="213">
        <x:f t="shared" si="35"/>
        <x:v>0</x:v>
      </x:c>
      <x:c r="S185" s="108"/>
      <x:c r="T185" s="108"/>
    </x:row>
    <x:row r="186" hidden="1">
      <x:c r="B186" s="144"/>
      <x:c r="C186" s="597" t="str">
        <x:f t="shared" si="31"/>
        <x:v>Armaturbeteckning</x:v>
      </x:c>
      <x:c r="D186" s="598"/>
      <x:c r="E186" s="598"/>
      <x:c r="F186" s="598"/>
      <x:c r="G186" s="598"/>
      <x:c r="H186" s="149" t="s">
        <x:v>64</x:v>
      </x:c>
      <x:c r="I186" s="213" t="n">
        <x:f>IF(I$19&lt;&gt;"",(I$23*I87*I90*I95*$H$14)/1000,0)</x:f>
        <x:v>0</x:v>
      </x:c>
      <x:c r="J186" s="213" t="n">
        <x:f t="shared" ref="J186:R186" si="36">IF(J$19&lt;&gt;"",(J$23*J87*J90*J95*$H$14)/1000,0)</x:f>
        <x:v>0</x:v>
      </x:c>
      <x:c r="K186" s="213">
        <x:f t="shared" si="36"/>
        <x:v>0</x:v>
      </x:c>
      <x:c r="L186" s="213">
        <x:f t="shared" si="36"/>
        <x:v>0</x:v>
      </x:c>
      <x:c r="M186" s="213">
        <x:f t="shared" si="36"/>
        <x:v>0</x:v>
      </x:c>
      <x:c r="N186" s="213">
        <x:f t="shared" si="36"/>
        <x:v>0</x:v>
      </x:c>
      <x:c r="O186" s="213">
        <x:f t="shared" si="36"/>
        <x:v>0</x:v>
      </x:c>
      <x:c r="P186" s="213">
        <x:f t="shared" si="36"/>
        <x:v>0</x:v>
      </x:c>
      <x:c r="Q186" s="213">
        <x:f t="shared" si="36"/>
        <x:v>0</x:v>
      </x:c>
      <x:c r="R186" s="213">
        <x:f t="shared" si="36"/>
        <x:v>0</x:v>
      </x:c>
      <x:c r="S186" s="108"/>
      <x:c r="T186" s="108"/>
    </x:row>
    <x:row r="187" hidden="1">
      <x:c r="B187" s="144"/>
      <x:c r="C187" s="597" t="str">
        <x:f t="shared" si="31"/>
        <x:v>Armaturbeteckning</x:v>
      </x:c>
      <x:c r="D187" s="598"/>
      <x:c r="E187" s="598"/>
      <x:c r="F187" s="598"/>
      <x:c r="G187" s="598"/>
      <x:c r="H187" s="149" t="s">
        <x:v>64</x:v>
      </x:c>
      <x:c r="I187" s="213" t="n">
        <x:f>IF(I$19&lt;&gt;"",(I$23*I99*I102*I107*$H$14)/1000,0)</x:f>
        <x:v>0</x:v>
      </x:c>
      <x:c r="J187" s="213" t="n">
        <x:f t="shared" ref="J187:R187" si="37">IF(J$19&lt;&gt;"",(J$23*J99*J102*J107*$H$14)/1000,0)</x:f>
        <x:v>0</x:v>
      </x:c>
      <x:c r="K187" s="213">
        <x:f t="shared" si="37"/>
        <x:v>0</x:v>
      </x:c>
      <x:c r="L187" s="213">
        <x:f t="shared" si="37"/>
        <x:v>0</x:v>
      </x:c>
      <x:c r="M187" s="213">
        <x:f t="shared" si="37"/>
        <x:v>0</x:v>
      </x:c>
      <x:c r="N187" s="213">
        <x:f t="shared" si="37"/>
        <x:v>0</x:v>
      </x:c>
      <x:c r="O187" s="213">
        <x:f t="shared" si="37"/>
        <x:v>0</x:v>
      </x:c>
      <x:c r="P187" s="213">
        <x:f t="shared" si="37"/>
        <x:v>0</x:v>
      </x:c>
      <x:c r="Q187" s="213">
        <x:f t="shared" si="37"/>
        <x:v>0</x:v>
      </x:c>
      <x:c r="R187" s="213">
        <x:f t="shared" si="37"/>
        <x:v>0</x:v>
      </x:c>
      <x:c r="S187" s="108"/>
      <x:c r="T187" s="108"/>
    </x:row>
    <x:row r="188" hidden="1">
      <x:c r="B188" s="144"/>
      <x:c r="C188" s="597" t="str">
        <x:f t="shared" si="31"/>
        <x:v>Armaturbeteckning</x:v>
      </x:c>
      <x:c r="D188" s="598"/>
      <x:c r="E188" s="598"/>
      <x:c r="F188" s="598"/>
      <x:c r="G188" s="598"/>
      <x:c r="H188" s="149" t="s">
        <x:v>64</x:v>
      </x:c>
      <x:c r="I188" s="213" t="n">
        <x:f>IF(I$19&lt;&gt;"",(I$23*I111*I114*I119*$H$14)/1000,0)</x:f>
        <x:v>0</x:v>
      </x:c>
      <x:c r="J188" s="213" t="n">
        <x:f t="shared" ref="J188:R188" si="38">IF(J$19&lt;&gt;"",(J$23*J111*J114*J119*$H$14)/1000,0)</x:f>
        <x:v>0</x:v>
      </x:c>
      <x:c r="K188" s="213">
        <x:f t="shared" si="38"/>
        <x:v>0</x:v>
      </x:c>
      <x:c r="L188" s="213">
        <x:f t="shared" si="38"/>
        <x:v>0</x:v>
      </x:c>
      <x:c r="M188" s="213">
        <x:f t="shared" si="38"/>
        <x:v>0</x:v>
      </x:c>
      <x:c r="N188" s="213">
        <x:f t="shared" si="38"/>
        <x:v>0</x:v>
      </x:c>
      <x:c r="O188" s="213">
        <x:f t="shared" si="38"/>
        <x:v>0</x:v>
      </x:c>
      <x:c r="P188" s="213">
        <x:f t="shared" si="38"/>
        <x:v>0</x:v>
      </x:c>
      <x:c r="Q188" s="213">
        <x:f t="shared" si="38"/>
        <x:v>0</x:v>
      </x:c>
      <x:c r="R188" s="213">
        <x:f t="shared" si="38"/>
        <x:v>0</x:v>
      </x:c>
      <x:c r="S188" s="108"/>
      <x:c r="T188" s="108"/>
    </x:row>
    <x:row r="189" hidden="1">
      <x:c r="B189" s="144"/>
      <x:c r="C189" s="597" t="str">
        <x:f t="shared" si="31"/>
        <x:v>Armaturbeteckning</x:v>
      </x:c>
      <x:c r="D189" s="598"/>
      <x:c r="E189" s="598"/>
      <x:c r="F189" s="598"/>
      <x:c r="G189" s="598"/>
      <x:c r="H189" s="149" t="s">
        <x:v>64</x:v>
      </x:c>
      <x:c r="I189" s="213" t="n">
        <x:f>IF(I$19&lt;&gt;"",(I$23*I23*I126*I131*$H$14)/1000,0)</x:f>
        <x:v>0</x:v>
      </x:c>
      <x:c r="J189" s="213" t="n">
        <x:f t="shared" ref="J189:R189" si="39">IF(J$19&lt;&gt;"",(J$23*J23*J126*J131*$H$14)/1000,0)</x:f>
        <x:v>0</x:v>
      </x:c>
      <x:c r="K189" s="213">
        <x:f t="shared" si="39"/>
        <x:v>0</x:v>
      </x:c>
      <x:c r="L189" s="213">
        <x:f t="shared" si="39"/>
        <x:v>0</x:v>
      </x:c>
      <x:c r="M189" s="213">
        <x:f t="shared" si="39"/>
        <x:v>0</x:v>
      </x:c>
      <x:c r="N189" s="213">
        <x:f t="shared" si="39"/>
        <x:v>0</x:v>
      </x:c>
      <x:c r="O189" s="213">
        <x:f t="shared" si="39"/>
        <x:v>0</x:v>
      </x:c>
      <x:c r="P189" s="213">
        <x:f t="shared" si="39"/>
        <x:v>0</x:v>
      </x:c>
      <x:c r="Q189" s="213">
        <x:f t="shared" si="39"/>
        <x:v>0</x:v>
      </x:c>
      <x:c r="R189" s="213">
        <x:f t="shared" si="39"/>
        <x:v>0</x:v>
      </x:c>
      <x:c r="S189" s="108"/>
      <x:c r="T189" s="108"/>
    </x:row>
    <x:row r="190" hidden="1">
      <x:c r="B190" s="144"/>
      <x:c r="C190" s="597" t="str">
        <x:f t="shared" si="31"/>
        <x:v>Armaturbeteckning</x:v>
      </x:c>
      <x:c r="D190" s="598"/>
      <x:c r="E190" s="598"/>
      <x:c r="F190" s="598"/>
      <x:c r="G190" s="598"/>
      <x:c r="H190" s="149" t="s">
        <x:v>64</x:v>
      </x:c>
      <x:c r="I190" s="213" t="n">
        <x:f>IF(I$19&lt;&gt;"",(I$23*I135*I138*I143*$H$14)/1000,0)</x:f>
        <x:v>0</x:v>
      </x:c>
      <x:c r="J190" s="213" t="n">
        <x:f t="shared" ref="J190:R190" si="40">IF(J$19&lt;&gt;"",(J$23*J135*J138*J143*$H$14)/1000,0)</x:f>
        <x:v>0</x:v>
      </x:c>
      <x:c r="K190" s="213">
        <x:f t="shared" si="40"/>
        <x:v>0</x:v>
      </x:c>
      <x:c r="L190" s="213">
        <x:f t="shared" si="40"/>
        <x:v>0</x:v>
      </x:c>
      <x:c r="M190" s="213">
        <x:f t="shared" si="40"/>
        <x:v>0</x:v>
      </x:c>
      <x:c r="N190" s="213">
        <x:f t="shared" si="40"/>
        <x:v>0</x:v>
      </x:c>
      <x:c r="O190" s="213">
        <x:f t="shared" si="40"/>
        <x:v>0</x:v>
      </x:c>
      <x:c r="P190" s="213">
        <x:f t="shared" si="40"/>
        <x:v>0</x:v>
      </x:c>
      <x:c r="Q190" s="213">
        <x:f t="shared" si="40"/>
        <x:v>0</x:v>
      </x:c>
      <x:c r="R190" s="213">
        <x:f t="shared" si="40"/>
        <x:v>0</x:v>
      </x:c>
      <x:c r="S190" s="108"/>
      <x:c r="T190" s="108"/>
    </x:row>
    <x:row r="191" s="185" customFormat="1" hidden="1">
      <x:c r="B191" s="150"/>
      <x:c r="C191" s="151" t="s">
        <x:v>110</x:v>
      </x:c>
      <x:c r="D191" s="152"/>
      <x:c r="E191" s="152"/>
      <x:c r="F191" s="152"/>
      <x:c r="G191" s="152"/>
      <x:c r="H191" s="153" t="s">
        <x:v>111</x:v>
      </x:c>
      <x:c r="I191" s="214" t="n">
        <x:f>SUM(I181:I190)</x:f>
        <x:v>0</x:v>
      </x:c>
      <x:c r="J191" s="214" t="n">
        <x:f>SUM(J181:J190)</x:f>
        <x:v>0</x:v>
      </x:c>
      <x:c r="K191" s="214" t="n">
        <x:f t="shared" ref="K191:R191" si="41">SUM(K181:K190)</x:f>
        <x:v>0</x:v>
      </x:c>
      <x:c r="L191" s="214">
        <x:f t="shared" si="41"/>
        <x:v>0</x:v>
      </x:c>
      <x:c r="M191" s="214">
        <x:f t="shared" si="41"/>
        <x:v>0</x:v>
      </x:c>
      <x:c r="N191" s="214">
        <x:f t="shared" si="41"/>
        <x:v>0</x:v>
      </x:c>
      <x:c r="O191" s="214">
        <x:f t="shared" si="41"/>
        <x:v>0</x:v>
      </x:c>
      <x:c r="P191" s="214">
        <x:f t="shared" si="41"/>
        <x:v>0</x:v>
      </x:c>
      <x:c r="Q191" s="214">
        <x:f t="shared" si="41"/>
        <x:v>0</x:v>
      </x:c>
      <x:c r="R191" s="214">
        <x:f t="shared" si="41"/>
        <x:v>0</x:v>
      </x:c>
      <x:c r="S191" s="108"/>
      <x:c r="T191" s="108"/>
    </x:row>
    <x:row r="192" s="186" customFormat="1" hidden="1">
      <x:c r="B192" s="154"/>
      <x:c r="C192" s="145" t="s">
        <x:v>112</x:v>
      </x:c>
      <x:c r="D192" s="141"/>
      <x:c r="E192" s="141"/>
      <x:c r="F192" s="141"/>
      <x:c r="G192" s="141"/>
      <x:c r="H192" s="139" t="s">
        <x:v>111</x:v>
      </x:c>
      <x:c r="I192" s="206" t="n">
        <x:f>SUM(I191:XFD191)</x:f>
        <x:v>0</x:v>
      </x:c>
      <x:c r="J192" s="206"/>
      <x:c r="K192" s="206"/>
      <x:c r="L192" s="206"/>
      <x:c r="M192" s="206"/>
      <x:c r="N192" s="206"/>
      <x:c r="O192" s="206"/>
      <x:c r="P192" s="206"/>
      <x:c r="Q192" s="206"/>
      <x:c r="R192" s="206"/>
      <x:c r="S192" s="108"/>
      <x:c r="T192" s="108"/>
    </x:row>
    <x:row r="193" hidden="1">
      <x:c r="B193" s="144"/>
      <x:c r="C193" s="155"/>
      <x:c r="D193" s="156"/>
      <x:c r="E193" s="156"/>
      <x:c r="F193" s="156"/>
      <x:c r="G193" s="156"/>
      <x:c r="H193" s="154"/>
      <x:c r="I193" s="215"/>
      <x:c r="J193" s="215"/>
      <x:c r="K193" s="215"/>
      <x:c r="L193" s="215"/>
      <x:c r="M193" s="215"/>
      <x:c r="N193" s="215"/>
      <x:c r="O193" s="215"/>
      <x:c r="P193" s="215"/>
      <x:c r="Q193" s="215"/>
      <x:c r="R193" s="215"/>
      <x:c r="S193" s="108"/>
      <x:c r="T193" s="108"/>
    </x:row>
    <x:row r="194" hidden="1">
      <x:c r="B194" s="144"/>
      <x:c r="C194" s="157" t="s">
        <x:v>113</x:v>
      </x:c>
      <x:c r="D194" s="158"/>
      <x:c r="E194" s="158"/>
      <x:c r="F194" s="158"/>
      <x:c r="G194" s="158"/>
      <x:c r="H194" s="159" t="s">
        <x:v>114</x:v>
      </x:c>
      <x:c r="I194" s="216" t="e">
        <x:f t="shared" ref="I194:R194" si="42">$H$11*I191</x:f>
      </x:c>
      <x:c r="J194" s="216">
        <x:f t="shared" si="42"/>
        <x:v>0</x:v>
      </x:c>
      <x:c r="K194" s="216">
        <x:f t="shared" si="42"/>
        <x:v>0</x:v>
      </x:c>
      <x:c r="L194" s="216">
        <x:f t="shared" si="42"/>
        <x:v>0</x:v>
      </x:c>
      <x:c r="M194" s="216">
        <x:f t="shared" si="42"/>
        <x:v>0</x:v>
      </x:c>
      <x:c r="N194" s="216">
        <x:f t="shared" si="42"/>
        <x:v>0</x:v>
      </x:c>
      <x:c r="O194" s="216">
        <x:f t="shared" si="42"/>
        <x:v>0</x:v>
      </x:c>
      <x:c r="P194" s="216">
        <x:f t="shared" si="42"/>
        <x:v>0</x:v>
      </x:c>
      <x:c r="Q194" s="216">
        <x:f t="shared" si="42"/>
        <x:v>0</x:v>
      </x:c>
      <x:c r="R194" s="216">
        <x:f t="shared" si="42"/>
        <x:v>0</x:v>
      </x:c>
      <x:c r="S194" s="108"/>
      <x:c r="T194" s="108"/>
    </x:row>
    <x:row r="195" hidden="1">
      <x:c r="B195" s="144"/>
      <x:c r="C195" s="155" t="s">
        <x:v>115</x:v>
      </x:c>
      <x:c r="D195" s="156"/>
      <x:c r="E195" s="156"/>
      <x:c r="F195" s="156"/>
      <x:c r="G195" s="156"/>
      <x:c r="H195" s="154" t="s">
        <x:v>114</x:v>
      </x:c>
      <x:c r="I195" s="215" t="e">
        <x:f>$H$11*I192</x:f>
      </x:c>
      <x:c r="J195" s="215"/>
      <x:c r="K195" s="215"/>
      <x:c r="L195" s="215"/>
      <x:c r="M195" s="215"/>
      <x:c r="N195" s="215"/>
      <x:c r="O195" s="215"/>
      <x:c r="P195" s="215"/>
      <x:c r="Q195" s="215"/>
      <x:c r="R195" s="215"/>
      <x:c r="S195" s="108"/>
      <x:c r="T195" s="108"/>
    </x:row>
    <x:row r="196" hidden="1">
      <x:c r="B196" s="144"/>
      <x:c r="C196" s="157" t="s">
        <x:v>80</x:v>
      </x:c>
      <x:c r="D196" s="158"/>
      <x:c r="E196" s="158"/>
      <x:c r="F196" s="158"/>
      <x:c r="G196" s="158"/>
      <x:c r="H196" s="159"/>
      <x:c r="I196" s="217" t="e">
        <x:f>IF($H$10=$H$12,$H$9,(1/($H$10-$H$12))*(1-((1+$H$12)/(1+$H$10))^$H$9))</x:f>
      </x:c>
      <x:c r="J196" s="215"/>
      <x:c r="K196" s="215"/>
      <x:c r="L196" s="215"/>
      <x:c r="M196" s="215"/>
      <x:c r="N196" s="215"/>
      <x:c r="O196" s="215"/>
      <x:c r="P196" s="215"/>
      <x:c r="Q196" s="215"/>
      <x:c r="R196" s="215"/>
      <x:c r="S196" s="108"/>
      <x:c r="T196" s="108"/>
    </x:row>
    <x:row r="197" hidden="1">
      <x:c r="B197" s="144"/>
      <x:c r="C197" s="155" t="s">
        <x:v>65</x:v>
      </x:c>
      <x:c r="D197" s="156"/>
      <x:c r="E197" s="156"/>
      <x:c r="F197" s="156"/>
      <x:c r="G197" s="156"/>
      <x:c r="H197" s="154" t="s">
        <x:v>96</x:v>
      </x:c>
      <x:c r="I197" s="215" t="e">
        <x:f>I195*I196</x:f>
      </x:c>
      <x:c r="J197" s="215"/>
      <x:c r="K197" s="215"/>
      <x:c r="L197" s="215"/>
      <x:c r="M197" s="215"/>
      <x:c r="N197" s="215"/>
      <x:c r="O197" s="215"/>
      <x:c r="P197" s="215"/>
      <x:c r="Q197" s="215"/>
      <x:c r="R197" s="215"/>
      <x:c r="S197" s="108"/>
      <x:c r="T197" s="108"/>
    </x:row>
    <x:row r="198" hidden="1">
      <x:c r="B198" s="144"/>
      <x:c r="C198" s="156"/>
      <x:c r="D198" s="156"/>
      <x:c r="E198" s="156"/>
      <x:c r="F198" s="156"/>
      <x:c r="G198" s="156"/>
      <x:c r="H198" s="154"/>
      <x:c r="I198" s="215"/>
      <x:c r="J198" s="215"/>
      <x:c r="K198" s="215"/>
      <x:c r="L198" s="215"/>
      <x:c r="M198" s="215"/>
      <x:c r="N198" s="215"/>
      <x:c r="O198" s="215"/>
      <x:c r="P198" s="215"/>
      <x:c r="Q198" s="215"/>
      <x:c r="R198" s="215"/>
      <x:c r="S198" s="108"/>
      <x:c r="T198" s="108"/>
    </x:row>
    <x:row r="199" hidden="1">
      <x:c r="B199" s="144"/>
      <x:c r="C199" s="157" t="s">
        <x:v>66</x:v>
      </x:c>
      <x:c r="D199" s="158"/>
      <x:c r="E199" s="158"/>
      <x:c r="F199" s="158"/>
      <x:c r="G199" s="158"/>
      <x:c r="H199" s="159"/>
      <x:c r="I199" s="216"/>
      <x:c r="J199" s="216"/>
      <x:c r="K199" s="216"/>
      <x:c r="L199" s="216"/>
      <x:c r="M199" s="216"/>
      <x:c r="N199" s="216"/>
      <x:c r="O199" s="216"/>
      <x:c r="P199" s="216"/>
      <x:c r="Q199" s="216"/>
      <x:c r="R199" s="216"/>
      <x:c r="S199" s="108"/>
      <x:c r="T199" s="108"/>
    </x:row>
    <x:row r="200" hidden="1">
      <x:c r="B200" s="144"/>
      <x:c r="C200" s="381" t="e">
        <x:f>("Underhållskostnad " &amp; C165)</x:f>
      </x:c>
      <x:c r="D200" s="382"/>
      <x:c r="E200" s="382"/>
      <x:c r="F200" s="382"/>
      <x:c r="G200" s="382"/>
      <x:c r="H200" s="144" t="s">
        <x:v>114</x:v>
      </x:c>
      <x:c r="I200" s="213" t="n">
        <x:f>I36</x:f>
        <x:v>0</x:v>
      </x:c>
      <x:c r="J200" s="213" t="n">
        <x:f>J36</x:f>
        <x:v>0</x:v>
      </x:c>
      <x:c r="K200" s="213" t="n">
        <x:f t="shared" ref="K200:R200" si="43">K36</x:f>
        <x:v>0</x:v>
      </x:c>
      <x:c r="L200" s="213">
        <x:f t="shared" si="43"/>
        <x:v>0</x:v>
      </x:c>
      <x:c r="M200" s="213">
        <x:f t="shared" si="43"/>
        <x:v>0</x:v>
      </x:c>
      <x:c r="N200" s="213">
        <x:f t="shared" si="43"/>
        <x:v>0</x:v>
      </x:c>
      <x:c r="O200" s="213">
        <x:f t="shared" si="43"/>
        <x:v>0</x:v>
      </x:c>
      <x:c r="P200" s="213">
        <x:f t="shared" si="43"/>
        <x:v>0</x:v>
      </x:c>
      <x:c r="Q200" s="213">
        <x:f t="shared" si="43"/>
        <x:v>0</x:v>
      </x:c>
      <x:c r="R200" s="213">
        <x:f t="shared" si="43"/>
        <x:v>0</x:v>
      </x:c>
      <x:c r="S200" s="108"/>
      <x:c r="T200" s="108"/>
    </x:row>
    <x:row r="201" hidden="1">
      <x:c r="B201" s="144"/>
      <x:c r="C201" s="381" t="e">
        <x:f t="shared" ref="C201:C209" si="44">("Underhållskostnad " &amp; C166)</x:f>
      </x:c>
      <x:c r="D201" s="353"/>
      <x:c r="E201" s="353"/>
      <x:c r="F201" s="353"/>
      <x:c r="G201" s="353"/>
      <x:c r="H201" s="137" t="s">
        <x:v>114</x:v>
      </x:c>
      <x:c r="I201" s="206" t="n">
        <x:f>I48</x:f>
        <x:v>0</x:v>
      </x:c>
      <x:c r="J201" s="206" t="n">
        <x:f>J48</x:f>
        <x:v>0</x:v>
      </x:c>
      <x:c r="K201" s="206" t="n">
        <x:f t="shared" ref="K201:R201" si="45">K48</x:f>
        <x:v>0</x:v>
      </x:c>
      <x:c r="L201" s="206">
        <x:f t="shared" si="45"/>
        <x:v>0</x:v>
      </x:c>
      <x:c r="M201" s="206">
        <x:f t="shared" si="45"/>
        <x:v>0</x:v>
      </x:c>
      <x:c r="N201" s="206">
        <x:f t="shared" si="45"/>
        <x:v>0</x:v>
      </x:c>
      <x:c r="O201" s="206">
        <x:f t="shared" si="45"/>
        <x:v>0</x:v>
      </x:c>
      <x:c r="P201" s="206">
        <x:f t="shared" si="45"/>
        <x:v>0</x:v>
      </x:c>
      <x:c r="Q201" s="206">
        <x:f t="shared" si="45"/>
        <x:v>0</x:v>
      </x:c>
      <x:c r="R201" s="206">
        <x:f t="shared" si="45"/>
        <x:v>0</x:v>
      </x:c>
      <x:c r="S201" s="108"/>
      <x:c r="T201" s="108"/>
    </x:row>
    <x:row r="202" hidden="1">
      <x:c r="B202" s="144"/>
      <x:c r="C202" s="381" t="str">
        <x:f t="shared" si="44"/>
        <x:v>Underhållskostnad Armaturbeteckning</x:v>
      </x:c>
      <x:c r="D202" s="147"/>
      <x:c r="E202" s="147"/>
      <x:c r="F202" s="147"/>
      <x:c r="G202" s="147"/>
      <x:c r="H202" s="144" t="s">
        <x:v>114</x:v>
      </x:c>
      <x:c r="I202" s="206" t="n">
        <x:f>I60</x:f>
        <x:v>0</x:v>
      </x:c>
      <x:c r="J202" s="206" t="n">
        <x:f>J60</x:f>
        <x:v>0</x:v>
      </x:c>
      <x:c r="K202" s="206" t="n">
        <x:f t="shared" ref="K202:R202" si="46">K60</x:f>
        <x:v>0</x:v>
      </x:c>
      <x:c r="L202" s="206">
        <x:f t="shared" si="46"/>
        <x:v>0</x:v>
      </x:c>
      <x:c r="M202" s="206">
        <x:f t="shared" si="46"/>
        <x:v>0</x:v>
      </x:c>
      <x:c r="N202" s="206">
        <x:f t="shared" si="46"/>
        <x:v>0</x:v>
      </x:c>
      <x:c r="O202" s="206">
        <x:f t="shared" si="46"/>
        <x:v>0</x:v>
      </x:c>
      <x:c r="P202" s="206">
        <x:f t="shared" si="46"/>
        <x:v>0</x:v>
      </x:c>
      <x:c r="Q202" s="206">
        <x:f t="shared" si="46"/>
        <x:v>0</x:v>
      </x:c>
      <x:c r="R202" s="206">
        <x:f t="shared" si="46"/>
        <x:v>0</x:v>
      </x:c>
      <x:c r="S202" s="108"/>
      <x:c r="T202" s="108"/>
    </x:row>
    <x:row r="203" hidden="1">
      <x:c r="B203" s="144"/>
      <x:c r="C203" s="381" t="str">
        <x:f t="shared" si="44"/>
        <x:v>Underhållskostnad Armaturbeteckning</x:v>
      </x:c>
      <x:c r="D203" s="353"/>
      <x:c r="E203" s="353"/>
      <x:c r="F203" s="353"/>
      <x:c r="G203" s="353"/>
      <x:c r="H203" s="137" t="s">
        <x:v>114</x:v>
      </x:c>
      <x:c r="I203" s="206" t="n">
        <x:f>I72</x:f>
        <x:v>0</x:v>
      </x:c>
      <x:c r="J203" s="206" t="n">
        <x:f>J72</x:f>
        <x:v>0</x:v>
      </x:c>
      <x:c r="K203" s="206" t="n">
        <x:f t="shared" ref="K203:R203" si="47">K72</x:f>
        <x:v>0</x:v>
      </x:c>
      <x:c r="L203" s="206">
        <x:f t="shared" si="47"/>
        <x:v>0</x:v>
      </x:c>
      <x:c r="M203" s="206">
        <x:f t="shared" si="47"/>
        <x:v>0</x:v>
      </x:c>
      <x:c r="N203" s="206">
        <x:f t="shared" si="47"/>
        <x:v>0</x:v>
      </x:c>
      <x:c r="O203" s="206">
        <x:f t="shared" si="47"/>
        <x:v>0</x:v>
      </x:c>
      <x:c r="P203" s="206">
        <x:f t="shared" si="47"/>
        <x:v>0</x:v>
      </x:c>
      <x:c r="Q203" s="206">
        <x:f t="shared" si="47"/>
        <x:v>0</x:v>
      </x:c>
      <x:c r="R203" s="206">
        <x:f t="shared" si="47"/>
        <x:v>0</x:v>
      </x:c>
      <x:c r="S203" s="108"/>
      <x:c r="T203" s="108"/>
    </x:row>
    <x:row r="204" hidden="1">
      <x:c r="B204" s="144"/>
      <x:c r="C204" s="381" t="str">
        <x:f t="shared" si="44"/>
        <x:v>Underhållskostnad Armaturbeteckning</x:v>
      </x:c>
      <x:c r="D204" s="147"/>
      <x:c r="E204" s="147"/>
      <x:c r="F204" s="147"/>
      <x:c r="G204" s="147"/>
      <x:c r="H204" s="144" t="s">
        <x:v>114</x:v>
      </x:c>
      <x:c r="I204" s="206" t="n">
        <x:f>I84</x:f>
        <x:v>0</x:v>
      </x:c>
      <x:c r="J204" s="206" t="n">
        <x:f>J84</x:f>
        <x:v>0</x:v>
      </x:c>
      <x:c r="K204" s="206" t="n">
        <x:f t="shared" ref="K204:R204" si="48">K84</x:f>
        <x:v>0</x:v>
      </x:c>
      <x:c r="L204" s="206">
        <x:f t="shared" si="48"/>
        <x:v>0</x:v>
      </x:c>
      <x:c r="M204" s="206">
        <x:f t="shared" si="48"/>
        <x:v>0</x:v>
      </x:c>
      <x:c r="N204" s="206">
        <x:f t="shared" si="48"/>
        <x:v>0</x:v>
      </x:c>
      <x:c r="O204" s="206">
        <x:f t="shared" si="48"/>
        <x:v>0</x:v>
      </x:c>
      <x:c r="P204" s="206">
        <x:f t="shared" si="48"/>
        <x:v>0</x:v>
      </x:c>
      <x:c r="Q204" s="206">
        <x:f t="shared" si="48"/>
        <x:v>0</x:v>
      </x:c>
      <x:c r="R204" s="206">
        <x:f t="shared" si="48"/>
        <x:v>0</x:v>
      </x:c>
      <x:c r="S204" s="108"/>
      <x:c r="T204" s="108"/>
    </x:row>
    <x:row r="205" hidden="1">
      <x:c r="B205" s="144"/>
      <x:c r="C205" s="381" t="str">
        <x:f t="shared" si="44"/>
        <x:v>Underhållskostnad Armaturbeteckning</x:v>
      </x:c>
      <x:c r="D205" s="353"/>
      <x:c r="E205" s="353"/>
      <x:c r="F205" s="353"/>
      <x:c r="G205" s="353"/>
      <x:c r="H205" s="137" t="s">
        <x:v>114</x:v>
      </x:c>
      <x:c r="I205" s="206" t="n">
        <x:f>I96</x:f>
        <x:v>0</x:v>
      </x:c>
      <x:c r="J205" s="206" t="n">
        <x:f>J96</x:f>
        <x:v>0</x:v>
      </x:c>
      <x:c r="K205" s="206" t="n">
        <x:f t="shared" ref="K205:R205" si="49">K96</x:f>
        <x:v>0</x:v>
      </x:c>
      <x:c r="L205" s="206">
        <x:f t="shared" si="49"/>
        <x:v>0</x:v>
      </x:c>
      <x:c r="M205" s="206">
        <x:f t="shared" si="49"/>
        <x:v>0</x:v>
      </x:c>
      <x:c r="N205" s="206">
        <x:f t="shared" si="49"/>
        <x:v>0</x:v>
      </x:c>
      <x:c r="O205" s="206">
        <x:f t="shared" si="49"/>
        <x:v>0</x:v>
      </x:c>
      <x:c r="P205" s="206">
        <x:f t="shared" si="49"/>
        <x:v>0</x:v>
      </x:c>
      <x:c r="Q205" s="206">
        <x:f t="shared" si="49"/>
        <x:v>0</x:v>
      </x:c>
      <x:c r="R205" s="206">
        <x:f t="shared" si="49"/>
        <x:v>0</x:v>
      </x:c>
      <x:c r="S205" s="108"/>
      <x:c r="T205" s="108"/>
    </x:row>
    <x:row r="206" hidden="1">
      <x:c r="B206" s="144"/>
      <x:c r="C206" s="381" t="str">
        <x:f t="shared" si="44"/>
        <x:v>Underhållskostnad Armaturbeteckning</x:v>
      </x:c>
      <x:c r="D206" s="147"/>
      <x:c r="E206" s="147"/>
      <x:c r="F206" s="147"/>
      <x:c r="G206" s="147"/>
      <x:c r="H206" s="144" t="s">
        <x:v>114</x:v>
      </x:c>
      <x:c r="I206" s="206" t="n">
        <x:f>I108</x:f>
        <x:v>0</x:v>
      </x:c>
      <x:c r="J206" s="206" t="n">
        <x:f>J108</x:f>
        <x:v>0</x:v>
      </x:c>
      <x:c r="K206" s="206" t="n">
        <x:f t="shared" ref="K206:R206" si="50">K108</x:f>
        <x:v>0</x:v>
      </x:c>
      <x:c r="L206" s="206">
        <x:f t="shared" si="50"/>
        <x:v>0</x:v>
      </x:c>
      <x:c r="M206" s="206">
        <x:f t="shared" si="50"/>
        <x:v>0</x:v>
      </x:c>
      <x:c r="N206" s="206">
        <x:f t="shared" si="50"/>
        <x:v>0</x:v>
      </x:c>
      <x:c r="O206" s="206">
        <x:f t="shared" si="50"/>
        <x:v>0</x:v>
      </x:c>
      <x:c r="P206" s="206">
        <x:f t="shared" si="50"/>
        <x:v>0</x:v>
      </x:c>
      <x:c r="Q206" s="206">
        <x:f t="shared" si="50"/>
        <x:v>0</x:v>
      </x:c>
      <x:c r="R206" s="206">
        <x:f t="shared" si="50"/>
        <x:v>0</x:v>
      </x:c>
      <x:c r="S206" s="108"/>
      <x:c r="T206" s="108"/>
    </x:row>
    <x:row r="207" hidden="1">
      <x:c r="B207" s="144"/>
      <x:c r="C207" s="381" t="str">
        <x:f t="shared" si="44"/>
        <x:v>Underhållskostnad Armaturbeteckning</x:v>
      </x:c>
      <x:c r="D207" s="353"/>
      <x:c r="E207" s="353"/>
      <x:c r="F207" s="353"/>
      <x:c r="G207" s="353"/>
      <x:c r="H207" s="137" t="s">
        <x:v>114</x:v>
      </x:c>
      <x:c r="I207" s="206" t="n">
        <x:f>I120</x:f>
        <x:v>0</x:v>
      </x:c>
      <x:c r="J207" s="206" t="n">
        <x:f>J120</x:f>
        <x:v>0</x:v>
      </x:c>
      <x:c r="K207" s="206" t="n">
        <x:f t="shared" ref="K207:R207" si="51">K120</x:f>
        <x:v>0</x:v>
      </x:c>
      <x:c r="L207" s="206">
        <x:f t="shared" si="51"/>
        <x:v>0</x:v>
      </x:c>
      <x:c r="M207" s="206">
        <x:f t="shared" si="51"/>
        <x:v>0</x:v>
      </x:c>
      <x:c r="N207" s="206">
        <x:f t="shared" si="51"/>
        <x:v>0</x:v>
      </x:c>
      <x:c r="O207" s="206">
        <x:f t="shared" si="51"/>
        <x:v>0</x:v>
      </x:c>
      <x:c r="P207" s="206">
        <x:f t="shared" si="51"/>
        <x:v>0</x:v>
      </x:c>
      <x:c r="Q207" s="206">
        <x:f t="shared" si="51"/>
        <x:v>0</x:v>
      </x:c>
      <x:c r="R207" s="206">
        <x:f t="shared" si="51"/>
        <x:v>0</x:v>
      </x:c>
      <x:c r="S207" s="108"/>
      <x:c r="T207" s="108"/>
    </x:row>
    <x:row r="208" hidden="1">
      <x:c r="B208" s="144"/>
      <x:c r="C208" s="381" t="str">
        <x:f t="shared" si="44"/>
        <x:v>Underhållskostnad Armaturbeteckning</x:v>
      </x:c>
      <x:c r="D208" s="147"/>
      <x:c r="E208" s="147"/>
      <x:c r="F208" s="147"/>
      <x:c r="G208" s="147"/>
      <x:c r="H208" s="144" t="s">
        <x:v>114</x:v>
      </x:c>
      <x:c r="I208" s="206" t="n">
        <x:f>I132</x:f>
        <x:v>0</x:v>
      </x:c>
      <x:c r="J208" s="206" t="n">
        <x:f>J132</x:f>
        <x:v>0</x:v>
      </x:c>
      <x:c r="K208" s="206" t="n">
        <x:f t="shared" ref="K208:R208" si="52">K132</x:f>
        <x:v>0</x:v>
      </x:c>
      <x:c r="L208" s="206">
        <x:f t="shared" si="52"/>
        <x:v>0</x:v>
      </x:c>
      <x:c r="M208" s="206">
        <x:f t="shared" si="52"/>
        <x:v>0</x:v>
      </x:c>
      <x:c r="N208" s="206">
        <x:f t="shared" si="52"/>
        <x:v>0</x:v>
      </x:c>
      <x:c r="O208" s="206">
        <x:f t="shared" si="52"/>
        <x:v>0</x:v>
      </x:c>
      <x:c r="P208" s="206">
        <x:f t="shared" si="52"/>
        <x:v>0</x:v>
      </x:c>
      <x:c r="Q208" s="206">
        <x:f t="shared" si="52"/>
        <x:v>0</x:v>
      </x:c>
      <x:c r="R208" s="206">
        <x:f t="shared" si="52"/>
        <x:v>0</x:v>
      </x:c>
      <x:c r="S208" s="108"/>
      <x:c r="T208" s="108"/>
    </x:row>
    <x:row r="209" hidden="1">
      <x:c r="B209" s="144"/>
      <x:c r="C209" s="381" t="str">
        <x:f t="shared" si="44"/>
        <x:v>Underhållskostnad Armaturbeteckning</x:v>
      </x:c>
      <x:c r="D209" s="353"/>
      <x:c r="E209" s="353"/>
      <x:c r="F209" s="353"/>
      <x:c r="G209" s="353"/>
      <x:c r="H209" s="137" t="s">
        <x:v>114</x:v>
      </x:c>
      <x:c r="I209" s="206" t="n">
        <x:f>I144</x:f>
        <x:v>0</x:v>
      </x:c>
      <x:c r="J209" s="206" t="n">
        <x:f>J144</x:f>
        <x:v>0</x:v>
      </x:c>
      <x:c r="K209" s="206" t="n">
        <x:f t="shared" ref="K209:R209" si="53">K144</x:f>
        <x:v>0</x:v>
      </x:c>
      <x:c r="L209" s="206">
        <x:f t="shared" si="53"/>
        <x:v>0</x:v>
      </x:c>
      <x:c r="M209" s="206">
        <x:f t="shared" si="53"/>
        <x:v>0</x:v>
      </x:c>
      <x:c r="N209" s="206">
        <x:f t="shared" si="53"/>
        <x:v>0</x:v>
      </x:c>
      <x:c r="O209" s="206">
        <x:f t="shared" si="53"/>
        <x:v>0</x:v>
      </x:c>
      <x:c r="P209" s="206">
        <x:f t="shared" si="53"/>
        <x:v>0</x:v>
      </x:c>
      <x:c r="Q209" s="206">
        <x:f t="shared" si="53"/>
        <x:v>0</x:v>
      </x:c>
      <x:c r="R209" s="206">
        <x:f t="shared" si="53"/>
        <x:v>0</x:v>
      </x:c>
      <x:c r="S209" s="108"/>
      <x:c r="T209" s="108"/>
    </x:row>
    <x:row r="210" hidden="1">
      <x:c r="B210" s="144"/>
      <x:c r="C210" s="160" t="s">
        <x:v>78</x:v>
      </x:c>
      <x:c r="D210" s="152"/>
      <x:c r="E210" s="152"/>
      <x:c r="F210" s="152"/>
      <x:c r="G210" s="152"/>
      <x:c r="H210" s="153" t="s">
        <x:v>114</x:v>
      </x:c>
      <x:c r="I210" s="214" t="n">
        <x:f>SUM(I200:I209)</x:f>
        <x:v>0</x:v>
      </x:c>
      <x:c r="J210" s="214" t="n">
        <x:f>SUM(J200:J209)</x:f>
        <x:v>0</x:v>
      </x:c>
      <x:c r="K210" s="214" t="n">
        <x:f t="shared" ref="K210:R210" si="54">SUM(K200:K209)</x:f>
        <x:v>0</x:v>
      </x:c>
      <x:c r="L210" s="214">
        <x:f t="shared" si="54"/>
        <x:v>0</x:v>
      </x:c>
      <x:c r="M210" s="214">
        <x:f t="shared" si="54"/>
        <x:v>0</x:v>
      </x:c>
      <x:c r="N210" s="214">
        <x:f t="shared" si="54"/>
        <x:v>0</x:v>
      </x:c>
      <x:c r="O210" s="214">
        <x:f t="shared" si="54"/>
        <x:v>0</x:v>
      </x:c>
      <x:c r="P210" s="214">
        <x:f t="shared" si="54"/>
        <x:v>0</x:v>
      </x:c>
      <x:c r="Q210" s="214">
        <x:f t="shared" si="54"/>
        <x:v>0</x:v>
      </x:c>
      <x:c r="R210" s="214">
        <x:f t="shared" si="54"/>
        <x:v>0</x:v>
      </x:c>
      <x:c r="S210" s="108"/>
      <x:c r="T210" s="108"/>
    </x:row>
    <x:row r="211" hidden="1">
      <x:c r="B211" s="144"/>
      <x:c r="C211" s="145" t="s">
        <x:v>79</x:v>
      </x:c>
      <x:c r="D211" s="141"/>
      <x:c r="E211" s="141"/>
      <x:c r="F211" s="141"/>
      <x:c r="G211" s="141"/>
      <x:c r="H211" s="139" t="s">
        <x:v>114</x:v>
      </x:c>
      <x:c r="I211" s="206" t="n">
        <x:f>SUM(I210:XFD210)</x:f>
        <x:v>0</x:v>
      </x:c>
      <x:c r="J211" s="206"/>
      <x:c r="K211" s="206"/>
      <x:c r="L211" s="206"/>
      <x:c r="M211" s="206"/>
      <x:c r="N211" s="206"/>
      <x:c r="O211" s="206"/>
      <x:c r="P211" s="206"/>
      <x:c r="Q211" s="206"/>
      <x:c r="R211" s="206"/>
      <x:c r="S211" s="108"/>
      <x:c r="T211" s="108"/>
    </x:row>
    <x:row r="212" ht="12.75" hidden="1" customHeight="1">
      <x:c r="B212" s="144"/>
      <x:c r="C212" s="146" t="s">
        <x:v>80</x:v>
      </x:c>
      <x:c r="D212" s="140"/>
      <x:c r="E212" s="140"/>
      <x:c r="F212" s="140"/>
      <x:c r="G212" s="140"/>
      <x:c r="H212" s="138"/>
      <x:c r="I212" s="212" t="e">
        <x:f>(1/$H$10)*(1-(1/(1+$H$10))^$H$9)</x:f>
      </x:c>
      <x:c r="J212" s="206"/>
      <x:c r="K212" s="206"/>
      <x:c r="L212" s="206"/>
      <x:c r="M212" s="206"/>
      <x:c r="N212" s="206"/>
      <x:c r="O212" s="206"/>
      <x:c r="P212" s="206"/>
      <x:c r="Q212" s="206"/>
      <x:c r="R212" s="206"/>
      <x:c r="S212" s="108"/>
      <x:c r="T212" s="108"/>
    </x:row>
    <x:row r="213" ht="12.75" hidden="1" customHeight="1">
      <x:c r="B213" s="144"/>
      <x:c r="C213" s="145" t="s">
        <x:v>81</x:v>
      </x:c>
      <x:c r="D213" s="141"/>
      <x:c r="E213" s="141"/>
      <x:c r="F213" s="141"/>
      <x:c r="G213" s="141"/>
      <x:c r="H213" s="139" t="s">
        <x:v>96</x:v>
      </x:c>
      <x:c r="I213" s="206" t="e">
        <x:f>I212*I211</x:f>
      </x:c>
      <x:c r="J213" s="206"/>
      <x:c r="K213" s="206"/>
      <x:c r="L213" s="206"/>
      <x:c r="M213" s="206"/>
      <x:c r="N213" s="206"/>
      <x:c r="O213" s="206"/>
      <x:c r="P213" s="206"/>
      <x:c r="Q213" s="206"/>
      <x:c r="R213" s="206"/>
      <x:c r="S213" s="108"/>
      <x:c r="T213" s="108"/>
    </x:row>
    <x:row r="214" ht="12.75" hidden="1" customHeight="1">
      <x:c r="B214" s="144"/>
      <x:c r="C214" s="156"/>
      <x:c r="D214" s="156"/>
      <x:c r="E214" s="156"/>
      <x:c r="F214" s="156"/>
      <x:c r="G214" s="156"/>
      <x:c r="H214" s="154"/>
      <x:c r="I214" s="215"/>
      <x:c r="J214" s="215"/>
      <x:c r="K214" s="215"/>
      <x:c r="L214" s="215"/>
      <x:c r="M214" s="215"/>
      <x:c r="N214" s="215"/>
      <x:c r="O214" s="215"/>
      <x:c r="P214" s="215"/>
      <x:c r="Q214" s="215"/>
      <x:c r="R214" s="215"/>
      <x:c r="S214" s="108"/>
      <x:c r="T214" s="108"/>
    </x:row>
    <x:row r="215" ht="12.75" hidden="1" customHeight="1">
      <x:c r="B215" s="144"/>
      <x:c r="C215" s="157" t="s">
        <x:v>82</x:v>
      </x:c>
      <x:c r="D215" s="158"/>
      <x:c r="E215" s="158"/>
      <x:c r="F215" s="158"/>
      <x:c r="G215" s="158"/>
      <x:c r="H215" s="159"/>
      <x:c r="I215" s="216" t="e">
        <x:f t="shared" ref="I215:R215" si="55">SUM(I181:I190)*$H$13</x:f>
      </x:c>
      <x:c r="J215" s="216">
        <x:f t="shared" si="55"/>
        <x:v>0</x:v>
      </x:c>
      <x:c r="K215" s="216">
        <x:f t="shared" si="55"/>
        <x:v>0</x:v>
      </x:c>
      <x:c r="L215" s="216">
        <x:f t="shared" si="55"/>
        <x:v>0</x:v>
      </x:c>
      <x:c r="M215" s="216">
        <x:f t="shared" si="55"/>
        <x:v>0</x:v>
      </x:c>
      <x:c r="N215" s="216">
        <x:f t="shared" si="55"/>
        <x:v>0</x:v>
      </x:c>
      <x:c r="O215" s="216">
        <x:f t="shared" si="55"/>
        <x:v>0</x:v>
      </x:c>
      <x:c r="P215" s="216">
        <x:f t="shared" si="55"/>
        <x:v>0</x:v>
      </x:c>
      <x:c r="Q215" s="216">
        <x:f t="shared" si="55"/>
        <x:v>0</x:v>
      </x:c>
      <x:c r="R215" s="216">
        <x:f t="shared" si="55"/>
        <x:v>0</x:v>
      </x:c>
      <x:c r="S215" s="108"/>
      <x:c r="T215" s="108"/>
    </x:row>
    <x:row r="216" ht="12.75" hidden="1" customHeight="1">
      <x:c r="B216" s="144"/>
      <x:c r="C216" s="161" t="s">
        <x:v>83</x:v>
      </x:c>
      <x:c r="D216" s="162"/>
      <x:c r="E216" s="162"/>
      <x:c r="F216" s="162"/>
      <x:c r="G216" s="162"/>
      <x:c r="H216" s="163" t="s">
        <x:v>84</x:v>
      </x:c>
      <x:c r="I216" s="218" t="n">
        <x:f>SUM(I217:I226)</x:f>
        <x:v>0</x:v>
      </x:c>
      <x:c r="J216" s="218" t="n">
        <x:f>SUM(J217:J226)</x:f>
        <x:v>0</x:v>
      </x:c>
      <x:c r="K216" s="218" t="n">
        <x:f t="shared" ref="K216:R216" si="56">SUM(K217:K226)</x:f>
        <x:v>0</x:v>
      </x:c>
      <x:c r="L216" s="218">
        <x:f t="shared" si="56"/>
        <x:v>0</x:v>
      </x:c>
      <x:c r="M216" s="218">
        <x:f t="shared" si="56"/>
        <x:v>0</x:v>
      </x:c>
      <x:c r="N216" s="218">
        <x:f t="shared" si="56"/>
        <x:v>0</x:v>
      </x:c>
      <x:c r="O216" s="218">
        <x:f t="shared" si="56"/>
        <x:v>0</x:v>
      </x:c>
      <x:c r="P216" s="218">
        <x:f t="shared" si="56"/>
        <x:v>0</x:v>
      </x:c>
      <x:c r="Q216" s="218">
        <x:f t="shared" si="56"/>
        <x:v>0</x:v>
      </x:c>
      <x:c r="R216" s="218">
        <x:f t="shared" si="56"/>
        <x:v>0</x:v>
      </x:c>
      <x:c r="S216" s="108"/>
      <x:c r="T216" s="108"/>
    </x:row>
    <x:row r="217" ht="12.75" hidden="1" customHeight="1">
      <x:c r="B217" s="144"/>
      <x:c r="C217" s="148" t="s">
        <x:v>85</x:v>
      </x:c>
      <x:c r="D217" s="147"/>
      <x:c r="E217" s="147"/>
      <x:c r="F217" s="147"/>
      <x:c r="G217" s="147"/>
      <x:c r="H217" s="144" t="s">
        <x:v>84</x:v>
      </x:c>
      <x:c r="I217" s="213" t="n">
        <x:f>IF(I$19&lt;&gt;"",(I27*I30*$H$14*I35/1000)/I24,0)</x:f>
        <x:v>0</x:v>
      </x:c>
      <x:c r="J217" s="213" t="n">
        <x:f t="shared" ref="J217:R217" si="57">IF(J$19&lt;&gt;"",(J27*J30*$H$14*J35/1000)/J24,0)</x:f>
        <x:v>0</x:v>
      </x:c>
      <x:c r="K217" s="213">
        <x:f t="shared" si="57"/>
        <x:v>0</x:v>
      </x:c>
      <x:c r="L217" s="213">
        <x:f t="shared" si="57"/>
        <x:v>0</x:v>
      </x:c>
      <x:c r="M217" s="213">
        <x:f t="shared" si="57"/>
        <x:v>0</x:v>
      </x:c>
      <x:c r="N217" s="213">
        <x:f t="shared" si="57"/>
        <x:v>0</x:v>
      </x:c>
      <x:c r="O217" s="213">
        <x:f t="shared" si="57"/>
        <x:v>0</x:v>
      </x:c>
      <x:c r="P217" s="213">
        <x:f t="shared" si="57"/>
        <x:v>0</x:v>
      </x:c>
      <x:c r="Q217" s="213">
        <x:f t="shared" si="57"/>
        <x:v>0</x:v>
      </x:c>
      <x:c r="R217" s="213">
        <x:f t="shared" si="57"/>
        <x:v>0</x:v>
      </x:c>
      <x:c r="S217" s="108"/>
      <x:c r="T217" s="108"/>
    </x:row>
    <x:row r="218" ht="12.75" hidden="1" customHeight="1">
      <x:c r="B218" s="144"/>
      <x:c r="C218" s="606" t="s">
        <x:v>86</x:v>
      </x:c>
      <x:c r="D218" s="607"/>
      <x:c r="E218" s="607"/>
      <x:c r="F218" s="607"/>
      <x:c r="G218" s="607"/>
      <x:c r="H218" s="137" t="s">
        <x:v>84</x:v>
      </x:c>
      <x:c r="I218" s="206" t="n">
        <x:f>IF(I$19&lt;&gt;"",(I39*I42*$H$14*I47/1000)/I24,0)</x:f>
        <x:v>0</x:v>
      </x:c>
      <x:c r="J218" s="206" t="n">
        <x:f t="shared" ref="J218:R218" si="58">IF(J$19&lt;&gt;"",(J39*J42*$H$14*J47/1000)/J24,0)</x:f>
        <x:v>0</x:v>
      </x:c>
      <x:c r="K218" s="206">
        <x:f t="shared" si="58"/>
        <x:v>0</x:v>
      </x:c>
      <x:c r="L218" s="206">
        <x:f t="shared" si="58"/>
        <x:v>0</x:v>
      </x:c>
      <x:c r="M218" s="206">
        <x:f t="shared" si="58"/>
        <x:v>0</x:v>
      </x:c>
      <x:c r="N218" s="206">
        <x:f t="shared" si="58"/>
        <x:v>0</x:v>
      </x:c>
      <x:c r="O218" s="206">
        <x:f t="shared" si="58"/>
        <x:v>0</x:v>
      </x:c>
      <x:c r="P218" s="206">
        <x:f t="shared" si="58"/>
        <x:v>0</x:v>
      </x:c>
      <x:c r="Q218" s="206">
        <x:f t="shared" si="58"/>
        <x:v>0</x:v>
      </x:c>
      <x:c r="R218" s="206">
        <x:f t="shared" si="58"/>
        <x:v>0</x:v>
      </x:c>
      <x:c r="S218" s="108"/>
      <x:c r="T218" s="108"/>
    </x:row>
    <x:row r="219" ht="12.75" hidden="1" customHeight="1">
      <x:c r="B219" s="144"/>
      <x:c r="C219" s="148" t="s">
        <x:v>87</x:v>
      </x:c>
      <x:c r="D219" s="147"/>
      <x:c r="E219" s="147"/>
      <x:c r="F219" s="147"/>
      <x:c r="G219" s="147"/>
      <x:c r="H219" s="144" t="s">
        <x:v>84</x:v>
      </x:c>
      <x:c r="I219" s="206" t="n">
        <x:f>IF(I$19&lt;&gt;"",(I51*I54*$H$14*I59/1000)/I24,0)</x:f>
        <x:v>0</x:v>
      </x:c>
      <x:c r="J219" s="206" t="n">
        <x:f t="shared" ref="J219:R219" si="59">IF(J$19&lt;&gt;"",(J51*J54*$H$14*J59/1000)/J24,0)</x:f>
        <x:v>0</x:v>
      </x:c>
      <x:c r="K219" s="206">
        <x:f t="shared" si="59"/>
        <x:v>0</x:v>
      </x:c>
      <x:c r="L219" s="206">
        <x:f t="shared" si="59"/>
        <x:v>0</x:v>
      </x:c>
      <x:c r="M219" s="206">
        <x:f t="shared" si="59"/>
        <x:v>0</x:v>
      </x:c>
      <x:c r="N219" s="206">
        <x:f t="shared" si="59"/>
        <x:v>0</x:v>
      </x:c>
      <x:c r="O219" s="206">
        <x:f t="shared" si="59"/>
        <x:v>0</x:v>
      </x:c>
      <x:c r="P219" s="206">
        <x:f t="shared" si="59"/>
        <x:v>0</x:v>
      </x:c>
      <x:c r="Q219" s="206">
        <x:f t="shared" si="59"/>
        <x:v>0</x:v>
      </x:c>
      <x:c r="R219" s="206">
        <x:f t="shared" si="59"/>
        <x:v>0</x:v>
      </x:c>
      <x:c r="S219" s="108"/>
      <x:c r="T219" s="108"/>
    </x:row>
    <x:row r="220" ht="12.75" hidden="1" customHeight="1">
      <x:c r="B220" s="144"/>
      <x:c r="C220" s="606" t="s">
        <x:v>88</x:v>
      </x:c>
      <x:c r="D220" s="607"/>
      <x:c r="E220" s="607"/>
      <x:c r="F220" s="607"/>
      <x:c r="G220" s="607"/>
      <x:c r="H220" s="137" t="s">
        <x:v>84</x:v>
      </x:c>
      <x:c r="I220" s="206" t="n">
        <x:f>IF(I$19&lt;&gt;"",(I63*I66*$H$14*I71/1000)/I24,0)</x:f>
        <x:v>0</x:v>
      </x:c>
      <x:c r="J220" s="206" t="n">
        <x:f t="shared" ref="J220:R220" si="60">IF(J$19&lt;&gt;"",(J63*J66*$H$14*J71/1000)/J24,0)</x:f>
        <x:v>0</x:v>
      </x:c>
      <x:c r="K220" s="206">
        <x:f t="shared" si="60"/>
        <x:v>0</x:v>
      </x:c>
      <x:c r="L220" s="206">
        <x:f t="shared" si="60"/>
        <x:v>0</x:v>
      </x:c>
      <x:c r="M220" s="206">
        <x:f t="shared" si="60"/>
        <x:v>0</x:v>
      </x:c>
      <x:c r="N220" s="206">
        <x:f t="shared" si="60"/>
        <x:v>0</x:v>
      </x:c>
      <x:c r="O220" s="206">
        <x:f t="shared" si="60"/>
        <x:v>0</x:v>
      </x:c>
      <x:c r="P220" s="206">
        <x:f t="shared" si="60"/>
        <x:v>0</x:v>
      </x:c>
      <x:c r="Q220" s="206">
        <x:f t="shared" si="60"/>
        <x:v>0</x:v>
      </x:c>
      <x:c r="R220" s="206">
        <x:f t="shared" si="60"/>
        <x:v>0</x:v>
      </x:c>
      <x:c r="S220" s="108"/>
      <x:c r="T220" s="108"/>
    </x:row>
    <x:row r="221" ht="12.75" hidden="1" customHeight="1">
      <x:c r="B221" s="144"/>
      <x:c r="C221" s="148" t="s">
        <x:v>89</x:v>
      </x:c>
      <x:c r="D221" s="147"/>
      <x:c r="E221" s="147"/>
      <x:c r="F221" s="147"/>
      <x:c r="G221" s="147"/>
      <x:c r="H221" s="144" t="s">
        <x:v>84</x:v>
      </x:c>
      <x:c r="I221" s="206" t="n">
        <x:f>IF(I$19&lt;&gt;"",(I75*I78*$H$14*I83/1000)/I24,0)</x:f>
        <x:v>0</x:v>
      </x:c>
      <x:c r="J221" s="206" t="n">
        <x:f t="shared" ref="J221:R221" si="61">IF(J$19&lt;&gt;"",(J75*J78*$H$14*J83/1000)/J24,0)</x:f>
        <x:v>0</x:v>
      </x:c>
      <x:c r="K221" s="206">
        <x:f t="shared" si="61"/>
        <x:v>0</x:v>
      </x:c>
      <x:c r="L221" s="206">
        <x:f t="shared" si="61"/>
        <x:v>0</x:v>
      </x:c>
      <x:c r="M221" s="206">
        <x:f t="shared" si="61"/>
        <x:v>0</x:v>
      </x:c>
      <x:c r="N221" s="206">
        <x:f t="shared" si="61"/>
        <x:v>0</x:v>
      </x:c>
      <x:c r="O221" s="206">
        <x:f t="shared" si="61"/>
        <x:v>0</x:v>
      </x:c>
      <x:c r="P221" s="206">
        <x:f t="shared" si="61"/>
        <x:v>0</x:v>
      </x:c>
      <x:c r="Q221" s="206">
        <x:f t="shared" si="61"/>
        <x:v>0</x:v>
      </x:c>
      <x:c r="R221" s="206">
        <x:f t="shared" si="61"/>
        <x:v>0</x:v>
      </x:c>
      <x:c r="S221" s="108"/>
      <x:c r="T221" s="108"/>
    </x:row>
    <x:row r="222" ht="12.75" hidden="1" customHeight="1">
      <x:c r="B222" s="144"/>
      <x:c r="C222" s="606" t="s">
        <x:v>90</x:v>
      </x:c>
      <x:c r="D222" s="607"/>
      <x:c r="E222" s="607"/>
      <x:c r="F222" s="607"/>
      <x:c r="G222" s="607"/>
      <x:c r="H222" s="137" t="s">
        <x:v>84</x:v>
      </x:c>
      <x:c r="I222" s="206" t="n">
        <x:f>IF(I$19&lt;&gt;"",(I87*I90*$H$14*I95/1000)/I24,0)</x:f>
        <x:v>0</x:v>
      </x:c>
      <x:c r="J222" s="206" t="n">
        <x:f t="shared" ref="J222:R222" si="62">IF(J$19&lt;&gt;"",(J87*J90*$H$14*J95/1000)/J24,0)</x:f>
        <x:v>0</x:v>
      </x:c>
      <x:c r="K222" s="206">
        <x:f t="shared" si="62"/>
        <x:v>0</x:v>
      </x:c>
      <x:c r="L222" s="206">
        <x:f t="shared" si="62"/>
        <x:v>0</x:v>
      </x:c>
      <x:c r="M222" s="206">
        <x:f t="shared" si="62"/>
        <x:v>0</x:v>
      </x:c>
      <x:c r="N222" s="206">
        <x:f t="shared" si="62"/>
        <x:v>0</x:v>
      </x:c>
      <x:c r="O222" s="206">
        <x:f t="shared" si="62"/>
        <x:v>0</x:v>
      </x:c>
      <x:c r="P222" s="206">
        <x:f t="shared" si="62"/>
        <x:v>0</x:v>
      </x:c>
      <x:c r="Q222" s="206">
        <x:f t="shared" si="62"/>
        <x:v>0</x:v>
      </x:c>
      <x:c r="R222" s="206">
        <x:f t="shared" si="62"/>
        <x:v>0</x:v>
      </x:c>
      <x:c r="S222" s="108"/>
      <x:c r="T222" s="108"/>
    </x:row>
    <x:row r="223" ht="12.75" hidden="1" customHeight="1">
      <x:c r="B223" s="144"/>
      <x:c r="C223" s="148" t="s">
        <x:v>91</x:v>
      </x:c>
      <x:c r="D223" s="147"/>
      <x:c r="E223" s="147"/>
      <x:c r="F223" s="147"/>
      <x:c r="G223" s="147"/>
      <x:c r="H223" s="144" t="s">
        <x:v>84</x:v>
      </x:c>
      <x:c r="I223" s="206" t="n">
        <x:f>IF(I$19&lt;&gt;"",(I99*I102*$H$14*I107/1000)/I24,0)</x:f>
        <x:v>0</x:v>
      </x:c>
      <x:c r="J223" s="206" t="n">
        <x:f t="shared" ref="J223:R223" si="63">IF(J$19&lt;&gt;"",(J99*J102*$H$14*J107/1000)/J24,0)</x:f>
        <x:v>0</x:v>
      </x:c>
      <x:c r="K223" s="206">
        <x:f t="shared" si="63"/>
        <x:v>0</x:v>
      </x:c>
      <x:c r="L223" s="206">
        <x:f t="shared" si="63"/>
        <x:v>0</x:v>
      </x:c>
      <x:c r="M223" s="206">
        <x:f t="shared" si="63"/>
        <x:v>0</x:v>
      </x:c>
      <x:c r="N223" s="206">
        <x:f t="shared" si="63"/>
        <x:v>0</x:v>
      </x:c>
      <x:c r="O223" s="206">
        <x:f t="shared" si="63"/>
        <x:v>0</x:v>
      </x:c>
      <x:c r="P223" s="206">
        <x:f t="shared" si="63"/>
        <x:v>0</x:v>
      </x:c>
      <x:c r="Q223" s="206">
        <x:f t="shared" si="63"/>
        <x:v>0</x:v>
      </x:c>
      <x:c r="R223" s="206">
        <x:f t="shared" si="63"/>
        <x:v>0</x:v>
      </x:c>
      <x:c r="S223" s="108"/>
      <x:c r="T223" s="108"/>
    </x:row>
    <x:row r="224" ht="12.75" hidden="1" customHeight="1">
      <x:c r="B224" s="144"/>
      <x:c r="C224" s="606" t="s">
        <x:v>92</x:v>
      </x:c>
      <x:c r="D224" s="607"/>
      <x:c r="E224" s="607"/>
      <x:c r="F224" s="607"/>
      <x:c r="G224" s="607"/>
      <x:c r="H224" s="137" t="s">
        <x:v>84</x:v>
      </x:c>
      <x:c r="I224" s="206" t="n">
        <x:f>IF(I$19&lt;&gt;"",(I111*I114*$H$14*I119/1000)/I24,0)</x:f>
        <x:v>0</x:v>
      </x:c>
      <x:c r="J224" s="206" t="n">
        <x:f t="shared" ref="J224:R224" si="64">IF(J$19&lt;&gt;"",(J111*J114*$H$14*J119/1000)/J24,0)</x:f>
        <x:v>0</x:v>
      </x:c>
      <x:c r="K224" s="206">
        <x:f t="shared" si="64"/>
        <x:v>0</x:v>
      </x:c>
      <x:c r="L224" s="206">
        <x:f t="shared" si="64"/>
        <x:v>0</x:v>
      </x:c>
      <x:c r="M224" s="206">
        <x:f t="shared" si="64"/>
        <x:v>0</x:v>
      </x:c>
      <x:c r="N224" s="206">
        <x:f t="shared" si="64"/>
        <x:v>0</x:v>
      </x:c>
      <x:c r="O224" s="206">
        <x:f t="shared" si="64"/>
        <x:v>0</x:v>
      </x:c>
      <x:c r="P224" s="206">
        <x:f t="shared" si="64"/>
        <x:v>0</x:v>
      </x:c>
      <x:c r="Q224" s="206">
        <x:f t="shared" si="64"/>
        <x:v>0</x:v>
      </x:c>
      <x:c r="R224" s="206">
        <x:f t="shared" si="64"/>
        <x:v>0</x:v>
      </x:c>
      <x:c r="S224" s="108"/>
      <x:c r="T224" s="108"/>
    </x:row>
    <x:row r="225" ht="12.75" hidden="1" customHeight="1">
      <x:c r="B225" s="144"/>
      <x:c r="C225" s="148" t="s">
        <x:v>93</x:v>
      </x:c>
      <x:c r="D225" s="147"/>
      <x:c r="E225" s="147"/>
      <x:c r="F225" s="147"/>
      <x:c r="G225" s="147"/>
      <x:c r="H225" s="144" t="s">
        <x:v>84</x:v>
      </x:c>
      <x:c r="I225" s="206" t="n">
        <x:f>IF(I$19&lt;&gt;"",(I123*I126*$H$14*I131/1000)/I24,0)</x:f>
        <x:v>0</x:v>
      </x:c>
      <x:c r="J225" s="206" t="n">
        <x:f t="shared" ref="J225:R225" si="65">IF(J$19&lt;&gt;"",(J123*J126*$H$14*J131/1000)/J24,0)</x:f>
        <x:v>0</x:v>
      </x:c>
      <x:c r="K225" s="206">
        <x:f t="shared" si="65"/>
        <x:v>0</x:v>
      </x:c>
      <x:c r="L225" s="206">
        <x:f t="shared" si="65"/>
        <x:v>0</x:v>
      </x:c>
      <x:c r="M225" s="206">
        <x:f t="shared" si="65"/>
        <x:v>0</x:v>
      </x:c>
      <x:c r="N225" s="206">
        <x:f t="shared" si="65"/>
        <x:v>0</x:v>
      </x:c>
      <x:c r="O225" s="206">
        <x:f t="shared" si="65"/>
        <x:v>0</x:v>
      </x:c>
      <x:c r="P225" s="206">
        <x:f t="shared" si="65"/>
        <x:v>0</x:v>
      </x:c>
      <x:c r="Q225" s="206">
        <x:f t="shared" si="65"/>
        <x:v>0</x:v>
      </x:c>
      <x:c r="R225" s="206">
        <x:f t="shared" si="65"/>
        <x:v>0</x:v>
      </x:c>
      <x:c r="S225" s="108"/>
      <x:c r="T225" s="108"/>
    </x:row>
    <x:row r="226" ht="12.75" hidden="1" customHeight="1">
      <x:c r="B226" s="144"/>
      <x:c r="C226" s="606" t="s">
        <x:v>94</x:v>
      </x:c>
      <x:c r="D226" s="607"/>
      <x:c r="E226" s="607"/>
      <x:c r="F226" s="607"/>
      <x:c r="G226" s="607"/>
      <x:c r="H226" s="137" t="s">
        <x:v>84</x:v>
      </x:c>
      <x:c r="I226" s="206" t="n">
        <x:f>IF(I$19&lt;&gt;"",(I135*I138*$H$14*I143/1000)/I24,0)</x:f>
        <x:v>0</x:v>
      </x:c>
      <x:c r="J226" s="206" t="n">
        <x:f t="shared" ref="J226:R226" si="66">IF(J$19&lt;&gt;"",(J135*J138*$H$14*J143/1000)/J24,0)</x:f>
        <x:v>0</x:v>
      </x:c>
      <x:c r="K226" s="206">
        <x:f t="shared" si="66"/>
        <x:v>0</x:v>
      </x:c>
      <x:c r="L226" s="206">
        <x:f t="shared" si="66"/>
        <x:v>0</x:v>
      </x:c>
      <x:c r="M226" s="206">
        <x:f t="shared" si="66"/>
        <x:v>0</x:v>
      </x:c>
      <x:c r="N226" s="206">
        <x:f t="shared" si="66"/>
        <x:v>0</x:v>
      </x:c>
      <x:c r="O226" s="206">
        <x:f t="shared" si="66"/>
        <x:v>0</x:v>
      </x:c>
      <x:c r="P226" s="206">
        <x:f t="shared" si="66"/>
        <x:v>0</x:v>
      </x:c>
      <x:c r="Q226" s="206">
        <x:f t="shared" si="66"/>
        <x:v>0</x:v>
      </x:c>
      <x:c r="R226" s="206">
        <x:f t="shared" si="66"/>
        <x:v>0</x:v>
      </x:c>
      <x:c r="S226" s="108"/>
      <x:c r="T226" s="108"/>
    </x:row>
    <x:row r="227" ht="13.25" hidden="1" customHeight="1">
      <x:c r="B227" s="378"/>
      <x:c r="C227" s="628" t="s">
        <x:v>95</x:v>
      </x:c>
      <x:c r="D227" s="628"/>
      <x:c r="E227" s="628"/>
      <x:c r="F227" s="628"/>
      <x:c r="G227" s="628"/>
      <x:c r="H227" s="378" t="s">
        <x:v>96</x:v>
      </x:c>
      <x:c r="I227" s="380" t="e">
        <x:f>I213+I197</x:f>
      </x:c>
      <x:c r="J227" s="380"/>
      <x:c r="K227" s="380"/>
      <x:c r="L227" s="380"/>
      <x:c r="M227" s="380"/>
      <x:c r="N227" s="380"/>
      <x:c r="O227" s="380"/>
      <x:c r="P227" s="380"/>
      <x:c r="Q227" s="380"/>
      <x:c r="R227" s="380"/>
      <x:c r="S227" s="380"/>
      <x:c r="T227" s="380"/>
    </x:row>
    <x:row r="228" ht="29.25" hidden="1" customHeight="1">
      <x:c r="B228" s="383"/>
      <x:c r="C228" s="384" t="s">
        <x:v>97</x:v>
      </x:c>
      <x:c r="D228" s="384"/>
      <x:c r="E228" s="384"/>
      <x:c r="F228" s="384"/>
      <x:c r="G228" s="384"/>
      <x:c r="H228" s="384" t="s">
        <x:v>96</x:v>
      </x:c>
      <x:c r="I228" s="385" t="e">
        <x:f>I227+I176</x:f>
      </x:c>
      <x:c r="J228" s="385"/>
      <x:c r="K228" s="385"/>
      <x:c r="L228" s="385"/>
      <x:c r="M228" s="385"/>
      <x:c r="N228" s="385"/>
      <x:c r="O228" s="385"/>
      <x:c r="P228" s="385"/>
      <x:c r="Q228" s="385"/>
      <x:c r="R228" s="385"/>
      <x:c r="S228" s="385"/>
      <x:c r="T228" s="385"/>
    </x:row>
    <x:row r="229">
      <x:c r="C229" s="188"/>
      <x:c r="D229" s="188"/>
      <x:c r="E229" s="189"/>
      <x:c r="F229" s="189"/>
      <x:c r="G229" s="189"/>
      <x:c r="H229" s="189"/>
      <x:c r="I229" s="189"/>
      <x:c r="J229" s="193"/>
      <x:c r="K229" s="191"/>
    </x:row>
    <x:row r="230">
      <x:c r="F230" s="193"/>
      <x:c r="G230" s="193"/>
      <x:c r="H230" s="193"/>
      <x:c r="I230" s="475"/>
      <x:c r="J230" s="193"/>
      <x:c r="K230" s="191"/>
    </x:row>
    <x:row r="232">
      <x:c r="I232" s="192" t="s">
        <x:v>116</x:v>
      </x:c>
    </x:row>
    <x:row r="233">
      <x:c r="I233" s="192" t="s">
        <x:v>117</x:v>
      </x:c>
    </x:row>
    <x:row r="234">
      <x:c r="I234" s="192" t="s">
        <x:v>118</x:v>
      </x:c>
    </x:row>
    <x:row r="235">
      <x:c r="I235" s="192" t="s">
        <x:v>119</x:v>
      </x:c>
    </x:row>
  </x:sheetData>
  <x:mergeCells>
    <x:mergeCell ref="C227:G227"/>
    <x:mergeCell ref="C218:G218"/>
    <x:mergeCell ref="C220:G220"/>
    <x:mergeCell ref="C222:G222"/>
    <x:mergeCell ref="C224:G224"/>
    <x:mergeCell ref="C187:G187"/>
    <x:mergeCell ref="C188:G188"/>
    <x:mergeCell ref="C189:G189"/>
    <x:mergeCell ref="C190:G190"/>
    <x:mergeCell ref="C226:G226"/>
    <x:mergeCell ref="C182:G182"/>
    <x:mergeCell ref="C183:G183"/>
    <x:mergeCell ref="C184:G184"/>
    <x:mergeCell ref="C185:G185"/>
    <x:mergeCell ref="C186:G186"/>
    <x:mergeCell ref="C181:G181"/>
    <x:mergeCell ref="C168:G168"/>
    <x:mergeCell ref="C169:G169"/>
    <x:mergeCell ref="C170:G170"/>
    <x:mergeCell ref="C171:G171"/>
    <x:mergeCell ref="C172:G172"/>
    <x:mergeCell ref="C173:G173"/>
    <x:mergeCell ref="C174:G174"/>
    <x:mergeCell ref="C176:G176"/>
    <x:mergeCell ref="C177:G177"/>
    <x:mergeCell ref="C178:G178"/>
    <x:mergeCell ref="C180:G180"/>
    <x:mergeCell ref="C167:G167"/>
    <x:mergeCell ref="C149:D149"/>
    <x:mergeCell ref="C151:G151"/>
    <x:mergeCell ref="C155:G155"/>
    <x:mergeCell ref="C158:G158"/>
    <x:mergeCell ref="C160:G160"/>
    <x:mergeCell ref="C162:G162"/>
    <x:mergeCell ref="C163:G163"/>
    <x:mergeCell ref="C164:G164"/>
    <x:mergeCell ref="C165:G165"/>
    <x:mergeCell ref="C166:G166"/>
    <x:mergeCell ref="C5:E5"/>
    <x:mergeCell ref="F5:I5"/>
    <x:mergeCell ref="C3:H3"/>
    <x:mergeCell ref="C4:H4"/>
    <x:mergeCell ref="C15:G15"/>
    <x:mergeCell ref="C6:E6"/>
    <x:mergeCell ref="F6:I6"/>
    <x:mergeCell ref="C7:E7"/>
    <x:mergeCell ref="F7:I7"/>
    <x:mergeCell ref="C8:H8"/>
    <x:mergeCell ref="C9:G9"/>
    <x:mergeCell ref="C10:G10"/>
    <x:mergeCell ref="C11:G11"/>
    <x:mergeCell ref="C12:G12"/>
    <x:mergeCell ref="C13:G13"/>
    <x:mergeCell ref="C14:G14"/>
  </x:mergeCells>
  <x:dataValidations count="2">
    <x:dataValidation type="list" allowBlank="1" showInputMessage="1" showErrorMessage="1" sqref="I67:R67 I139:R139 I127:R127 I43:R43 I79:R79 I103:R103 I31:R31 I91:R91 I115:R115 I55:R55">
      <x:formula1>$I$232:$I$235</x:formula1>
    </x:dataValidation>
    <x:dataValidation allowBlank="1" showInputMessage="1" showErrorMessage="1" prompt="Markera cell till vänster för att välja pris i dropdown-menyn" sqref="G11"/>
  </x:dataValidations>
  <x:pageMargins left="0.7" right="0.7" top="0.75" bottom="0.75" header="0.3" footer="0.3"/>
  <x:legacyDrawing xmlns:r="http://schemas.openxmlformats.org/officeDocument/2006/relationships" r:id="R20843d12d29243eb"/>
  <x:drawing xmlns:r="http://schemas.openxmlformats.org/officeDocument/2006/relationships" r:id="R272ecd9b6d294063"/>
</x:worksheet>
</file>

<file path=xl/worksheets/sheet5.xml><?xml version="1.0" encoding="utf-8"?>
<x:worksheet xmlns:x="http://schemas.openxmlformats.org/spreadsheetml/2006/main">
  <x:sheetPr>
    <x:tabColor rgb="FF6B2879"/>
  </x:sheetPr>
  <x:sheetFormatPr baseColWidth="10" defaultColWidth="9.1640625" defaultRowHeight="16"/>
  <x:cols>
    <x:col min="1" max="1" width="15.1640625" style="173" customWidth="1"/>
    <x:col min="2" max="2" width="12.5" style="173" customWidth="1"/>
    <x:col min="3" max="3" width="10.5" style="173" customWidth="1"/>
    <x:col min="4" max="4" width="8.5" style="173" customWidth="1"/>
    <x:col min="5" max="5" width="8.1640625" style="192" customWidth="1"/>
    <x:col min="6" max="6" width="10" style="192" customWidth="1"/>
    <x:col min="7" max="7" width="16.5" style="192" customWidth="1"/>
    <x:col min="8" max="8" width="8.83203125" style="192" customWidth="1"/>
    <x:col min="9" max="10" width="20.5" style="173" customWidth="1"/>
    <x:col min="11" max="11" width="20.5" style="195" customWidth="1"/>
    <x:col min="12" max="18" width="20.5" style="173" customWidth="1"/>
    <x:col min="19" max="16384" width="9.1640625" style="173" customWidth="0"/>
  </x:cols>
  <x:sheetData>
    <x:row r="1" s="169" customFormat="1" ht="13">
      <x:c r="A1" s="271" t="s">
        <x:v>0</x:v>
      </x:c>
    </x:row>
    <x:row r="2" s="169" customFormat="1" ht="38">
      <x:c r="G2" s="1" t="s">
        <x:v>1</x:v>
      </x:c>
    </x:row>
    <x:row r="3" s="169" customFormat="1" ht="14">
      <x:c r="G3" s="28" t="str">
        <x:f>'1. Introduktion'!G3</x:f>
        <x:v>Version 3.0</x:v>
      </x:c>
      <x:c r="H3" s="13"/>
      <x:c r="I3" s="13"/>
    </x:row>
    <x:row r="4" s="169" customFormat="1" ht="14">
      <x:c r="G4" s="28" t="str">
        <x:f>'1. Introduktion'!G4</x:f>
        <x:v>Datum: 2024-12-17</x:v>
      </x:c>
      <x:c r="H4" s="13"/>
      <x:c r="I4" s="28"/>
      <x:c r="K4" s="196"/>
    </x:row>
    <x:row r="5" s="169" customFormat="1" ht="13"/>
    <x:row r="6" s="3" customFormat="1" ht="41.25" customHeight="1">
      <x:c r="C6" s="631"/>
      <x:c r="D6" s="631"/>
      <x:c r="E6" s="631"/>
      <x:c r="F6" s="631"/>
      <x:c r="G6" s="631"/>
      <x:c r="H6" s="632"/>
      <x:c r="I6" s="632"/>
      <x:c r="J6" s="9"/>
      <x:c r="K6" s="10"/>
      <x:c r="L6" s="10"/>
      <x:c r="M6" s="10"/>
      <x:c r="N6" s="10"/>
      <x:c r="O6" s="10"/>
      <x:c r="P6" s="10"/>
      <x:c r="Q6" s="10"/>
      <x:c r="R6" s="10"/>
    </x:row>
    <x:row r="7" s="170" customFormat="1" ht="23">
      <x:c r="C7" s="4"/>
      <x:c r="D7" s="4"/>
      <x:c r="E7" s="4"/>
      <x:c r="F7" s="4"/>
      <x:c r="G7" s="4"/>
      <x:c r="H7" s="171"/>
      <x:c r="I7" s="171"/>
      <x:c r="J7" s="4"/>
      <x:c r="K7" s="4"/>
      <x:c r="L7" s="4"/>
      <x:c r="M7" s="4"/>
      <x:c r="N7" s="4"/>
      <x:c r="O7" s="4"/>
      <x:c r="P7" s="4"/>
      <x:c r="Q7" s="4"/>
      <x:c r="R7" s="4"/>
    </x:row>
    <x:row r="8" s="170" customFormat="1" ht="23">
      <x:c r="B8" s="219"/>
      <x:c r="C8" s="88" t="s">
        <x:v>120</x:v>
      </x:c>
      <x:c r="D8" s="89"/>
      <x:c r="E8" s="89"/>
      <x:c r="F8" s="89"/>
      <x:c r="G8" s="89"/>
      <x:c r="H8" s="220"/>
      <x:c r="I8" s="220"/>
      <x:c r="J8" s="89"/>
      <x:c r="K8" s="89"/>
      <x:c r="L8" s="89"/>
      <x:c r="M8" s="89"/>
      <x:c r="N8" s="89"/>
      <x:c r="O8" s="89"/>
      <x:c r="P8" s="89"/>
      <x:c r="Q8" s="89"/>
      <x:c r="R8" s="89"/>
      <x:c r="S8" s="89"/>
      <x:c r="T8" s="89"/>
    </x:row>
    <x:row r="9" ht="15.75" customHeight="1">
      <x:c r="B9" s="129"/>
      <x:c r="C9" s="616"/>
      <x:c r="D9" s="616"/>
      <x:c r="E9" s="616"/>
      <x:c r="F9" s="616"/>
      <x:c r="G9" s="616"/>
      <x:c r="H9" s="616"/>
      <x:c r="I9" s="172"/>
      <x:c r="J9" s="129"/>
      <x:c r="K9" s="129"/>
      <x:c r="L9" s="129"/>
      <x:c r="M9" s="129"/>
      <x:c r="N9" s="129"/>
      <x:c r="O9" s="129"/>
      <x:c r="P9" s="129"/>
      <x:c r="Q9" s="129"/>
      <x:c r="R9" s="129"/>
      <x:c r="S9" s="129"/>
      <x:c r="T9" s="129"/>
    </x:row>
    <x:row r="10" ht="23">
      <x:c r="B10" s="129"/>
      <x:c r="C10" s="625" t="s">
        <x:v>121</x:v>
      </x:c>
      <x:c r="D10" s="625"/>
      <x:c r="E10" s="625"/>
      <x:c r="F10" s="625"/>
      <x:c r="G10" s="625"/>
      <x:c r="H10" s="625"/>
      <x:c r="I10" s="166"/>
      <x:c r="J10" s="129"/>
      <x:c r="K10" s="129"/>
      <x:c r="L10" s="129"/>
      <x:c r="M10" s="129"/>
      <x:c r="N10" s="129"/>
      <x:c r="O10" s="129"/>
      <x:c r="P10" s="129"/>
      <x:c r="Q10" s="129"/>
      <x:c r="R10" s="129"/>
      <x:c r="S10" s="129"/>
      <x:c r="T10" s="129"/>
    </x:row>
    <x:row r="11" s="174" customFormat="1">
      <x:c r="B11" s="129"/>
      <x:c r="C11" s="618" t="s">
        <x:v>33</x:v>
      </x:c>
      <x:c r="D11" s="618"/>
      <x:c r="E11" s="618"/>
      <x:c r="F11" s="630" t="s">
        <x:v>122</x:v>
      </x:c>
      <x:c r="G11" s="630"/>
      <x:c r="H11" s="630"/>
      <x:c r="I11" s="630"/>
      <x:c r="J11" s="129"/>
      <x:c r="K11" s="129"/>
      <x:c r="L11" s="129"/>
      <x:c r="M11" s="129"/>
      <x:c r="N11" s="129"/>
      <x:c r="O11" s="129"/>
      <x:c r="P11" s="129"/>
      <x:c r="Q11" s="129"/>
      <x:c r="R11" s="129"/>
      <x:c r="S11" s="129"/>
      <x:c r="T11" s="129"/>
    </x:row>
    <x:row r="12" s="174" customFormat="1">
      <x:c r="B12" s="129"/>
      <x:c r="C12" s="618" t="s">
        <x:v>34</x:v>
      </x:c>
      <x:c r="D12" s="618"/>
      <x:c r="E12" s="618"/>
      <x:c r="F12" s="633" t="s">
        <x:v>123</x:v>
      </x:c>
      <x:c r="G12" s="633"/>
      <x:c r="H12" s="633"/>
      <x:c r="I12" s="633"/>
      <x:c r="J12" s="129"/>
      <x:c r="K12" s="129"/>
      <x:c r="L12" s="129"/>
      <x:c r="M12" s="129"/>
      <x:c r="N12" s="129"/>
      <x:c r="O12" s="129"/>
      <x:c r="P12" s="129"/>
      <x:c r="Q12" s="129"/>
      <x:c r="R12" s="129"/>
      <x:c r="S12" s="129"/>
      <x:c r="T12" s="129"/>
    </x:row>
    <x:row r="13" s="174" customFormat="1">
      <x:c r="B13" s="129"/>
      <x:c r="C13" s="618" t="s">
        <x:v>35</x:v>
      </x:c>
      <x:c r="D13" s="618"/>
      <x:c r="E13" s="618"/>
      <x:c r="F13" s="630" t="s">
        <x:v>124</x:v>
      </x:c>
      <x:c r="G13" s="630"/>
      <x:c r="H13" s="630"/>
      <x:c r="I13" s="630"/>
      <x:c r="J13" s="129"/>
      <x:c r="K13" s="129"/>
      <x:c r="L13" s="129"/>
      <x:c r="M13" s="129"/>
      <x:c r="N13" s="129"/>
      <x:c r="O13" s="129"/>
      <x:c r="P13" s="129"/>
      <x:c r="Q13" s="129"/>
      <x:c r="R13" s="129"/>
      <x:c r="S13" s="129"/>
      <x:c r="T13" s="129"/>
    </x:row>
    <x:row r="14" ht="15">
      <x:c r="B14" s="129"/>
      <x:c r="C14" s="617"/>
      <x:c r="D14" s="617"/>
      <x:c r="E14" s="617"/>
      <x:c r="F14" s="617"/>
      <x:c r="G14" s="617"/>
      <x:c r="H14" s="617"/>
      <x:c r="I14" s="172"/>
      <x:c r="J14" s="129"/>
      <x:c r="K14" s="129"/>
      <x:c r="L14" s="129"/>
      <x:c r="M14" s="129"/>
      <x:c r="N14" s="129"/>
      <x:c r="O14" s="129"/>
      <x:c r="P14" s="129"/>
      <x:c r="Q14" s="129"/>
      <x:c r="R14" s="129"/>
      <x:c r="S14" s="129"/>
      <x:c r="T14" s="129"/>
    </x:row>
    <x:row r="15" s="174" customFormat="1">
      <x:c r="B15" s="111" t="s">
        <x:v>23</x:v>
      </x:c>
      <x:c r="C15" s="623" t="s">
        <x:v>36</x:v>
      </x:c>
      <x:c r="D15" s="623"/>
      <x:c r="E15" s="623"/>
      <x:c r="F15" s="623"/>
      <x:c r="G15" s="623"/>
      <x:c r="H15" s="7"/>
      <x:c r="I15" s="175" t="s">
        <x:v>37</x:v>
      </x:c>
      <x:c r="J15" s="129"/>
      <x:c r="K15" s="129"/>
      <x:c r="L15" s="129"/>
      <x:c r="M15" s="129"/>
      <x:c r="N15" s="129"/>
      <x:c r="O15" s="129"/>
      <x:c r="P15" s="129"/>
      <x:c r="Q15" s="129"/>
      <x:c r="R15" s="129"/>
      <x:c r="S15" s="129"/>
      <x:c r="T15" s="129"/>
    </x:row>
    <x:row r="16" s="174" customFormat="1">
      <x:c r="B16" s="111" t="s">
        <x:v>24</x:v>
      </x:c>
      <x:c r="C16" s="623" t="s">
        <x:v>38</x:v>
      </x:c>
      <x:c r="D16" s="623"/>
      <x:c r="E16" s="623"/>
      <x:c r="F16" s="623"/>
      <x:c r="G16" s="623"/>
      <x:c r="H16" s="60">
        <x:v>0.05</x:v>
      </x:c>
      <x:c r="I16" s="176"/>
      <x:c r="J16" s="129"/>
      <x:c r="K16" s="129"/>
      <x:c r="L16" s="129"/>
      <x:c r="M16" s="129"/>
      <x:c r="N16" s="129"/>
      <x:c r="O16" s="129"/>
      <x:c r="P16" s="129"/>
      <x:c r="Q16" s="129"/>
      <x:c r="R16" s="129"/>
      <x:c r="S16" s="129"/>
      <x:c r="T16" s="129"/>
    </x:row>
    <x:row r="17" s="174" customFormat="1">
      <x:c r="B17" s="111" t="s">
        <x:v>26</x:v>
      </x:c>
      <x:c r="C17" s="623" t="s">
        <x:v>39</x:v>
      </x:c>
      <x:c r="D17" s="623"/>
      <x:c r="E17" s="623"/>
      <x:c r="F17" s="623"/>
      <x:c r="G17" s="623"/>
      <x:c r="H17" s="11"/>
      <x:c r="I17" s="175" t="s">
        <x:v>40</x:v>
      </x:c>
      <x:c r="J17" s="129"/>
      <x:c r="K17" s="129"/>
      <x:c r="L17" s="129"/>
      <x:c r="M17" s="129"/>
      <x:c r="N17" s="129"/>
      <x:c r="O17" s="129"/>
      <x:c r="P17" s="129"/>
      <x:c r="Q17" s="129"/>
      <x:c r="R17" s="129"/>
      <x:c r="S17" s="129"/>
      <x:c r="T17" s="129"/>
    </x:row>
    <x:row r="18" s="174" customFormat="1">
      <x:c r="B18" s="111" t="s">
        <x:v>27</x:v>
      </x:c>
      <x:c r="C18" s="623" t="s">
        <x:v>41</x:v>
      </x:c>
      <x:c r="D18" s="623"/>
      <x:c r="E18" s="623"/>
      <x:c r="F18" s="623"/>
      <x:c r="G18" s="623"/>
      <x:c r="H18" s="8"/>
      <x:c r="I18" s="176"/>
      <x:c r="J18" s="129"/>
      <x:c r="K18" s="129"/>
      <x:c r="L18" s="129"/>
      <x:c r="M18" s="129"/>
      <x:c r="N18" s="129"/>
      <x:c r="O18" s="129"/>
      <x:c r="P18" s="129"/>
      <x:c r="Q18" s="129"/>
      <x:c r="R18" s="129"/>
      <x:c r="S18" s="129"/>
      <x:c r="T18" s="129"/>
    </x:row>
    <x:row r="19" s="174" customFormat="1">
      <x:c r="B19" s="111" t="s">
        <x:v>28</x:v>
      </x:c>
      <x:c r="C19" s="623" t="s">
        <x:v>42</x:v>
      </x:c>
      <x:c r="D19" s="623"/>
      <x:c r="E19" s="623"/>
      <x:c r="F19" s="623"/>
      <x:c r="G19" s="623"/>
      <x:c r="H19" s="11"/>
      <x:c r="I19" s="177" t="s">
        <x:v>43</x:v>
      </x:c>
      <x:c r="J19" s="129"/>
      <x:c r="K19" s="129"/>
      <x:c r="L19" s="129"/>
      <x:c r="M19" s="129"/>
      <x:c r="N19" s="129"/>
      <x:c r="O19" s="129"/>
      <x:c r="P19" s="129"/>
      <x:c r="Q19" s="129"/>
      <x:c r="R19" s="129"/>
      <x:c r="S19" s="129"/>
      <x:c r="T19" s="129"/>
    </x:row>
    <x:row r="20" s="174" customFormat="1">
      <x:c r="B20" s="111" t="s">
        <x:v>29</x:v>
      </x:c>
      <x:c r="C20" s="623" t="s">
        <x:v>44</x:v>
      </x:c>
      <x:c r="D20" s="623"/>
      <x:c r="E20" s="623"/>
      <x:c r="F20" s="623"/>
      <x:c r="G20" s="623"/>
      <x:c r="H20" s="12"/>
      <x:c r="I20" s="177" t="s">
        <x:v>45</x:v>
      </x:c>
      <x:c r="J20" s="129"/>
      <x:c r="K20" s="129"/>
      <x:c r="L20" s="129"/>
      <x:c r="M20" s="129"/>
      <x:c r="N20" s="129"/>
      <x:c r="O20" s="129"/>
      <x:c r="P20" s="129"/>
      <x:c r="Q20" s="129"/>
      <x:c r="R20" s="129"/>
      <x:c r="S20" s="129"/>
      <x:c r="T20" s="129"/>
    </x:row>
    <x:row r="21" s="174" customFormat="1" ht="15.75" customHeight="1">
      <x:c r="B21" s="129"/>
      <x:c r="C21" s="595"/>
      <x:c r="D21" s="595"/>
      <x:c r="E21" s="595"/>
      <x:c r="F21" s="595"/>
      <x:c r="G21" s="595"/>
      <x:c r="H21" s="139"/>
      <x:c r="I21" s="178"/>
      <x:c r="J21" s="129"/>
      <x:c r="K21" s="129"/>
      <x:c r="L21" s="129"/>
      <x:c r="M21" s="129"/>
      <x:c r="N21" s="129"/>
      <x:c r="O21" s="129"/>
      <x:c r="P21" s="129"/>
      <x:c r="Q21" s="129"/>
      <x:c r="R21" s="129"/>
      <x:c r="S21" s="129"/>
      <x:c r="T21" s="129"/>
    </x:row>
    <x:row r="22" s="174" customFormat="1" ht="28.5" customHeight="1">
      <x:c r="B22" s="221"/>
      <x:c r="C22" s="222" t="s">
        <x:v>125</x:v>
      </x:c>
      <x:c r="D22" s="223"/>
      <x:c r="E22" s="223"/>
      <x:c r="F22" s="223"/>
      <x:c r="G22" s="221"/>
      <x:c r="H22" s="221"/>
      <x:c r="I22" s="221"/>
      <x:c r="J22" s="221"/>
      <x:c r="K22" s="221"/>
      <x:c r="L22" s="221"/>
      <x:c r="M22" s="221"/>
      <x:c r="N22" s="221"/>
      <x:c r="O22" s="221"/>
      <x:c r="P22" s="221"/>
      <x:c r="Q22" s="221"/>
      <x:c r="R22" s="221"/>
      <x:c r="S22" s="221"/>
      <x:c r="T22" s="221"/>
    </x:row>
    <x:row r="23" s="174" customFormat="1" ht="16.5" customHeight="1">
      <x:c r="B23" s="108"/>
      <x:c r="C23" s="109"/>
      <x:c r="D23" s="108"/>
      <x:c r="E23" s="108"/>
      <x:c r="F23" s="108"/>
      <x:c r="G23" s="108"/>
      <x:c r="H23" s="108"/>
      <x:c r="I23" s="108"/>
      <x:c r="J23" s="108"/>
      <x:c r="K23" s="108"/>
      <x:c r="L23" s="108"/>
      <x:c r="M23" s="108"/>
      <x:c r="N23" s="108"/>
      <x:c r="O23" s="108"/>
      <x:c r="P23" s="108"/>
      <x:c r="Q23" s="108"/>
      <x:c r="R23" s="108"/>
      <x:c r="S23" s="108"/>
      <x:c r="T23" s="108"/>
    </x:row>
    <x:row r="24" s="174" customFormat="1" ht="16.5" customHeight="1">
      <x:c r="B24" s="108"/>
      <x:c r="C24" s="608" t="s">
        <x:v>126</x:v>
      </x:c>
      <x:c r="D24" s="608"/>
      <x:c r="E24" s="608"/>
      <x:c r="F24" s="608"/>
      <x:c r="G24" s="608"/>
      <x:c r="H24" s="608"/>
      <x:c r="I24" s="108"/>
      <x:c r="J24" s="108"/>
      <x:c r="K24" s="108"/>
      <x:c r="L24" s="108"/>
      <x:c r="M24" s="108"/>
      <x:c r="N24" s="108"/>
      <x:c r="O24" s="108"/>
      <x:c r="P24" s="108"/>
      <x:c r="Q24" s="108"/>
      <x:c r="R24" s="108"/>
      <x:c r="S24" s="108"/>
      <x:c r="T24" s="108"/>
    </x:row>
    <x:row r="25" s="174" customFormat="1" ht="44" customHeight="1">
      <x:c r="B25" s="111"/>
      <x:c r="C25" s="112" t="s">
        <x:v>127</x:v>
      </x:c>
      <x:c r="D25" s="113"/>
      <x:c r="E25" s="113"/>
      <x:c r="F25" s="113"/>
      <x:c r="G25" s="114"/>
      <x:c r="H25" s="114"/>
      <x:c r="I25" s="197" t="s">
        <x:v>128</x:v>
      </x:c>
      <x:c r="J25" s="197" t="s">
        <x:v>129</x:v>
      </x:c>
      <x:c r="K25" s="197" t="s">
        <x:v>130</x:v>
      </x:c>
      <x:c r="L25" s="197" t="s">
        <x:v>131</x:v>
      </x:c>
      <x:c r="M25" s="197" t="s">
        <x:v>132</x:v>
      </x:c>
      <x:c r="N25" s="197" t="s">
        <x:v>133</x:v>
      </x:c>
      <x:c r="O25" s="197" t="s">
        <x:v>134</x:v>
      </x:c>
      <x:c r="P25" s="197" t="s">
        <x:v>135</x:v>
      </x:c>
      <x:c r="Q25" s="197" t="s">
        <x:v>136</x:v>
      </x:c>
      <x:c r="R25" s="197" t="s">
        <x:v>137</x:v>
      </x:c>
      <x:c r="S25" s="108"/>
      <x:c r="T25" s="108"/>
    </x:row>
    <x:row r="26" s="174" customFormat="1" ht="16.5" hidden="1" customHeight="1">
      <x:c r="B26" s="111"/>
      <x:c r="C26" s="112" t="s">
        <x:v>138</x:v>
      </x:c>
      <x:c r="D26" s="113"/>
      <x:c r="E26" s="113"/>
      <x:c r="F26" s="113"/>
      <x:c r="G26" s="114"/>
      <x:c r="H26" s="114"/>
      <x:c r="I26" s="70" t="str">
        <x:f>SUBSTITUTE(I25," ","_")</x:f>
        <x:v>Byggnadstyp_1</x:v>
      </x:c>
      <x:c r="J26" s="70" t="str">
        <x:f t="shared" ref="J26:R26" si="0">SUBSTITUTE(J25," ","_")</x:f>
        <x:v>Byggnadstyp_2</x:v>
      </x:c>
      <x:c r="K26" s="70" t="str">
        <x:f t="shared" si="0"/>
        <x:v>Byggnadstyp_3</x:v>
      </x:c>
      <x:c r="L26" s="70" t="str">
        <x:f t="shared" si="0"/>
        <x:v>Byggnadstyp_4</x:v>
      </x:c>
      <x:c r="M26" s="70" t="str">
        <x:f t="shared" si="0"/>
        <x:v>Byggnadstyp_5</x:v>
      </x:c>
      <x:c r="N26" s="70" t="str">
        <x:f t="shared" si="0"/>
        <x:v>Byggnadstyp_6</x:v>
      </x:c>
      <x:c r="O26" s="70" t="str">
        <x:f t="shared" si="0"/>
        <x:v>Byggnadstyp_7</x:v>
      </x:c>
      <x:c r="P26" s="70" t="str">
        <x:f t="shared" si="0"/>
        <x:v>Byggnadstyp_8</x:v>
      </x:c>
      <x:c r="Q26" s="70" t="str">
        <x:f t="shared" si="0"/>
        <x:v>Byggnadstyp_9</x:v>
      </x:c>
      <x:c r="R26" s="70" t="str">
        <x:f t="shared" si="0"/>
        <x:v>Byggnadstyp_10</x:v>
      </x:c>
      <x:c r="S26" s="108"/>
      <x:c r="T26" s="108"/>
    </x:row>
    <x:row r="27" s="174" customFormat="1" ht="44" customHeight="1">
      <x:c r="B27" s="111"/>
      <x:c r="C27" s="112" t="s">
        <x:v>139</x:v>
      </x:c>
      <x:c r="D27" s="113"/>
      <x:c r="E27" s="113"/>
      <x:c r="F27" s="113"/>
      <x:c r="G27" s="114"/>
      <x:c r="H27" s="114"/>
      <x:c r="I27" s="197" t="s">
        <x:v>140</x:v>
      </x:c>
      <x:c r="J27" s="197" t="s">
        <x:v>141</x:v>
      </x:c>
      <x:c r="K27" s="197" t="s">
        <x:v>142</x:v>
      </x:c>
      <x:c r="L27" s="197" t="s">
        <x:v>143</x:v>
      </x:c>
      <x:c r="M27" s="197" t="s">
        <x:v>144</x:v>
      </x:c>
      <x:c r="N27" s="197" t="s">
        <x:v>145</x:v>
      </x:c>
      <x:c r="O27" s="197" t="s">
        <x:v>146</x:v>
      </x:c>
      <x:c r="P27" s="197" t="s">
        <x:v>147</x:v>
      </x:c>
      <x:c r="Q27" s="197" t="s">
        <x:v>148</x:v>
      </x:c>
      <x:c r="R27" s="197" t="s">
        <x:v>149</x:v>
      </x:c>
      <x:c r="S27" s="108"/>
      <x:c r="T27" s="108"/>
    </x:row>
    <x:row r="28" s="174" customFormat="1" ht="16.5" customHeight="1">
      <x:c r="B28" s="111"/>
      <x:c r="C28" s="115" t="s">
        <x:v>150</x:v>
      </x:c>
      <x:c r="D28" s="116"/>
      <x:c r="E28" s="116"/>
      <x:c r="F28" s="116"/>
      <x:c r="G28" s="117"/>
      <x:c r="H28" s="117" t="s">
        <x:v>151</x:v>
      </x:c>
      <x:c r="I28" s="167">
        <x:v>1</x:v>
      </x:c>
      <x:c r="J28" s="167">
        <x:v>1</x:v>
      </x:c>
      <x:c r="K28" s="167">
        <x:v>1</x:v>
      </x:c>
      <x:c r="L28" s="167">
        <x:v>1</x:v>
      </x:c>
      <x:c r="M28" s="167">
        <x:v>1</x:v>
      </x:c>
      <x:c r="N28" s="167">
        <x:v>1</x:v>
      </x:c>
      <x:c r="O28" s="167">
        <x:v>1</x:v>
      </x:c>
      <x:c r="P28" s="167">
        <x:v>1</x:v>
      </x:c>
      <x:c r="Q28" s="167">
        <x:v>1</x:v>
      </x:c>
      <x:c r="R28" s="167">
        <x:v>1</x:v>
      </x:c>
      <x:c r="S28" s="108"/>
      <x:c r="T28" s="108"/>
    </x:row>
    <x:row r="29" s="174" customFormat="1" ht="16.5" customHeight="1">
      <x:c r="B29" s="111"/>
      <x:c r="C29" s="115" t="s">
        <x:v>152</x:v>
      </x:c>
      <x:c r="D29" s="116"/>
      <x:c r="E29" s="116"/>
      <x:c r="F29" s="116"/>
      <x:c r="G29" s="117"/>
      <x:c r="H29" s="117" t="s">
        <x:v>153</x:v>
      </x:c>
      <x:c r="I29" s="167">
        <x:v>1</x:v>
      </x:c>
      <x:c r="J29" s="167">
        <x:v>1</x:v>
      </x:c>
      <x:c r="K29" s="167">
        <x:v>1</x:v>
      </x:c>
      <x:c r="L29" s="167">
        <x:v>1</x:v>
      </x:c>
      <x:c r="M29" s="167">
        <x:v>1</x:v>
      </x:c>
      <x:c r="N29" s="167">
        <x:v>1</x:v>
      </x:c>
      <x:c r="O29" s="167">
        <x:v>1</x:v>
      </x:c>
      <x:c r="P29" s="167">
        <x:v>1</x:v>
      </x:c>
      <x:c r="Q29" s="167">
        <x:v>1</x:v>
      </x:c>
      <x:c r="R29" s="167">
        <x:v>1</x:v>
      </x:c>
      <x:c r="S29" s="108"/>
      <x:c r="T29" s="108"/>
    </x:row>
    <x:row r="30" s="174" customFormat="1" ht="16.5" customHeight="1">
      <x:c r="B30" s="111"/>
      <x:c r="C30" s="110" t="s">
        <x:v>154</x:v>
      </x:c>
      <x:c r="D30" s="118"/>
      <x:c r="E30" s="118"/>
      <x:c r="F30" s="118"/>
      <x:c r="G30" s="118"/>
      <x:c r="H30" s="118"/>
      <x:c r="I30" s="179"/>
      <x:c r="J30" s="179"/>
      <x:c r="K30" s="179"/>
      <x:c r="L30" s="179"/>
      <x:c r="M30" s="179"/>
      <x:c r="N30" s="179"/>
      <x:c r="O30" s="179"/>
      <x:c r="P30" s="179"/>
      <x:c r="Q30" s="179"/>
      <x:c r="R30" s="179"/>
      <x:c r="S30" s="108"/>
      <x:c r="T30" s="108"/>
    </x:row>
    <x:row r="31" s="174" customFormat="1" ht="16.5" customHeight="1">
      <x:c r="B31" s="111"/>
      <x:c r="C31" s="110" t="s">
        <x:v>155</x:v>
      </x:c>
      <x:c r="D31" s="118"/>
      <x:c r="E31" s="118"/>
      <x:c r="F31" s="118"/>
      <x:c r="G31" s="118"/>
      <x:c r="H31" s="118"/>
      <x:c r="I31" s="179"/>
      <x:c r="J31" s="179"/>
      <x:c r="K31" s="179"/>
      <x:c r="L31" s="179"/>
      <x:c r="M31" s="179"/>
      <x:c r="N31" s="179"/>
      <x:c r="O31" s="179"/>
      <x:c r="P31" s="179"/>
      <x:c r="Q31" s="179"/>
      <x:c r="R31" s="179"/>
      <x:c r="S31" s="108"/>
      <x:c r="T31" s="108"/>
    </x:row>
    <x:row r="32" s="174" customFormat="1" ht="16.5" customHeight="1">
      <x:c r="B32" s="111" t="s">
        <x:v>46</x:v>
      </x:c>
      <x:c r="C32" s="115" t="s">
        <x:v>156</x:v>
      </x:c>
      <x:c r="D32" s="116"/>
      <x:c r="E32" s="116"/>
      <x:c r="F32" s="116"/>
      <x:c r="G32" s="117"/>
      <x:c r="H32" s="117" t="s">
        <x:v>151</x:v>
      </x:c>
      <x:c r="I32" s="71"/>
      <x:c r="J32" s="71"/>
      <x:c r="K32" s="71"/>
      <x:c r="L32" s="71"/>
      <x:c r="M32" s="71"/>
      <x:c r="N32" s="71"/>
      <x:c r="O32" s="71"/>
      <x:c r="P32" s="71"/>
      <x:c r="Q32" s="71"/>
      <x:c r="R32" s="71"/>
      <x:c r="S32" s="108"/>
      <x:c r="T32" s="108"/>
    </x:row>
    <x:row r="33" s="174" customFormat="1" ht="16.5" customHeight="1">
      <x:c r="B33" s="111" t="s">
        <x:v>47</x:v>
      </x:c>
      <x:c r="C33" s="115" t="s">
        <x:v>157</x:v>
      </x:c>
      <x:c r="D33" s="116"/>
      <x:c r="E33" s="116"/>
      <x:c r="F33" s="116"/>
      <x:c r="G33" s="117"/>
      <x:c r="H33" s="117" t="s">
        <x:v>158</x:v>
      </x:c>
      <x:c r="I33" s="71"/>
      <x:c r="J33" s="71"/>
      <x:c r="K33" s="71"/>
      <x:c r="L33" s="71"/>
      <x:c r="M33" s="71"/>
      <x:c r="N33" s="71"/>
      <x:c r="O33" s="71"/>
      <x:c r="P33" s="71"/>
      <x:c r="Q33" s="71"/>
      <x:c r="R33" s="71"/>
      <x:c r="S33" s="108"/>
      <x:c r="T33" s="108"/>
    </x:row>
    <x:row r="34" s="174" customFormat="1" ht="16.5" customHeight="1">
      <x:c r="B34" s="111" t="s">
        <x:v>48</x:v>
      </x:c>
      <x:c r="C34" s="115" t="s">
        <x:v>159</x:v>
      </x:c>
      <x:c r="D34" s="116"/>
      <x:c r="E34" s="116"/>
      <x:c r="F34" s="116"/>
      <x:c r="G34" s="117"/>
      <x:c r="H34" s="117" t="s">
        <x:v>158</x:v>
      </x:c>
      <x:c r="I34" s="71"/>
      <x:c r="J34" s="71"/>
      <x:c r="K34" s="71"/>
      <x:c r="L34" s="71"/>
      <x:c r="M34" s="71"/>
      <x:c r="N34" s="71"/>
      <x:c r="O34" s="71"/>
      <x:c r="P34" s="71"/>
      <x:c r="Q34" s="71"/>
      <x:c r="R34" s="71"/>
      <x:c r="S34" s="108"/>
      <x:c r="T34" s="108"/>
    </x:row>
    <x:row r="35" s="174" customFormat="1" ht="16.5" customHeight="1">
      <x:c r="B35" s="111" t="s">
        <x:v>49</x:v>
      </x:c>
      <x:c r="C35" s="115" t="s">
        <x:v>160</x:v>
      </x:c>
      <x:c r="D35" s="116"/>
      <x:c r="E35" s="116"/>
      <x:c r="F35" s="116"/>
      <x:c r="G35" s="117"/>
      <x:c r="H35" s="117" t="s">
        <x:v>161</x:v>
      </x:c>
      <x:c r="I35" s="71"/>
      <x:c r="J35" s="71"/>
      <x:c r="K35" s="71"/>
      <x:c r="L35" s="71"/>
      <x:c r="M35" s="71"/>
      <x:c r="N35" s="71"/>
      <x:c r="O35" s="71"/>
      <x:c r="P35" s="71"/>
      <x:c r="Q35" s="71"/>
      <x:c r="R35" s="71"/>
      <x:c r="S35" s="108"/>
      <x:c r="T35" s="108"/>
    </x:row>
    <x:row r="36" s="174" customFormat="1" ht="30" customHeight="1">
      <x:c r="B36" s="111" t="s">
        <x:v>50</x:v>
      </x:c>
      <x:c r="C36" s="115" t="s">
        <x:v>162</x:v>
      </x:c>
      <x:c r="D36" s="116"/>
      <x:c r="E36" s="116"/>
      <x:c r="F36" s="116"/>
      <x:c r="G36" s="117"/>
      <x:c r="H36" s="117"/>
      <x:c r="I36" s="71" t="s">
        <x:v>116</x:v>
      </x:c>
      <x:c r="J36" s="71" t="s">
        <x:v>116</x:v>
      </x:c>
      <x:c r="K36" s="71" t="s">
        <x:v>116</x:v>
      </x:c>
      <x:c r="L36" s="71" t="s">
        <x:v>116</x:v>
      </x:c>
      <x:c r="M36" s="71" t="s">
        <x:v>116</x:v>
      </x:c>
      <x:c r="N36" s="71" t="s">
        <x:v>116</x:v>
      </x:c>
      <x:c r="O36" s="71" t="s">
        <x:v>116</x:v>
      </x:c>
      <x:c r="P36" s="71" t="s">
        <x:v>116</x:v>
      </x:c>
      <x:c r="Q36" s="71" t="s">
        <x:v>116</x:v>
      </x:c>
      <x:c r="R36" s="71" t="s">
        <x:v>116</x:v>
      </x:c>
      <x:c r="S36" s="108"/>
      <x:c r="T36" s="108"/>
    </x:row>
    <x:row r="37" s="174" customFormat="1" ht="28.5" customHeight="1">
      <x:c r="B37" s="111" t="s">
        <x:v>51</x:v>
      </x:c>
      <x:c r="C37" s="115" t="s">
        <x:v>100</x:v>
      </x:c>
      <x:c r="D37" s="116"/>
      <x:c r="E37" s="116"/>
      <x:c r="F37" s="116"/>
      <x:c r="G37" s="117"/>
      <x:c r="H37" s="117"/>
      <x:c r="I37" s="71" t="str" cm="1">
        <x:f t="array" aca="1"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x:f>
        <x:v>Fyll i byggnads- och rumstyp ovan</x:v>
      </x:c>
      <x:c r="J37" s="71" t="str" cm="1">
        <x:f t="array" aca="1"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x:f>
        <x:v>Fyll i byggnads- och rumstyp ovan</x:v>
      </x:c>
      <x:c r="K37" s="71" t="str" cm="1">
        <x:f t="array" aca="1"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x:f>
        <x:v>Fyll i byggnads- och rumstyp ovan</x:v>
      </x:c>
      <x:c r="L37" s="71" t="str" cm="1">
        <x:f t="array" aca="1"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x:f>
        <x:v>Fyll i byggnads- och rumstyp ovan</x:v>
      </x:c>
      <x:c r="M37" s="71" t="str" cm="1">
        <x:f t="array" aca="1"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x:f>
        <x:v>Fyll i byggnads- och rumstyp ovan</x:v>
      </x:c>
      <x:c r="N37" s="71" t="str" cm="1">
        <x:f t="array" aca="1"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x:f>
        <x:v>Fyll i byggnads- och rumstyp ovan</x:v>
      </x:c>
      <x:c r="O37" s="71" t="str" cm="1">
        <x:f t="array" aca="1"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x:f>
        <x:v>Fyll i byggnads- och rumstyp ovan</x:v>
      </x:c>
      <x:c r="P37" s="71" t="str" cm="1">
        <x:f t="array" aca="1"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x:f>
        <x:v>Fyll i byggnads- och rumstyp ovan</x:v>
      </x:c>
      <x:c r="Q37" s="71" t="str" cm="1">
        <x:f t="array" aca="1"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x:f>
        <x:v>Fyll i byggnads- och rumstyp ovan</x:v>
      </x:c>
      <x:c r="R37" s="71" t="str" cm="1">
        <x:f t="array" aca="1"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x:f>
        <x:v>Fyll i byggnads- och rumstyp ovan</x:v>
      </x:c>
      <x:c r="S37" s="108"/>
      <x:c r="T37" s="108"/>
    </x:row>
    <x:row r="38" s="174" customFormat="1" ht="28.5" customHeight="1">
      <x:c r="B38" s="111" t="s">
        <x:v>52</x:v>
      </x:c>
      <x:c r="C38" s="115" t="s">
        <x:v>101</x:v>
      </x:c>
      <x:c r="D38" s="116"/>
      <x:c r="E38" s="116"/>
      <x:c r="F38" s="116"/>
      <x:c r="G38" s="117"/>
      <x:c r="H38" s="117"/>
      <x:c r="I38" s="71" t="str" cm="1">
        <x:f t="array" aca="1"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x:f>
        <x:v>Fyll i byggnads- och rumstyp ovan</x:v>
      </x:c>
      <x:c r="J38" s="71" t="str" cm="1">
        <x:f t="array" aca="1"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x:f>
        <x:v>Fyll i byggnads- och rumstyp ovan</x:v>
      </x:c>
      <x:c r="K38" s="71" t="str" cm="1">
        <x:f t="array" aca="1"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x:f>
        <x:v>Fyll i byggnads- och rumstyp ovan</x:v>
      </x:c>
      <x:c r="L38" s="71" t="str" cm="1">
        <x:f t="array" aca="1"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x:f>
        <x:v>Fyll i byggnads- och rumstyp ovan</x:v>
      </x:c>
      <x:c r="M38" s="71" t="str" cm="1">
        <x:f t="array" aca="1"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x:f>
        <x:v>Fyll i byggnads- och rumstyp ovan</x:v>
      </x:c>
      <x:c r="N38" s="71" t="str" cm="1">
        <x:f t="array" aca="1"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x:f>
        <x:v>Fyll i byggnads- och rumstyp ovan</x:v>
      </x:c>
      <x:c r="O38" s="71" t="str" cm="1">
        <x:f t="array" aca="1"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x:f>
        <x:v>Fyll i byggnads- och rumstyp ovan</x:v>
      </x:c>
      <x:c r="P38" s="71" t="str" cm="1">
        <x:f t="array" aca="1"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x:f>
        <x:v>Fyll i byggnads- och rumstyp ovan</x:v>
      </x:c>
      <x:c r="Q38" s="71" t="str" cm="1">
        <x:f t="array" aca="1"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x:f>
        <x:v>Fyll i byggnads- och rumstyp ovan</x:v>
      </x:c>
      <x:c r="R38" s="71" t="str" cm="1">
        <x:f t="array" aca="1"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x:f>
        <x:v>Fyll i byggnads- och rumstyp ovan</x:v>
      </x:c>
      <x:c r="S38" s="108"/>
      <x:c r="T38" s="108"/>
    </x:row>
    <x:row r="39" s="174" customFormat="1" ht="28.5" customHeight="1">
      <x:c r="B39" s="111" t="s">
        <x:v>53</x:v>
      </x:c>
      <x:c r="C39" s="115" t="s">
        <x:v>102</x:v>
      </x:c>
      <x:c r="D39" s="116"/>
      <x:c r="E39" s="116"/>
      <x:c r="F39" s="116"/>
      <x:c r="G39" s="117"/>
      <x:c r="H39" s="117"/>
      <x:c r="I39" s="71" t="str" cm="1">
        <x:f t="array" aca="1"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x:f>
        <x:v>Fyll i byggnads- och rumstyp ovan</x:v>
      </x:c>
      <x:c r="J39" s="71" t="str" cm="1">
        <x:f t="array" aca="1"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x:f>
        <x:v>Fyll i byggnads- och rumstyp ovan</x:v>
      </x:c>
      <x:c r="K39" s="71" t="str" cm="1">
        <x:f t="array" aca="1"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x:f>
        <x:v>Fyll i byggnads- och rumstyp ovan</x:v>
      </x:c>
      <x:c r="L39" s="71" t="str" cm="1">
        <x:f t="array" aca="1"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x:f>
        <x:v>Fyll i byggnads- och rumstyp ovan</x:v>
      </x:c>
      <x:c r="M39" s="71" t="str" cm="1">
        <x:f t="array" aca="1"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x:f>
        <x:v>Fyll i byggnads- och rumstyp ovan</x:v>
      </x:c>
      <x:c r="N39" s="71" t="str" cm="1">
        <x:f t="array" aca="1"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x:f>
        <x:v>Fyll i byggnads- och rumstyp ovan</x:v>
      </x:c>
      <x:c r="O39" s="71" t="str" cm="1">
        <x:f t="array" aca="1"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x:f>
        <x:v>Fyll i byggnads- och rumstyp ovan</x:v>
      </x:c>
      <x:c r="P39" s="71" t="str" cm="1">
        <x:f t="array" aca="1"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x:f>
        <x:v>Fyll i byggnads- och rumstyp ovan</x:v>
      </x:c>
      <x:c r="Q39" s="71" t="str" cm="1">
        <x:f t="array" aca="1"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x:f>
        <x:v>Fyll i byggnads- och rumstyp ovan</x:v>
      </x:c>
      <x:c r="R39" s="71" t="str" cm="1">
        <x:f t="array" aca="1"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x:f>
        <x:v>Fyll i byggnads- och rumstyp ovan</x:v>
      </x:c>
      <x:c r="S39" s="108"/>
      <x:c r="T39" s="108"/>
    </x:row>
    <x:row r="40" s="174" customFormat="1" ht="16.5" customHeight="1">
      <x:c r="B40" s="111" t="s">
        <x:v>54</x:v>
      </x:c>
      <x:c r="C40" s="119" t="s">
        <x:v>163</x:v>
      </x:c>
      <x:c r="D40" s="116"/>
      <x:c r="E40" s="116"/>
      <x:c r="F40" s="116"/>
      <x:c r="G40" s="117"/>
      <x:c r="H40" s="117"/>
      <x:c r="I40" s="168" t="n">
        <x:f>IF(IF(I36=$I$238,I37,IF(I36=$I$239,I37*I38,IF(I36=$I$240,I37*I38*I39,1)))=0,"Fyll i 2.6-2.8",IF(I36=$I$238,I37,IF(I36=$I$239,I37*I38,IF(I36=$I$240,I37*I38*I39,1))))</x:f>
        <x:v>1</x:v>
      </x:c>
      <x:c r="J40" s="168" t="n">
        <x:f t="shared" ref="J40:R40" si="1">IF(IF(J36=$I$238,J37,IF(J36=$I$239,J37*J38,IF(J36=$I$240,J37*J38*J39,1)))=0,"Fyll i 2.6-2.8",IF(J36=$I$238,J37,IF(J36=$I$239,J37*J38,IF(J36=$I$240,J37*J38*J39,1))))</x:f>
        <x:v>1</x:v>
      </x:c>
      <x:c r="K40" s="168">
        <x:f t="shared" si="1"/>
        <x:v>1</x:v>
      </x:c>
      <x:c r="L40" s="168">
        <x:f t="shared" si="1"/>
        <x:v>1</x:v>
      </x:c>
      <x:c r="M40" s="168">
        <x:f t="shared" si="1"/>
        <x:v>1</x:v>
      </x:c>
      <x:c r="N40" s="168">
        <x:f t="shared" si="1"/>
        <x:v>1</x:v>
      </x:c>
      <x:c r="O40" s="168">
        <x:f t="shared" si="1"/>
        <x:v>1</x:v>
      </x:c>
      <x:c r="P40" s="168">
        <x:f t="shared" si="1"/>
        <x:v>1</x:v>
      </x:c>
      <x:c r="Q40" s="168">
        <x:f t="shared" si="1"/>
        <x:v>1</x:v>
      </x:c>
      <x:c r="R40" s="168">
        <x:f t="shared" si="1"/>
        <x:v>1</x:v>
      </x:c>
      <x:c r="S40" s="108"/>
      <x:c r="T40" s="108"/>
    </x:row>
    <x:row r="41" s="174" customFormat="1" ht="16.5" customHeight="1">
      <x:c r="B41" s="111" t="s">
        <x:v>55</x:v>
      </x:c>
      <x:c r="C41" s="115" t="s">
        <x:v>164</x:v>
      </x:c>
      <x:c r="D41" s="116"/>
      <x:c r="E41" s="116"/>
      <x:c r="F41" s="116"/>
      <x:c r="G41" s="117"/>
      <x:c r="H41" s="117" t="s">
        <x:v>114</x:v>
      </x:c>
      <x:c r="I41" s="71"/>
      <x:c r="J41" s="71"/>
      <x:c r="K41" s="71"/>
      <x:c r="L41" s="71"/>
      <x:c r="M41" s="71"/>
      <x:c r="N41" s="71"/>
      <x:c r="O41" s="71"/>
      <x:c r="P41" s="71"/>
      <x:c r="Q41" s="71"/>
      <x:c r="R41" s="71"/>
      <x:c r="S41" s="108"/>
      <x:c r="T41" s="108"/>
    </x:row>
    <x:row r="42" s="174" customFormat="1" ht="16.5" customHeight="1">
      <x:c r="B42" s="111"/>
      <x:c r="C42" s="118"/>
      <x:c r="D42" s="118"/>
      <x:c r="E42" s="118"/>
      <x:c r="F42" s="118"/>
      <x:c r="G42" s="118"/>
      <x:c r="H42" s="118"/>
      <x:c r="I42" s="179"/>
      <x:c r="J42" s="179"/>
      <x:c r="K42" s="179"/>
      <x:c r="L42" s="179"/>
      <x:c r="M42" s="179"/>
      <x:c r="N42" s="179"/>
      <x:c r="O42" s="179"/>
      <x:c r="P42" s="179"/>
      <x:c r="Q42" s="179"/>
      <x:c r="R42" s="179"/>
      <x:c r="S42" s="108"/>
      <x:c r="T42" s="108"/>
    </x:row>
    <x:row r="43" s="174" customFormat="1" ht="16.5" customHeight="1">
      <x:c r="B43" s="111"/>
      <x:c r="C43" s="110" t="s">
        <x:v>165</x:v>
      </x:c>
      <x:c r="D43" s="118"/>
      <x:c r="E43" s="118"/>
      <x:c r="F43" s="118"/>
      <x:c r="G43" s="118"/>
      <x:c r="H43" s="118"/>
      <x:c r="I43" s="179"/>
      <x:c r="J43" s="179"/>
      <x:c r="K43" s="179"/>
      <x:c r="L43" s="179"/>
      <x:c r="M43" s="179"/>
      <x:c r="N43" s="179"/>
      <x:c r="O43" s="179"/>
      <x:c r="P43" s="179"/>
      <x:c r="Q43" s="179"/>
      <x:c r="R43" s="179"/>
      <x:c r="S43" s="108"/>
      <x:c r="T43" s="108"/>
    </x:row>
    <x:row r="44" s="174" customFormat="1" ht="16.5" customHeight="1">
      <x:c r="B44" s="111" t="s">
        <x:v>46</x:v>
      </x:c>
      <x:c r="C44" s="115" t="s">
        <x:v>156</x:v>
      </x:c>
      <x:c r="D44" s="116"/>
      <x:c r="E44" s="116"/>
      <x:c r="F44" s="116"/>
      <x:c r="G44" s="117"/>
      <x:c r="H44" s="117" t="s">
        <x:v>151</x:v>
      </x:c>
      <x:c r="I44" s="71"/>
      <x:c r="J44" s="71"/>
      <x:c r="K44" s="71"/>
      <x:c r="L44" s="71"/>
      <x:c r="M44" s="71"/>
      <x:c r="N44" s="71"/>
      <x:c r="O44" s="71"/>
      <x:c r="P44" s="71"/>
      <x:c r="Q44" s="71"/>
      <x:c r="R44" s="71"/>
      <x:c r="S44" s="108"/>
      <x:c r="T44" s="108"/>
    </x:row>
    <x:row r="45" s="174" customFormat="1" ht="16.5" customHeight="1">
      <x:c r="B45" s="111" t="s">
        <x:v>47</x:v>
      </x:c>
      <x:c r="C45" s="115" t="s">
        <x:v>157</x:v>
      </x:c>
      <x:c r="D45" s="116"/>
      <x:c r="E45" s="116"/>
      <x:c r="F45" s="116"/>
      <x:c r="G45" s="117"/>
      <x:c r="H45" s="117" t="s">
        <x:v>158</x:v>
      </x:c>
      <x:c r="I45" s="71"/>
      <x:c r="J45" s="71"/>
      <x:c r="K45" s="71"/>
      <x:c r="L45" s="71"/>
      <x:c r="M45" s="71"/>
      <x:c r="N45" s="71"/>
      <x:c r="O45" s="71"/>
      <x:c r="P45" s="71"/>
      <x:c r="Q45" s="71"/>
      <x:c r="R45" s="71"/>
      <x:c r="S45" s="108"/>
      <x:c r="T45" s="108"/>
    </x:row>
    <x:row r="46" s="174" customFormat="1" ht="16.5" customHeight="1">
      <x:c r="B46" s="111" t="s">
        <x:v>48</x:v>
      </x:c>
      <x:c r="C46" s="115" t="s">
        <x:v>159</x:v>
      </x:c>
      <x:c r="D46" s="116"/>
      <x:c r="E46" s="116"/>
      <x:c r="F46" s="116"/>
      <x:c r="G46" s="117"/>
      <x:c r="H46" s="117" t="s">
        <x:v>158</x:v>
      </x:c>
      <x:c r="I46" s="71"/>
      <x:c r="J46" s="71"/>
      <x:c r="K46" s="71"/>
      <x:c r="L46" s="71"/>
      <x:c r="M46" s="71"/>
      <x:c r="N46" s="71"/>
      <x:c r="O46" s="71"/>
      <x:c r="P46" s="71"/>
      <x:c r="Q46" s="71"/>
      <x:c r="R46" s="71"/>
      <x:c r="S46" s="108"/>
      <x:c r="T46" s="108"/>
    </x:row>
    <x:row r="47" s="174" customFormat="1" ht="16.5" customHeight="1">
      <x:c r="B47" s="111" t="s">
        <x:v>49</x:v>
      </x:c>
      <x:c r="C47" s="115" t="s">
        <x:v>160</x:v>
      </x:c>
      <x:c r="D47" s="116"/>
      <x:c r="E47" s="116"/>
      <x:c r="F47" s="116"/>
      <x:c r="G47" s="117"/>
      <x:c r="H47" s="117" t="s">
        <x:v>161</x:v>
      </x:c>
      <x:c r="I47" s="71"/>
      <x:c r="J47" s="71"/>
      <x:c r="K47" s="71"/>
      <x:c r="L47" s="71"/>
      <x:c r="M47" s="71"/>
      <x:c r="N47" s="71"/>
      <x:c r="O47" s="71"/>
      <x:c r="P47" s="71"/>
      <x:c r="Q47" s="71"/>
      <x:c r="R47" s="71"/>
      <x:c r="S47" s="108"/>
      <x:c r="T47" s="108"/>
    </x:row>
    <x:row r="48" s="174" customFormat="1" ht="30" customHeight="1">
      <x:c r="B48" s="111" t="s">
        <x:v>50</x:v>
      </x:c>
      <x:c r="C48" s="115" t="s">
        <x:v>162</x:v>
      </x:c>
      <x:c r="D48" s="116"/>
      <x:c r="E48" s="116"/>
      <x:c r="F48" s="116"/>
      <x:c r="G48" s="117"/>
      <x:c r="H48" s="117"/>
      <x:c r="I48" s="71" t="s">
        <x:v>116</x:v>
      </x:c>
      <x:c r="J48" s="71" t="s">
        <x:v>116</x:v>
      </x:c>
      <x:c r="K48" s="71" t="s">
        <x:v>116</x:v>
      </x:c>
      <x:c r="L48" s="71" t="s">
        <x:v>116</x:v>
      </x:c>
      <x:c r="M48" s="71" t="s">
        <x:v>116</x:v>
      </x:c>
      <x:c r="N48" s="71" t="s">
        <x:v>116</x:v>
      </x:c>
      <x:c r="O48" s="71" t="s">
        <x:v>116</x:v>
      </x:c>
      <x:c r="P48" s="71" t="s">
        <x:v>116</x:v>
      </x:c>
      <x:c r="Q48" s="71" t="s">
        <x:v>116</x:v>
      </x:c>
      <x:c r="R48" s="71" t="s">
        <x:v>116</x:v>
      </x:c>
      <x:c r="S48" s="108"/>
      <x:c r="T48" s="108"/>
    </x:row>
    <x:row r="49" s="174" customFormat="1" ht="16.5" customHeight="1">
      <x:c r="B49" s="111" t="s">
        <x:v>51</x:v>
      </x:c>
      <x:c r="C49" s="115" t="s">
        <x:v>100</x:v>
      </x:c>
      <x:c r="D49" s="116"/>
      <x:c r="E49" s="116"/>
      <x:c r="F49" s="116"/>
      <x:c r="G49" s="117"/>
      <x:c r="H49" s="117"/>
      <x:c r="I49" s="71"/>
      <x:c r="J49" s="71"/>
      <x:c r="K49" s="71"/>
      <x:c r="L49" s="71"/>
      <x:c r="M49" s="71"/>
      <x:c r="N49" s="71"/>
      <x:c r="O49" s="71"/>
      <x:c r="P49" s="71"/>
      <x:c r="Q49" s="71"/>
      <x:c r="R49" s="71"/>
      <x:c r="S49" s="108"/>
      <x:c r="T49" s="108"/>
    </x:row>
    <x:row r="50" s="174" customFormat="1" ht="16.5" customHeight="1">
      <x:c r="B50" s="111" t="s">
        <x:v>52</x:v>
      </x:c>
      <x:c r="C50" s="115" t="s">
        <x:v>101</x:v>
      </x:c>
      <x:c r="D50" s="116"/>
      <x:c r="E50" s="116"/>
      <x:c r="F50" s="116"/>
      <x:c r="G50" s="117"/>
      <x:c r="H50" s="117"/>
      <x:c r="I50" s="71"/>
      <x:c r="J50" s="71"/>
      <x:c r="K50" s="71"/>
      <x:c r="L50" s="71"/>
      <x:c r="M50" s="71"/>
      <x:c r="N50" s="71"/>
      <x:c r="O50" s="71"/>
      <x:c r="P50" s="71"/>
      <x:c r="Q50" s="71"/>
      <x:c r="R50" s="71"/>
      <x:c r="S50" s="108"/>
      <x:c r="T50" s="108"/>
    </x:row>
    <x:row r="51" s="174" customFormat="1" ht="16.5" customHeight="1">
      <x:c r="B51" s="111" t="s">
        <x:v>53</x:v>
      </x:c>
      <x:c r="C51" s="115" t="s">
        <x:v>102</x:v>
      </x:c>
      <x:c r="D51" s="116"/>
      <x:c r="E51" s="116"/>
      <x:c r="F51" s="116"/>
      <x:c r="G51" s="117"/>
      <x:c r="H51" s="117"/>
      <x:c r="I51" s="71"/>
      <x:c r="J51" s="71"/>
      <x:c r="K51" s="71"/>
      <x:c r="L51" s="71"/>
      <x:c r="M51" s="71"/>
      <x:c r="N51" s="71"/>
      <x:c r="O51" s="71"/>
      <x:c r="P51" s="71"/>
      <x:c r="Q51" s="71"/>
      <x:c r="R51" s="71"/>
      <x:c r="S51" s="108"/>
      <x:c r="T51" s="108"/>
    </x:row>
    <x:row r="52" s="174" customFormat="1" ht="16.5" customHeight="1">
      <x:c r="B52" s="111" t="s">
        <x:v>54</x:v>
      </x:c>
      <x:c r="C52" s="119" t="s">
        <x:v>163</x:v>
      </x:c>
      <x:c r="D52" s="116"/>
      <x:c r="E52" s="116"/>
      <x:c r="F52" s="116"/>
      <x:c r="G52" s="117"/>
      <x:c r="H52" s="117"/>
      <x:c r="I52" s="168" t="n">
        <x:f>IF(IF(I48=$I$238,I49,IF(I48=$I$239,I49*I50,IF(I48=$I$240,I49*I50*I51,1)))=0,"Fyll i 2.6-2.8",IF(I48=$I$238,I49,IF(I48=$I$239,I49*I50,IF(I48=$I$240,I49*I50*I51,1))))</x:f>
        <x:v>1</x:v>
      </x:c>
      <x:c r="J52" s="168" t="n">
        <x:f t="shared" ref="J52" si="2">IF(IF(J48=$I$238,J49,IF(J48=$I$239,J49*J50,IF(J48=$I$240,J49*J50*J51,1)))=0,"Fyll i 2.6-2.8",IF(J48=$I$238,J49,IF(J48=$I$239,J49*J50,IF(J48=$I$240,J49*J50*J51,1))))</x:f>
        <x:v>1</x:v>
      </x:c>
      <x:c r="K52" s="168" t="n">
        <x:f t="shared" ref="K52" si="3">IF(IF(K48=$I$238,K49,IF(K48=$I$239,K49*K50,IF(K48=$I$240,K49*K50*K51,1)))=0,"Fyll i 2.6-2.8",IF(K48=$I$238,K49,IF(K48=$I$239,K49*K50,IF(K48=$I$240,K49*K50*K51,1))))</x:f>
        <x:v>1</x:v>
      </x:c>
      <x:c r="L52" s="168" t="n">
        <x:f t="shared" ref="L52" si="4">IF(IF(L48=$I$238,L49,IF(L48=$I$239,L49*L50,IF(L48=$I$240,L49*L50*L51,1)))=0,"Fyll i 2.6-2.8",IF(L48=$I$238,L49,IF(L48=$I$239,L49*L50,IF(L48=$I$240,L49*L50*L51,1))))</x:f>
        <x:v>1</x:v>
      </x:c>
      <x:c r="M52" s="168" t="n">
        <x:f t="shared" ref="M52" si="5">IF(IF(M48=$I$238,M49,IF(M48=$I$239,M49*M50,IF(M48=$I$240,M49*M50*M51,1)))=0,"Fyll i 2.6-2.8",IF(M48=$I$238,M49,IF(M48=$I$239,M49*M50,IF(M48=$I$240,M49*M50*M51,1))))</x:f>
        <x:v>1</x:v>
      </x:c>
      <x:c r="N52" s="168" t="n">
        <x:f t="shared" ref="N52" si="6">IF(IF(N48=$I$238,N49,IF(N48=$I$239,N49*N50,IF(N48=$I$240,N49*N50*N51,1)))=0,"Fyll i 2.6-2.8",IF(N48=$I$238,N49,IF(N48=$I$239,N49*N50,IF(N48=$I$240,N49*N50*N51,1))))</x:f>
        <x:v>1</x:v>
      </x:c>
      <x:c r="O52" s="168" t="n">
        <x:f t="shared" ref="O52" si="7">IF(IF(O48=$I$238,O49,IF(O48=$I$239,O49*O50,IF(O48=$I$240,O49*O50*O51,1)))=0,"Fyll i 2.6-2.8",IF(O48=$I$238,O49,IF(O48=$I$239,O49*O50,IF(O48=$I$240,O49*O50*O51,1))))</x:f>
        <x:v>1</x:v>
      </x:c>
      <x:c r="P52" s="168" t="n">
        <x:f t="shared" ref="P52" si="8">IF(IF(P48=$I$238,P49,IF(P48=$I$239,P49*P50,IF(P48=$I$240,P49*P50*P51,1)))=0,"Fyll i 2.6-2.8",IF(P48=$I$238,P49,IF(P48=$I$239,P49*P50,IF(P48=$I$240,P49*P50*P51,1))))</x:f>
        <x:v>1</x:v>
      </x:c>
      <x:c r="Q52" s="168" t="n">
        <x:f t="shared" ref="Q52" si="9">IF(IF(Q48=$I$238,Q49,IF(Q48=$I$239,Q49*Q50,IF(Q48=$I$240,Q49*Q50*Q51,1)))=0,"Fyll i 2.6-2.8",IF(Q48=$I$238,Q49,IF(Q48=$I$239,Q49*Q50,IF(Q48=$I$240,Q49*Q50*Q51,1))))</x:f>
        <x:v>1</x:v>
      </x:c>
      <x:c r="R52" s="168" t="n">
        <x:f t="shared" ref="R52" si="10">IF(IF(R48=$I$238,R49,IF(R48=$I$239,R49*R50,IF(R48=$I$240,R49*R50*R51,1)))=0,"Fyll i 2.6-2.8",IF(R48=$I$238,R49,IF(R48=$I$239,R49*R50,IF(R48=$I$240,R49*R50*R51,1))))</x:f>
        <x:v>1</x:v>
      </x:c>
      <x:c r="S52" s="108"/>
      <x:c r="T52" s="108"/>
    </x:row>
    <x:row r="53" s="174" customFormat="1" ht="16.5" customHeight="1">
      <x:c r="B53" s="111" t="s">
        <x:v>55</x:v>
      </x:c>
      <x:c r="C53" s="115" t="s">
        <x:v>164</x:v>
      </x:c>
      <x:c r="D53" s="116"/>
      <x:c r="E53" s="116"/>
      <x:c r="F53" s="116"/>
      <x:c r="G53" s="117"/>
      <x:c r="H53" s="117" t="s">
        <x:v>114</x:v>
      </x:c>
      <x:c r="I53" s="71"/>
      <x:c r="J53" s="71"/>
      <x:c r="K53" s="71"/>
      <x:c r="L53" s="71"/>
      <x:c r="M53" s="71"/>
      <x:c r="N53" s="71"/>
      <x:c r="O53" s="71"/>
      <x:c r="P53" s="71"/>
      <x:c r="Q53" s="71"/>
      <x:c r="R53" s="71"/>
      <x:c r="S53" s="108"/>
      <x:c r="T53" s="108"/>
    </x:row>
    <x:row r="54" s="174" customFormat="1" ht="16.5" customHeight="1">
      <x:c r="B54" s="111"/>
      <x:c r="C54" s="118"/>
      <x:c r="D54" s="118"/>
      <x:c r="E54" s="118"/>
      <x:c r="F54" s="118"/>
      <x:c r="G54" s="118"/>
      <x:c r="H54" s="118"/>
      <x:c r="I54" s="179"/>
      <x:c r="J54" s="179"/>
      <x:c r="K54" s="179"/>
      <x:c r="L54" s="179"/>
      <x:c r="M54" s="179"/>
      <x:c r="N54" s="179"/>
      <x:c r="O54" s="179"/>
      <x:c r="P54" s="179"/>
      <x:c r="Q54" s="179"/>
      <x:c r="R54" s="179"/>
      <x:c r="S54" s="108"/>
      <x:c r="T54" s="108"/>
    </x:row>
    <x:row r="55" s="174" customFormat="1" ht="16.5" customHeight="1">
      <x:c r="B55" s="111"/>
      <x:c r="C55" s="110" t="s">
        <x:v>166</x:v>
      </x:c>
      <x:c r="D55" s="118"/>
      <x:c r="E55" s="118"/>
      <x:c r="F55" s="118"/>
      <x:c r="G55" s="118"/>
      <x:c r="H55" s="118"/>
      <x:c r="I55" s="179"/>
      <x:c r="J55" s="179"/>
      <x:c r="K55" s="179"/>
      <x:c r="L55" s="179"/>
      <x:c r="M55" s="179"/>
      <x:c r="N55" s="179"/>
      <x:c r="O55" s="179"/>
      <x:c r="P55" s="179"/>
      <x:c r="Q55" s="179"/>
      <x:c r="R55" s="179"/>
      <x:c r="S55" s="108"/>
      <x:c r="T55" s="108"/>
    </x:row>
    <x:row r="56" s="174" customFormat="1" ht="16.5" customHeight="1">
      <x:c r="B56" s="111" t="s">
        <x:v>46</x:v>
      </x:c>
      <x:c r="C56" s="115" t="s">
        <x:v>156</x:v>
      </x:c>
      <x:c r="D56" s="116"/>
      <x:c r="E56" s="116"/>
      <x:c r="F56" s="116"/>
      <x:c r="G56" s="117"/>
      <x:c r="H56" s="117" t="s">
        <x:v>151</x:v>
      </x:c>
      <x:c r="I56" s="71"/>
      <x:c r="J56" s="71"/>
      <x:c r="K56" s="71"/>
      <x:c r="L56" s="71"/>
      <x:c r="M56" s="71"/>
      <x:c r="N56" s="71"/>
      <x:c r="O56" s="71"/>
      <x:c r="P56" s="71"/>
      <x:c r="Q56" s="71"/>
      <x:c r="R56" s="71"/>
      <x:c r="S56" s="108"/>
      <x:c r="T56" s="108"/>
    </x:row>
    <x:row r="57" s="174" customFormat="1" ht="16.5" customHeight="1">
      <x:c r="B57" s="111" t="s">
        <x:v>47</x:v>
      </x:c>
      <x:c r="C57" s="115" t="s">
        <x:v>157</x:v>
      </x:c>
      <x:c r="D57" s="116"/>
      <x:c r="E57" s="116"/>
      <x:c r="F57" s="116"/>
      <x:c r="G57" s="117"/>
      <x:c r="H57" s="117" t="s">
        <x:v>158</x:v>
      </x:c>
      <x:c r="I57" s="71"/>
      <x:c r="J57" s="71"/>
      <x:c r="K57" s="71"/>
      <x:c r="L57" s="71"/>
      <x:c r="M57" s="71"/>
      <x:c r="N57" s="71"/>
      <x:c r="O57" s="71"/>
      <x:c r="P57" s="71"/>
      <x:c r="Q57" s="71"/>
      <x:c r="R57" s="71"/>
      <x:c r="S57" s="108"/>
      <x:c r="T57" s="108"/>
    </x:row>
    <x:row r="58" s="174" customFormat="1" ht="16.5" customHeight="1">
      <x:c r="B58" s="111" t="s">
        <x:v>48</x:v>
      </x:c>
      <x:c r="C58" s="115" t="s">
        <x:v>159</x:v>
      </x:c>
      <x:c r="D58" s="116"/>
      <x:c r="E58" s="116"/>
      <x:c r="F58" s="116"/>
      <x:c r="G58" s="117"/>
      <x:c r="H58" s="117" t="s">
        <x:v>158</x:v>
      </x:c>
      <x:c r="I58" s="71"/>
      <x:c r="J58" s="71"/>
      <x:c r="K58" s="71"/>
      <x:c r="L58" s="71"/>
      <x:c r="M58" s="71"/>
      <x:c r="N58" s="71"/>
      <x:c r="O58" s="71"/>
      <x:c r="P58" s="71"/>
      <x:c r="Q58" s="71"/>
      <x:c r="R58" s="71"/>
      <x:c r="S58" s="108"/>
      <x:c r="T58" s="108"/>
    </x:row>
    <x:row r="59" s="174" customFormat="1" ht="16.5" customHeight="1">
      <x:c r="B59" s="111" t="s">
        <x:v>49</x:v>
      </x:c>
      <x:c r="C59" s="115" t="s">
        <x:v>160</x:v>
      </x:c>
      <x:c r="D59" s="116"/>
      <x:c r="E59" s="116"/>
      <x:c r="F59" s="116"/>
      <x:c r="G59" s="117"/>
      <x:c r="H59" s="117" t="s">
        <x:v>161</x:v>
      </x:c>
      <x:c r="I59" s="71"/>
      <x:c r="J59" s="71"/>
      <x:c r="K59" s="71"/>
      <x:c r="L59" s="71"/>
      <x:c r="M59" s="71"/>
      <x:c r="N59" s="71"/>
      <x:c r="O59" s="71"/>
      <x:c r="P59" s="71"/>
      <x:c r="Q59" s="71"/>
      <x:c r="R59" s="71"/>
      <x:c r="S59" s="108"/>
      <x:c r="T59" s="108"/>
    </x:row>
    <x:row r="60" s="174" customFormat="1" ht="30" customHeight="1">
      <x:c r="B60" s="111" t="s">
        <x:v>50</x:v>
      </x:c>
      <x:c r="C60" s="115" t="s">
        <x:v>162</x:v>
      </x:c>
      <x:c r="D60" s="116"/>
      <x:c r="E60" s="116"/>
      <x:c r="F60" s="116"/>
      <x:c r="G60" s="117"/>
      <x:c r="H60" s="117"/>
      <x:c r="I60" s="71" t="s">
        <x:v>116</x:v>
      </x:c>
      <x:c r="J60" s="71" t="s">
        <x:v>116</x:v>
      </x:c>
      <x:c r="K60" s="71" t="s">
        <x:v>116</x:v>
      </x:c>
      <x:c r="L60" s="71" t="s">
        <x:v>116</x:v>
      </x:c>
      <x:c r="M60" s="71" t="s">
        <x:v>116</x:v>
      </x:c>
      <x:c r="N60" s="71" t="s">
        <x:v>116</x:v>
      </x:c>
      <x:c r="O60" s="71" t="s">
        <x:v>116</x:v>
      </x:c>
      <x:c r="P60" s="71" t="s">
        <x:v>116</x:v>
      </x:c>
      <x:c r="Q60" s="71" t="s">
        <x:v>116</x:v>
      </x:c>
      <x:c r="R60" s="71" t="s">
        <x:v>116</x:v>
      </x:c>
      <x:c r="S60" s="108"/>
      <x:c r="T60" s="108"/>
    </x:row>
    <x:row r="61" s="174" customFormat="1" ht="16.5" customHeight="1">
      <x:c r="B61" s="111" t="s">
        <x:v>51</x:v>
      </x:c>
      <x:c r="C61" s="115" t="s">
        <x:v>100</x:v>
      </x:c>
      <x:c r="D61" s="116"/>
      <x:c r="E61" s="116"/>
      <x:c r="F61" s="116"/>
      <x:c r="G61" s="117"/>
      <x:c r="H61" s="117"/>
      <x:c r="I61" s="71"/>
      <x:c r="J61" s="71"/>
      <x:c r="K61" s="71"/>
      <x:c r="L61" s="71"/>
      <x:c r="M61" s="71"/>
      <x:c r="N61" s="71"/>
      <x:c r="O61" s="71"/>
      <x:c r="P61" s="71"/>
      <x:c r="Q61" s="71"/>
      <x:c r="R61" s="71"/>
      <x:c r="S61" s="108"/>
      <x:c r="T61" s="108"/>
    </x:row>
    <x:row r="62" s="174" customFormat="1" ht="16.5" customHeight="1">
      <x:c r="B62" s="111" t="s">
        <x:v>52</x:v>
      </x:c>
      <x:c r="C62" s="115" t="s">
        <x:v>101</x:v>
      </x:c>
      <x:c r="D62" s="116"/>
      <x:c r="E62" s="116"/>
      <x:c r="F62" s="116"/>
      <x:c r="G62" s="117"/>
      <x:c r="H62" s="117"/>
      <x:c r="I62" s="71"/>
      <x:c r="J62" s="71"/>
      <x:c r="K62" s="71"/>
      <x:c r="L62" s="71"/>
      <x:c r="M62" s="71"/>
      <x:c r="N62" s="71"/>
      <x:c r="O62" s="71"/>
      <x:c r="P62" s="71"/>
      <x:c r="Q62" s="71"/>
      <x:c r="R62" s="71"/>
      <x:c r="S62" s="108"/>
      <x:c r="T62" s="108"/>
    </x:row>
    <x:row r="63" s="174" customFormat="1" ht="16.5" customHeight="1">
      <x:c r="B63" s="111" t="s">
        <x:v>53</x:v>
      </x:c>
      <x:c r="C63" s="115" t="s">
        <x:v>102</x:v>
      </x:c>
      <x:c r="D63" s="116"/>
      <x:c r="E63" s="116"/>
      <x:c r="F63" s="116"/>
      <x:c r="G63" s="117"/>
      <x:c r="H63" s="117"/>
      <x:c r="I63" s="71"/>
      <x:c r="J63" s="71"/>
      <x:c r="K63" s="71"/>
      <x:c r="L63" s="71"/>
      <x:c r="M63" s="71"/>
      <x:c r="N63" s="71"/>
      <x:c r="O63" s="71"/>
      <x:c r="P63" s="71"/>
      <x:c r="Q63" s="71"/>
      <x:c r="R63" s="71"/>
      <x:c r="S63" s="108"/>
      <x:c r="T63" s="108"/>
    </x:row>
    <x:row r="64" s="174" customFormat="1" ht="16.5" customHeight="1">
      <x:c r="B64" s="111" t="s">
        <x:v>54</x:v>
      </x:c>
      <x:c r="C64" s="119" t="s">
        <x:v>163</x:v>
      </x:c>
      <x:c r="D64" s="116"/>
      <x:c r="E64" s="116"/>
      <x:c r="F64" s="116"/>
      <x:c r="G64" s="117"/>
      <x:c r="H64" s="117"/>
      <x:c r="I64" s="168" t="n">
        <x:f>IF(IF(I60=$I$238,I61,IF(I60=$I$239,I61*I62,IF(I60=$I$240,I61*I62*I63,1)))=0,"Fyll i 2.6-2.8",IF(I60=$I$238,I61,IF(I60=$I$239,I61*I62,IF(I60=$I$240,I61*I62*I63,1))))</x:f>
        <x:v>1</x:v>
      </x:c>
      <x:c r="J64" s="168" t="n">
        <x:f t="shared" ref="J64" si="11">IF(IF(J60=$I$238,J61,IF(J60=$I$239,J61*J62,IF(J60=$I$240,J61*J62*J63,1)))=0,"Fyll i 2.6-2.8",IF(J60=$I$238,J61,IF(J60=$I$239,J61*J62,IF(J60=$I$240,J61*J62*J63,1))))</x:f>
        <x:v>1</x:v>
      </x:c>
      <x:c r="K64" s="168" t="n">
        <x:f t="shared" ref="K64" si="12">IF(IF(K60=$I$238,K61,IF(K60=$I$239,K61*K62,IF(K60=$I$240,K61*K62*K63,1)))=0,"Fyll i 2.6-2.8",IF(K60=$I$238,K61,IF(K60=$I$239,K61*K62,IF(K60=$I$240,K61*K62*K63,1))))</x:f>
        <x:v>1</x:v>
      </x:c>
      <x:c r="L64" s="168" t="n">
        <x:f t="shared" ref="L64" si="13">IF(IF(L60=$I$238,L61,IF(L60=$I$239,L61*L62,IF(L60=$I$240,L61*L62*L63,1)))=0,"Fyll i 2.6-2.8",IF(L60=$I$238,L61,IF(L60=$I$239,L61*L62,IF(L60=$I$240,L61*L62*L63,1))))</x:f>
        <x:v>1</x:v>
      </x:c>
      <x:c r="M64" s="168" t="n">
        <x:f t="shared" ref="M64" si="14">IF(IF(M60=$I$238,M61,IF(M60=$I$239,M61*M62,IF(M60=$I$240,M61*M62*M63,1)))=0,"Fyll i 2.6-2.8",IF(M60=$I$238,M61,IF(M60=$I$239,M61*M62,IF(M60=$I$240,M61*M62*M63,1))))</x:f>
        <x:v>1</x:v>
      </x:c>
      <x:c r="N64" s="168" t="n">
        <x:f t="shared" ref="N64" si="15">IF(IF(N60=$I$238,N61,IF(N60=$I$239,N61*N62,IF(N60=$I$240,N61*N62*N63,1)))=0,"Fyll i 2.6-2.8",IF(N60=$I$238,N61,IF(N60=$I$239,N61*N62,IF(N60=$I$240,N61*N62*N63,1))))</x:f>
        <x:v>1</x:v>
      </x:c>
      <x:c r="O64" s="168" t="n">
        <x:f t="shared" ref="O64" si="16">IF(IF(O60=$I$238,O61,IF(O60=$I$239,O61*O62,IF(O60=$I$240,O61*O62*O63,1)))=0,"Fyll i 2.6-2.8",IF(O60=$I$238,O61,IF(O60=$I$239,O61*O62,IF(O60=$I$240,O61*O62*O63,1))))</x:f>
        <x:v>1</x:v>
      </x:c>
      <x:c r="P64" s="168" t="n">
        <x:f t="shared" ref="P64" si="17">IF(IF(P60=$I$238,P61,IF(P60=$I$239,P61*P62,IF(P60=$I$240,P61*P62*P63,1)))=0,"Fyll i 2.6-2.8",IF(P60=$I$238,P61,IF(P60=$I$239,P61*P62,IF(P60=$I$240,P61*P62*P63,1))))</x:f>
        <x:v>1</x:v>
      </x:c>
      <x:c r="Q64" s="168" t="n">
        <x:f t="shared" ref="Q64" si="18">IF(IF(Q60=$I$238,Q61,IF(Q60=$I$239,Q61*Q62,IF(Q60=$I$240,Q61*Q62*Q63,1)))=0,"Fyll i 2.6-2.8",IF(Q60=$I$238,Q61,IF(Q60=$I$239,Q61*Q62,IF(Q60=$I$240,Q61*Q62*Q63,1))))</x:f>
        <x:v>1</x:v>
      </x:c>
      <x:c r="R64" s="168" t="n">
        <x:f t="shared" ref="R64" si="19">IF(IF(R60=$I$238,R61,IF(R60=$I$239,R61*R62,IF(R60=$I$240,R61*R62*R63,1)))=0,"Fyll i 2.6-2.8",IF(R60=$I$238,R61,IF(R60=$I$239,R61*R62,IF(R60=$I$240,R61*R62*R63,1))))</x:f>
        <x:v>1</x:v>
      </x:c>
      <x:c r="S64" s="108"/>
      <x:c r="T64" s="108"/>
    </x:row>
    <x:row r="65" s="174" customFormat="1" ht="16.5" customHeight="1">
      <x:c r="B65" s="111" t="s">
        <x:v>55</x:v>
      </x:c>
      <x:c r="C65" s="115" t="s">
        <x:v>164</x:v>
      </x:c>
      <x:c r="D65" s="116"/>
      <x:c r="E65" s="116"/>
      <x:c r="F65" s="116"/>
      <x:c r="G65" s="117"/>
      <x:c r="H65" s="117" t="s">
        <x:v>114</x:v>
      </x:c>
      <x:c r="I65" s="71"/>
      <x:c r="J65" s="71"/>
      <x:c r="K65" s="71"/>
      <x:c r="L65" s="71"/>
      <x:c r="M65" s="71"/>
      <x:c r="N65" s="71"/>
      <x:c r="O65" s="71"/>
      <x:c r="P65" s="71"/>
      <x:c r="Q65" s="71"/>
      <x:c r="R65" s="71"/>
      <x:c r="S65" s="108"/>
      <x:c r="T65" s="108"/>
    </x:row>
    <x:row r="66" s="174" customFormat="1" ht="16.5" customHeight="1">
      <x:c r="B66" s="111"/>
      <x:c r="C66" s="118"/>
      <x:c r="D66" s="118"/>
      <x:c r="E66" s="118"/>
      <x:c r="F66" s="118"/>
      <x:c r="G66" s="118"/>
      <x:c r="H66" s="118"/>
      <x:c r="I66" s="179"/>
      <x:c r="J66" s="179"/>
      <x:c r="K66" s="179"/>
      <x:c r="L66" s="179"/>
      <x:c r="M66" s="179"/>
      <x:c r="N66" s="179"/>
      <x:c r="O66" s="179"/>
      <x:c r="P66" s="179"/>
      <x:c r="Q66" s="179"/>
      <x:c r="R66" s="179"/>
      <x:c r="S66" s="108"/>
      <x:c r="T66" s="108"/>
    </x:row>
    <x:row r="67" s="174" customFormat="1" ht="16.5" customHeight="1">
      <x:c r="B67" s="111"/>
      <x:c r="C67" s="110" t="s">
        <x:v>167</x:v>
      </x:c>
      <x:c r="D67" s="118"/>
      <x:c r="E67" s="118"/>
      <x:c r="F67" s="118"/>
      <x:c r="G67" s="118"/>
      <x:c r="H67" s="118"/>
      <x:c r="I67" s="179"/>
      <x:c r="J67" s="179"/>
      <x:c r="K67" s="179"/>
      <x:c r="L67" s="179"/>
      <x:c r="M67" s="179"/>
      <x:c r="N67" s="179"/>
      <x:c r="O67" s="179"/>
      <x:c r="P67" s="179"/>
      <x:c r="Q67" s="179"/>
      <x:c r="R67" s="179"/>
      <x:c r="S67" s="108"/>
      <x:c r="T67" s="108"/>
    </x:row>
    <x:row r="68" s="174" customFormat="1" ht="16.5" customHeight="1">
      <x:c r="B68" s="111" t="s">
        <x:v>46</x:v>
      </x:c>
      <x:c r="C68" s="115" t="s">
        <x:v>156</x:v>
      </x:c>
      <x:c r="D68" s="116"/>
      <x:c r="E68" s="116"/>
      <x:c r="F68" s="116"/>
      <x:c r="G68" s="117"/>
      <x:c r="H68" s="117" t="s">
        <x:v>151</x:v>
      </x:c>
      <x:c r="I68" s="71"/>
      <x:c r="J68" s="71"/>
      <x:c r="K68" s="71"/>
      <x:c r="L68" s="71"/>
      <x:c r="M68" s="71"/>
      <x:c r="N68" s="71"/>
      <x:c r="O68" s="71"/>
      <x:c r="P68" s="71"/>
      <x:c r="Q68" s="71"/>
      <x:c r="R68" s="71"/>
      <x:c r="S68" s="108"/>
      <x:c r="T68" s="108"/>
    </x:row>
    <x:row r="69" s="174" customFormat="1" ht="16.5" customHeight="1">
      <x:c r="B69" s="111" t="s">
        <x:v>47</x:v>
      </x:c>
      <x:c r="C69" s="115" t="s">
        <x:v>157</x:v>
      </x:c>
      <x:c r="D69" s="116"/>
      <x:c r="E69" s="116"/>
      <x:c r="F69" s="116"/>
      <x:c r="G69" s="117"/>
      <x:c r="H69" s="117" t="s">
        <x:v>158</x:v>
      </x:c>
      <x:c r="I69" s="71"/>
      <x:c r="J69" s="71"/>
      <x:c r="K69" s="71"/>
      <x:c r="L69" s="71"/>
      <x:c r="M69" s="71"/>
      <x:c r="N69" s="71"/>
      <x:c r="O69" s="71"/>
      <x:c r="P69" s="71"/>
      <x:c r="Q69" s="71"/>
      <x:c r="R69" s="71"/>
      <x:c r="S69" s="108"/>
      <x:c r="T69" s="108"/>
    </x:row>
    <x:row r="70" s="174" customFormat="1" ht="16.5" customHeight="1">
      <x:c r="B70" s="111" t="s">
        <x:v>48</x:v>
      </x:c>
      <x:c r="C70" s="115" t="s">
        <x:v>159</x:v>
      </x:c>
      <x:c r="D70" s="116"/>
      <x:c r="E70" s="116"/>
      <x:c r="F70" s="116"/>
      <x:c r="G70" s="117"/>
      <x:c r="H70" s="117" t="s">
        <x:v>158</x:v>
      </x:c>
      <x:c r="I70" s="71"/>
      <x:c r="J70" s="71"/>
      <x:c r="K70" s="71"/>
      <x:c r="L70" s="71"/>
      <x:c r="M70" s="71"/>
      <x:c r="N70" s="71"/>
      <x:c r="O70" s="71"/>
      <x:c r="P70" s="71"/>
      <x:c r="Q70" s="71"/>
      <x:c r="R70" s="71"/>
      <x:c r="S70" s="108"/>
      <x:c r="T70" s="108"/>
    </x:row>
    <x:row r="71" s="174" customFormat="1" ht="16.5" customHeight="1">
      <x:c r="B71" s="111" t="s">
        <x:v>49</x:v>
      </x:c>
      <x:c r="C71" s="115" t="s">
        <x:v>160</x:v>
      </x:c>
      <x:c r="D71" s="116"/>
      <x:c r="E71" s="116"/>
      <x:c r="F71" s="116"/>
      <x:c r="G71" s="117"/>
      <x:c r="H71" s="117" t="s">
        <x:v>161</x:v>
      </x:c>
      <x:c r="I71" s="71"/>
      <x:c r="J71" s="71"/>
      <x:c r="K71" s="71"/>
      <x:c r="L71" s="71"/>
      <x:c r="M71" s="71"/>
      <x:c r="N71" s="71"/>
      <x:c r="O71" s="71"/>
      <x:c r="P71" s="71"/>
      <x:c r="Q71" s="71"/>
      <x:c r="R71" s="71"/>
      <x:c r="S71" s="108"/>
      <x:c r="T71" s="108"/>
    </x:row>
    <x:row r="72" s="174" customFormat="1" ht="30" customHeight="1">
      <x:c r="B72" s="111" t="s">
        <x:v>50</x:v>
      </x:c>
      <x:c r="C72" s="115" t="s">
        <x:v>162</x:v>
      </x:c>
      <x:c r="D72" s="116"/>
      <x:c r="E72" s="116"/>
      <x:c r="F72" s="116"/>
      <x:c r="G72" s="117"/>
      <x:c r="H72" s="117"/>
      <x:c r="I72" s="71" t="s">
        <x:v>116</x:v>
      </x:c>
      <x:c r="J72" s="71" t="s">
        <x:v>116</x:v>
      </x:c>
      <x:c r="K72" s="71" t="s">
        <x:v>116</x:v>
      </x:c>
      <x:c r="L72" s="71" t="s">
        <x:v>116</x:v>
      </x:c>
      <x:c r="M72" s="71" t="s">
        <x:v>116</x:v>
      </x:c>
      <x:c r="N72" s="71" t="s">
        <x:v>116</x:v>
      </x:c>
      <x:c r="O72" s="71" t="s">
        <x:v>116</x:v>
      </x:c>
      <x:c r="P72" s="71" t="s">
        <x:v>116</x:v>
      </x:c>
      <x:c r="Q72" s="71" t="s">
        <x:v>116</x:v>
      </x:c>
      <x:c r="R72" s="71" t="s">
        <x:v>116</x:v>
      </x:c>
      <x:c r="S72" s="108"/>
      <x:c r="T72" s="108"/>
    </x:row>
    <x:row r="73" s="174" customFormat="1" ht="16.5" customHeight="1">
      <x:c r="B73" s="111" t="s">
        <x:v>51</x:v>
      </x:c>
      <x:c r="C73" s="115" t="s">
        <x:v>100</x:v>
      </x:c>
      <x:c r="D73" s="116"/>
      <x:c r="E73" s="116"/>
      <x:c r="F73" s="116"/>
      <x:c r="G73" s="117"/>
      <x:c r="H73" s="117"/>
      <x:c r="I73" s="71"/>
      <x:c r="J73" s="71"/>
      <x:c r="K73" s="71"/>
      <x:c r="L73" s="71"/>
      <x:c r="M73" s="71"/>
      <x:c r="N73" s="71"/>
      <x:c r="O73" s="71"/>
      <x:c r="P73" s="71"/>
      <x:c r="Q73" s="71"/>
      <x:c r="R73" s="71"/>
      <x:c r="S73" s="108"/>
      <x:c r="T73" s="108"/>
    </x:row>
    <x:row r="74" s="174" customFormat="1" ht="16.5" customHeight="1">
      <x:c r="B74" s="111" t="s">
        <x:v>52</x:v>
      </x:c>
      <x:c r="C74" s="115" t="s">
        <x:v>101</x:v>
      </x:c>
      <x:c r="D74" s="116"/>
      <x:c r="E74" s="116"/>
      <x:c r="F74" s="116"/>
      <x:c r="G74" s="117"/>
      <x:c r="H74" s="117"/>
      <x:c r="I74" s="71"/>
      <x:c r="J74" s="71"/>
      <x:c r="K74" s="71"/>
      <x:c r="L74" s="71"/>
      <x:c r="M74" s="71"/>
      <x:c r="N74" s="71"/>
      <x:c r="O74" s="71"/>
      <x:c r="P74" s="71"/>
      <x:c r="Q74" s="71"/>
      <x:c r="R74" s="71"/>
      <x:c r="S74" s="108"/>
      <x:c r="T74" s="108"/>
    </x:row>
    <x:row r="75" s="174" customFormat="1" ht="16.5" customHeight="1">
      <x:c r="B75" s="111" t="s">
        <x:v>53</x:v>
      </x:c>
      <x:c r="C75" s="115" t="s">
        <x:v>102</x:v>
      </x:c>
      <x:c r="D75" s="116"/>
      <x:c r="E75" s="116"/>
      <x:c r="F75" s="116"/>
      <x:c r="G75" s="117"/>
      <x:c r="H75" s="117"/>
      <x:c r="I75" s="71"/>
      <x:c r="J75" s="71"/>
      <x:c r="K75" s="71"/>
      <x:c r="L75" s="71"/>
      <x:c r="M75" s="71"/>
      <x:c r="N75" s="71"/>
      <x:c r="O75" s="71"/>
      <x:c r="P75" s="71"/>
      <x:c r="Q75" s="71"/>
      <x:c r="R75" s="71"/>
      <x:c r="S75" s="108"/>
      <x:c r="T75" s="108"/>
    </x:row>
    <x:row r="76" s="174" customFormat="1" ht="16.5" customHeight="1">
      <x:c r="B76" s="111" t="s">
        <x:v>54</x:v>
      </x:c>
      <x:c r="C76" s="119" t="s">
        <x:v>163</x:v>
      </x:c>
      <x:c r="D76" s="116"/>
      <x:c r="E76" s="116"/>
      <x:c r="F76" s="116"/>
      <x:c r="G76" s="117"/>
      <x:c r="H76" s="117"/>
      <x:c r="I76" s="168" t="n">
        <x:f>IF(IF(I72=$I$238,I73,IF(I72=$I$239,I73*I74,IF(I72=$I$240,I73*I74*I75,1)))=0,"Fyll i 2.6-2.8",IF(I72=$I$238,I73,IF(I72=$I$239,I73*I74,IF(I72=$I$240,I73*I74*I75,1))))</x:f>
        <x:v>1</x:v>
      </x:c>
      <x:c r="J76" s="168" t="n">
        <x:f t="shared" ref="J76" si="20">IF(IF(J72=$I$238,J73,IF(J72=$I$239,J73*J74,IF(J72=$I$240,J73*J74*J75,1)))=0,"Fyll i 2.6-2.8",IF(J72=$I$238,J73,IF(J72=$I$239,J73*J74,IF(J72=$I$240,J73*J74*J75,1))))</x:f>
        <x:v>1</x:v>
      </x:c>
      <x:c r="K76" s="168" t="n">
        <x:f t="shared" ref="K76" si="21">IF(IF(K72=$I$238,K73,IF(K72=$I$239,K73*K74,IF(K72=$I$240,K73*K74*K75,1)))=0,"Fyll i 2.6-2.8",IF(K72=$I$238,K73,IF(K72=$I$239,K73*K74,IF(K72=$I$240,K73*K74*K75,1))))</x:f>
        <x:v>1</x:v>
      </x:c>
      <x:c r="L76" s="168" t="n">
        <x:f t="shared" ref="L76" si="22">IF(IF(L72=$I$238,L73,IF(L72=$I$239,L73*L74,IF(L72=$I$240,L73*L74*L75,1)))=0,"Fyll i 2.6-2.8",IF(L72=$I$238,L73,IF(L72=$I$239,L73*L74,IF(L72=$I$240,L73*L74*L75,1))))</x:f>
        <x:v>1</x:v>
      </x:c>
      <x:c r="M76" s="168" t="n">
        <x:f t="shared" ref="M76" si="23">IF(IF(M72=$I$238,M73,IF(M72=$I$239,M73*M74,IF(M72=$I$240,M73*M74*M75,1)))=0,"Fyll i 2.6-2.8",IF(M72=$I$238,M73,IF(M72=$I$239,M73*M74,IF(M72=$I$240,M73*M74*M75,1))))</x:f>
        <x:v>1</x:v>
      </x:c>
      <x:c r="N76" s="168" t="n">
        <x:f t="shared" ref="N76" si="24">IF(IF(N72=$I$238,N73,IF(N72=$I$239,N73*N74,IF(N72=$I$240,N73*N74*N75,1)))=0,"Fyll i 2.6-2.8",IF(N72=$I$238,N73,IF(N72=$I$239,N73*N74,IF(N72=$I$240,N73*N74*N75,1))))</x:f>
        <x:v>1</x:v>
      </x:c>
      <x:c r="O76" s="168" t="n">
        <x:f t="shared" ref="O76" si="25">IF(IF(O72=$I$238,O73,IF(O72=$I$239,O73*O74,IF(O72=$I$240,O73*O74*O75,1)))=0,"Fyll i 2.6-2.8",IF(O72=$I$238,O73,IF(O72=$I$239,O73*O74,IF(O72=$I$240,O73*O74*O75,1))))</x:f>
        <x:v>1</x:v>
      </x:c>
      <x:c r="P76" s="168" t="n">
        <x:f t="shared" ref="P76" si="26">IF(IF(P72=$I$238,P73,IF(P72=$I$239,P73*P74,IF(P72=$I$240,P73*P74*P75,1)))=0,"Fyll i 2.6-2.8",IF(P72=$I$238,P73,IF(P72=$I$239,P73*P74,IF(P72=$I$240,P73*P74*P75,1))))</x:f>
        <x:v>1</x:v>
      </x:c>
      <x:c r="Q76" s="168" t="n">
        <x:f t="shared" ref="Q76" si="27">IF(IF(Q72=$I$238,Q73,IF(Q72=$I$239,Q73*Q74,IF(Q72=$I$240,Q73*Q74*Q75,1)))=0,"Fyll i 2.6-2.8",IF(Q72=$I$238,Q73,IF(Q72=$I$239,Q73*Q74,IF(Q72=$I$240,Q73*Q74*Q75,1))))</x:f>
        <x:v>1</x:v>
      </x:c>
      <x:c r="R76" s="168" t="n">
        <x:f t="shared" ref="R76" si="28">IF(IF(R72=$I$238,R73,IF(R72=$I$239,R73*R74,IF(R72=$I$240,R73*R74*R75,1)))=0,"Fyll i 2.6-2.8",IF(R72=$I$238,R73,IF(R72=$I$239,R73*R74,IF(R72=$I$240,R73*R74*R75,1))))</x:f>
        <x:v>1</x:v>
      </x:c>
      <x:c r="S76" s="108"/>
      <x:c r="T76" s="108"/>
    </x:row>
    <x:row r="77" s="174" customFormat="1" ht="16.5" customHeight="1">
      <x:c r="B77" s="111" t="s">
        <x:v>55</x:v>
      </x:c>
      <x:c r="C77" s="115" t="s">
        <x:v>164</x:v>
      </x:c>
      <x:c r="D77" s="116"/>
      <x:c r="E77" s="116"/>
      <x:c r="F77" s="116"/>
      <x:c r="G77" s="117"/>
      <x:c r="H77" s="117" t="s">
        <x:v>114</x:v>
      </x:c>
      <x:c r="I77" s="71"/>
      <x:c r="J77" s="71"/>
      <x:c r="K77" s="71"/>
      <x:c r="L77" s="71"/>
      <x:c r="M77" s="71"/>
      <x:c r="N77" s="71"/>
      <x:c r="O77" s="71"/>
      <x:c r="P77" s="71"/>
      <x:c r="Q77" s="71"/>
      <x:c r="R77" s="71"/>
      <x:c r="S77" s="108"/>
      <x:c r="T77" s="108"/>
    </x:row>
    <x:row r="78" s="174" customFormat="1" ht="16.5" customHeight="1">
      <x:c r="B78" s="111"/>
      <x:c r="C78" s="118"/>
      <x:c r="D78" s="118"/>
      <x:c r="E78" s="118"/>
      <x:c r="F78" s="118"/>
      <x:c r="G78" s="118"/>
      <x:c r="H78" s="118"/>
      <x:c r="I78" s="179"/>
      <x:c r="J78" s="179"/>
      <x:c r="K78" s="179"/>
      <x:c r="L78" s="179"/>
      <x:c r="M78" s="179"/>
      <x:c r="N78" s="179"/>
      <x:c r="O78" s="179"/>
      <x:c r="P78" s="179"/>
      <x:c r="Q78" s="179"/>
      <x:c r="R78" s="179"/>
      <x:c r="S78" s="108"/>
      <x:c r="T78" s="108"/>
    </x:row>
    <x:row r="79" s="174" customFormat="1" ht="16.5" customHeight="1">
      <x:c r="B79" s="111"/>
      <x:c r="C79" s="110" t="s">
        <x:v>168</x:v>
      </x:c>
      <x:c r="D79" s="118"/>
      <x:c r="E79" s="118"/>
      <x:c r="F79" s="118"/>
      <x:c r="G79" s="118"/>
      <x:c r="H79" s="118"/>
      <x:c r="I79" s="179"/>
      <x:c r="J79" s="179"/>
      <x:c r="K79" s="179"/>
      <x:c r="L79" s="179"/>
      <x:c r="M79" s="179"/>
      <x:c r="N79" s="179"/>
      <x:c r="O79" s="179"/>
      <x:c r="P79" s="179"/>
      <x:c r="Q79" s="179"/>
      <x:c r="R79" s="179"/>
      <x:c r="S79" s="108"/>
      <x:c r="T79" s="108"/>
    </x:row>
    <x:row r="80" s="174" customFormat="1" ht="16.5" customHeight="1">
      <x:c r="B80" s="111" t="s">
        <x:v>46</x:v>
      </x:c>
      <x:c r="C80" s="115" t="s">
        <x:v>156</x:v>
      </x:c>
      <x:c r="D80" s="116"/>
      <x:c r="E80" s="116"/>
      <x:c r="F80" s="116"/>
      <x:c r="G80" s="117"/>
      <x:c r="H80" s="117" t="s">
        <x:v>151</x:v>
      </x:c>
      <x:c r="I80" s="71"/>
      <x:c r="J80" s="71"/>
      <x:c r="K80" s="71"/>
      <x:c r="L80" s="71"/>
      <x:c r="M80" s="71"/>
      <x:c r="N80" s="71"/>
      <x:c r="O80" s="71"/>
      <x:c r="P80" s="71"/>
      <x:c r="Q80" s="71"/>
      <x:c r="R80" s="71"/>
      <x:c r="S80" s="108"/>
      <x:c r="T80" s="108"/>
    </x:row>
    <x:row r="81" s="174" customFormat="1" ht="16.5" customHeight="1">
      <x:c r="B81" s="111" t="s">
        <x:v>47</x:v>
      </x:c>
      <x:c r="C81" s="115" t="s">
        <x:v>157</x:v>
      </x:c>
      <x:c r="D81" s="116"/>
      <x:c r="E81" s="116"/>
      <x:c r="F81" s="116"/>
      <x:c r="G81" s="117"/>
      <x:c r="H81" s="117" t="s">
        <x:v>158</x:v>
      </x:c>
      <x:c r="I81" s="71"/>
      <x:c r="J81" s="71"/>
      <x:c r="K81" s="71"/>
      <x:c r="L81" s="71"/>
      <x:c r="M81" s="71"/>
      <x:c r="N81" s="71"/>
      <x:c r="O81" s="71"/>
      <x:c r="P81" s="71"/>
      <x:c r="Q81" s="71"/>
      <x:c r="R81" s="71"/>
      <x:c r="S81" s="108"/>
      <x:c r="T81" s="108"/>
    </x:row>
    <x:row r="82" s="174" customFormat="1" ht="16.5" customHeight="1">
      <x:c r="B82" s="111" t="s">
        <x:v>48</x:v>
      </x:c>
      <x:c r="C82" s="115" t="s">
        <x:v>159</x:v>
      </x:c>
      <x:c r="D82" s="116"/>
      <x:c r="E82" s="116"/>
      <x:c r="F82" s="116"/>
      <x:c r="G82" s="117"/>
      <x:c r="H82" s="117" t="s">
        <x:v>158</x:v>
      </x:c>
      <x:c r="I82" s="71"/>
      <x:c r="J82" s="71"/>
      <x:c r="K82" s="71"/>
      <x:c r="L82" s="71"/>
      <x:c r="M82" s="71"/>
      <x:c r="N82" s="71"/>
      <x:c r="O82" s="71"/>
      <x:c r="P82" s="71"/>
      <x:c r="Q82" s="71"/>
      <x:c r="R82" s="71"/>
      <x:c r="S82" s="108"/>
      <x:c r="T82" s="108"/>
    </x:row>
    <x:row r="83" s="174" customFormat="1" ht="16.5" customHeight="1">
      <x:c r="B83" s="111" t="s">
        <x:v>49</x:v>
      </x:c>
      <x:c r="C83" s="115" t="s">
        <x:v>160</x:v>
      </x:c>
      <x:c r="D83" s="116"/>
      <x:c r="E83" s="116"/>
      <x:c r="F83" s="116"/>
      <x:c r="G83" s="117"/>
      <x:c r="H83" s="117" t="s">
        <x:v>161</x:v>
      </x:c>
      <x:c r="I83" s="71"/>
      <x:c r="J83" s="71"/>
      <x:c r="K83" s="71"/>
      <x:c r="L83" s="71"/>
      <x:c r="M83" s="71"/>
      <x:c r="N83" s="71"/>
      <x:c r="O83" s="71"/>
      <x:c r="P83" s="71"/>
      <x:c r="Q83" s="71"/>
      <x:c r="R83" s="71"/>
      <x:c r="S83" s="108"/>
      <x:c r="T83" s="108"/>
    </x:row>
    <x:row r="84" s="180" customFormat="1" ht="30" customHeight="1">
      <x:c r="B84" s="120" t="s">
        <x:v>50</x:v>
      </x:c>
      <x:c r="C84" s="115" t="s">
        <x:v>162</x:v>
      </x:c>
      <x:c r="D84" s="121"/>
      <x:c r="E84" s="121"/>
      <x:c r="F84" s="121"/>
      <x:c r="G84" s="122"/>
      <x:c r="H84" s="122"/>
      <x:c r="I84" s="71" t="s">
        <x:v>116</x:v>
      </x:c>
      <x:c r="J84" s="71" t="s">
        <x:v>116</x:v>
      </x:c>
      <x:c r="K84" s="71" t="s">
        <x:v>116</x:v>
      </x:c>
      <x:c r="L84" s="71" t="s">
        <x:v>116</x:v>
      </x:c>
      <x:c r="M84" s="71" t="s">
        <x:v>116</x:v>
      </x:c>
      <x:c r="N84" s="71" t="s">
        <x:v>116</x:v>
      </x:c>
      <x:c r="O84" s="71" t="s">
        <x:v>116</x:v>
      </x:c>
      <x:c r="P84" s="71" t="s">
        <x:v>116</x:v>
      </x:c>
      <x:c r="Q84" s="71" t="s">
        <x:v>116</x:v>
      </x:c>
      <x:c r="R84" s="71" t="s">
        <x:v>116</x:v>
      </x:c>
      <x:c r="S84" s="108"/>
      <x:c r="T84" s="108"/>
    </x:row>
    <x:row r="85" s="174" customFormat="1" ht="16.5" customHeight="1">
      <x:c r="B85" s="111" t="s">
        <x:v>51</x:v>
      </x:c>
      <x:c r="C85" s="115" t="s">
        <x:v>100</x:v>
      </x:c>
      <x:c r="D85" s="116"/>
      <x:c r="E85" s="116"/>
      <x:c r="F85" s="116"/>
      <x:c r="G85" s="117"/>
      <x:c r="H85" s="117"/>
      <x:c r="I85" s="71"/>
      <x:c r="J85" s="71"/>
      <x:c r="K85" s="71"/>
      <x:c r="L85" s="71"/>
      <x:c r="M85" s="71"/>
      <x:c r="N85" s="71"/>
      <x:c r="O85" s="71"/>
      <x:c r="P85" s="71"/>
      <x:c r="Q85" s="71"/>
      <x:c r="R85" s="71"/>
      <x:c r="S85" s="108"/>
      <x:c r="T85" s="108"/>
    </x:row>
    <x:row r="86" s="174" customFormat="1" ht="16.5" customHeight="1">
      <x:c r="B86" s="111" t="s">
        <x:v>52</x:v>
      </x:c>
      <x:c r="C86" s="115" t="s">
        <x:v>101</x:v>
      </x:c>
      <x:c r="D86" s="116"/>
      <x:c r="E86" s="116"/>
      <x:c r="F86" s="116"/>
      <x:c r="G86" s="117"/>
      <x:c r="H86" s="117"/>
      <x:c r="I86" s="71"/>
      <x:c r="J86" s="71"/>
      <x:c r="K86" s="71"/>
      <x:c r="L86" s="71"/>
      <x:c r="M86" s="71"/>
      <x:c r="N86" s="71"/>
      <x:c r="O86" s="71"/>
      <x:c r="P86" s="71"/>
      <x:c r="Q86" s="71"/>
      <x:c r="R86" s="71"/>
      <x:c r="S86" s="108"/>
      <x:c r="T86" s="108"/>
    </x:row>
    <x:row r="87" s="174" customFormat="1" ht="16.5" customHeight="1">
      <x:c r="B87" s="111" t="s">
        <x:v>53</x:v>
      </x:c>
      <x:c r="C87" s="115" t="s">
        <x:v>102</x:v>
      </x:c>
      <x:c r="D87" s="116"/>
      <x:c r="E87" s="116"/>
      <x:c r="F87" s="116"/>
      <x:c r="G87" s="117"/>
      <x:c r="H87" s="117"/>
      <x:c r="I87" s="71"/>
      <x:c r="J87" s="71"/>
      <x:c r="K87" s="71"/>
      <x:c r="L87" s="71"/>
      <x:c r="M87" s="71"/>
      <x:c r="N87" s="71"/>
      <x:c r="O87" s="71"/>
      <x:c r="P87" s="71"/>
      <x:c r="Q87" s="71"/>
      <x:c r="R87" s="71"/>
      <x:c r="S87" s="108"/>
      <x:c r="T87" s="108"/>
    </x:row>
    <x:row r="88" s="174" customFormat="1" ht="16.5" customHeight="1">
      <x:c r="B88" s="111" t="s">
        <x:v>54</x:v>
      </x:c>
      <x:c r="C88" s="119" t="s">
        <x:v>163</x:v>
      </x:c>
      <x:c r="D88" s="116"/>
      <x:c r="E88" s="116"/>
      <x:c r="F88" s="116"/>
      <x:c r="G88" s="117"/>
      <x:c r="H88" s="117"/>
      <x:c r="I88" s="168" t="n">
        <x:f>IF(IF(I84=$I$238,I85,IF(I84=$I$239,I85*I86,IF(I84=$I$240,I85*I86*I87,1)))=0,"Fyll i 2.6-2.8",IF(I84=$I$238,I85,IF(I84=$I$239,I85*I86,IF(I84=$I$240,I85*I86*I87,1))))</x:f>
        <x:v>1</x:v>
      </x:c>
      <x:c r="J88" s="168" t="n">
        <x:f t="shared" ref="J88" si="29">IF(IF(J84=$I$238,J85,IF(J84=$I$239,J85*J86,IF(J84=$I$240,J85*J86*J87,1)))=0,"Fyll i 2.6-2.8",IF(J84=$I$238,J85,IF(J84=$I$239,J85*J86,IF(J84=$I$240,J85*J86*J87,1))))</x:f>
        <x:v>1</x:v>
      </x:c>
      <x:c r="K88" s="168" t="n">
        <x:f t="shared" ref="K88" si="30">IF(IF(K84=$I$238,K85,IF(K84=$I$239,K85*K86,IF(K84=$I$240,K85*K86*K87,1)))=0,"Fyll i 2.6-2.8",IF(K84=$I$238,K85,IF(K84=$I$239,K85*K86,IF(K84=$I$240,K85*K86*K87,1))))</x:f>
        <x:v>1</x:v>
      </x:c>
      <x:c r="L88" s="168" t="n">
        <x:f t="shared" ref="L88" si="31">IF(IF(L84=$I$238,L85,IF(L84=$I$239,L85*L86,IF(L84=$I$240,L85*L86*L87,1)))=0,"Fyll i 2.6-2.8",IF(L84=$I$238,L85,IF(L84=$I$239,L85*L86,IF(L84=$I$240,L85*L86*L87,1))))</x:f>
        <x:v>1</x:v>
      </x:c>
      <x:c r="M88" s="168" t="n">
        <x:f t="shared" ref="M88" si="32">IF(IF(M84=$I$238,M85,IF(M84=$I$239,M85*M86,IF(M84=$I$240,M85*M86*M87,1)))=0,"Fyll i 2.6-2.8",IF(M84=$I$238,M85,IF(M84=$I$239,M85*M86,IF(M84=$I$240,M85*M86*M87,1))))</x:f>
        <x:v>1</x:v>
      </x:c>
      <x:c r="N88" s="168" t="n">
        <x:f t="shared" ref="N88" si="33">IF(IF(N84=$I$238,N85,IF(N84=$I$239,N85*N86,IF(N84=$I$240,N85*N86*N87,1)))=0,"Fyll i 2.6-2.8",IF(N84=$I$238,N85,IF(N84=$I$239,N85*N86,IF(N84=$I$240,N85*N86*N87,1))))</x:f>
        <x:v>1</x:v>
      </x:c>
      <x:c r="O88" s="168" t="n">
        <x:f t="shared" ref="O88" si="34">IF(IF(O84=$I$238,O85,IF(O84=$I$239,O85*O86,IF(O84=$I$240,O85*O86*O87,1)))=0,"Fyll i 2.6-2.8",IF(O84=$I$238,O85,IF(O84=$I$239,O85*O86,IF(O84=$I$240,O85*O86*O87,1))))</x:f>
        <x:v>1</x:v>
      </x:c>
      <x:c r="P88" s="168" t="n">
        <x:f t="shared" ref="P88" si="35">IF(IF(P84=$I$238,P85,IF(P84=$I$239,P85*P86,IF(P84=$I$240,P85*P86*P87,1)))=0,"Fyll i 2.6-2.8",IF(P84=$I$238,P85,IF(P84=$I$239,P85*P86,IF(P84=$I$240,P85*P86*P87,1))))</x:f>
        <x:v>1</x:v>
      </x:c>
      <x:c r="Q88" s="168" t="n">
        <x:f t="shared" ref="Q88" si="36">IF(IF(Q84=$I$238,Q85,IF(Q84=$I$239,Q85*Q86,IF(Q84=$I$240,Q85*Q86*Q87,1)))=0,"Fyll i 2.6-2.8",IF(Q84=$I$238,Q85,IF(Q84=$I$239,Q85*Q86,IF(Q84=$I$240,Q85*Q86*Q87,1))))</x:f>
        <x:v>1</x:v>
      </x:c>
      <x:c r="R88" s="168" t="n">
        <x:f t="shared" ref="R88" si="37">IF(IF(R84=$I$238,R85,IF(R84=$I$239,R85*R86,IF(R84=$I$240,R85*R86*R87,1)))=0,"Fyll i 2.6-2.8",IF(R84=$I$238,R85,IF(R84=$I$239,R85*R86,IF(R84=$I$240,R85*R86*R87,1))))</x:f>
        <x:v>1</x:v>
      </x:c>
      <x:c r="S88" s="108"/>
      <x:c r="T88" s="108"/>
    </x:row>
    <x:row r="89" s="174" customFormat="1" ht="16.5" customHeight="1">
      <x:c r="B89" s="111" t="s">
        <x:v>55</x:v>
      </x:c>
      <x:c r="C89" s="115" t="s">
        <x:v>164</x:v>
      </x:c>
      <x:c r="D89" s="116"/>
      <x:c r="E89" s="116"/>
      <x:c r="F89" s="116"/>
      <x:c r="G89" s="117"/>
      <x:c r="H89" s="117" t="s">
        <x:v>114</x:v>
      </x:c>
      <x:c r="I89" s="71"/>
      <x:c r="J89" s="71"/>
      <x:c r="K89" s="71"/>
      <x:c r="L89" s="71"/>
      <x:c r="M89" s="71"/>
      <x:c r="N89" s="71"/>
      <x:c r="O89" s="71"/>
      <x:c r="P89" s="71"/>
      <x:c r="Q89" s="71"/>
      <x:c r="R89" s="71"/>
      <x:c r="S89" s="108"/>
      <x:c r="T89" s="108"/>
    </x:row>
    <x:row r="90" s="174" customFormat="1" ht="16.5" customHeight="1">
      <x:c r="B90" s="111"/>
      <x:c r="C90" s="118"/>
      <x:c r="D90" s="118"/>
      <x:c r="E90" s="118"/>
      <x:c r="F90" s="118"/>
      <x:c r="G90" s="118"/>
      <x:c r="H90" s="118"/>
      <x:c r="I90" s="179"/>
      <x:c r="J90" s="179"/>
      <x:c r="K90" s="179"/>
      <x:c r="L90" s="179"/>
      <x:c r="M90" s="179"/>
      <x:c r="N90" s="179"/>
      <x:c r="O90" s="179"/>
      <x:c r="P90" s="179"/>
      <x:c r="Q90" s="179"/>
      <x:c r="R90" s="179"/>
      <x:c r="S90" s="108"/>
      <x:c r="T90" s="108"/>
    </x:row>
    <x:row r="91" s="174" customFormat="1" ht="16.5" customHeight="1">
      <x:c r="B91" s="111"/>
      <x:c r="C91" s="110" t="s">
        <x:v>169</x:v>
      </x:c>
      <x:c r="D91" s="118"/>
      <x:c r="E91" s="118"/>
      <x:c r="F91" s="118"/>
      <x:c r="G91" s="118"/>
      <x:c r="H91" s="118"/>
      <x:c r="I91" s="179"/>
      <x:c r="J91" s="179"/>
      <x:c r="K91" s="179"/>
      <x:c r="L91" s="179"/>
      <x:c r="M91" s="179"/>
      <x:c r="N91" s="179"/>
      <x:c r="O91" s="179"/>
      <x:c r="P91" s="179"/>
      <x:c r="Q91" s="179"/>
      <x:c r="R91" s="179"/>
      <x:c r="S91" s="108"/>
      <x:c r="T91" s="108"/>
    </x:row>
    <x:row r="92" s="174" customFormat="1" ht="16.5" customHeight="1">
      <x:c r="B92" s="111" t="s">
        <x:v>46</x:v>
      </x:c>
      <x:c r="C92" s="115" t="s">
        <x:v>156</x:v>
      </x:c>
      <x:c r="D92" s="116"/>
      <x:c r="E92" s="116"/>
      <x:c r="F92" s="116"/>
      <x:c r="G92" s="117"/>
      <x:c r="H92" s="117" t="s">
        <x:v>151</x:v>
      </x:c>
      <x:c r="I92" s="71"/>
      <x:c r="J92" s="71"/>
      <x:c r="K92" s="71"/>
      <x:c r="L92" s="71"/>
      <x:c r="M92" s="71"/>
      <x:c r="N92" s="71"/>
      <x:c r="O92" s="71"/>
      <x:c r="P92" s="71"/>
      <x:c r="Q92" s="71"/>
      <x:c r="R92" s="71"/>
      <x:c r="S92" s="108"/>
      <x:c r="T92" s="108"/>
    </x:row>
    <x:row r="93" s="174" customFormat="1" ht="16.5" customHeight="1">
      <x:c r="B93" s="111" t="s">
        <x:v>47</x:v>
      </x:c>
      <x:c r="C93" s="115" t="s">
        <x:v>157</x:v>
      </x:c>
      <x:c r="D93" s="116"/>
      <x:c r="E93" s="116"/>
      <x:c r="F93" s="116"/>
      <x:c r="G93" s="117"/>
      <x:c r="H93" s="117" t="s">
        <x:v>158</x:v>
      </x:c>
      <x:c r="I93" s="71"/>
      <x:c r="J93" s="71"/>
      <x:c r="K93" s="71"/>
      <x:c r="L93" s="71"/>
      <x:c r="M93" s="71"/>
      <x:c r="N93" s="71"/>
      <x:c r="O93" s="71"/>
      <x:c r="P93" s="71"/>
      <x:c r="Q93" s="71"/>
      <x:c r="R93" s="71"/>
      <x:c r="S93" s="108"/>
      <x:c r="T93" s="108"/>
    </x:row>
    <x:row r="94" s="174" customFormat="1" ht="16.5" customHeight="1">
      <x:c r="B94" s="111" t="s">
        <x:v>48</x:v>
      </x:c>
      <x:c r="C94" s="115" t="s">
        <x:v>159</x:v>
      </x:c>
      <x:c r="D94" s="116"/>
      <x:c r="E94" s="116"/>
      <x:c r="F94" s="116"/>
      <x:c r="G94" s="117"/>
      <x:c r="H94" s="117" t="s">
        <x:v>158</x:v>
      </x:c>
      <x:c r="I94" s="71"/>
      <x:c r="J94" s="71"/>
      <x:c r="K94" s="71"/>
      <x:c r="L94" s="71"/>
      <x:c r="M94" s="71"/>
      <x:c r="N94" s="71"/>
      <x:c r="O94" s="71"/>
      <x:c r="P94" s="71"/>
      <x:c r="Q94" s="71"/>
      <x:c r="R94" s="71"/>
      <x:c r="S94" s="108"/>
      <x:c r="T94" s="108"/>
    </x:row>
    <x:row r="95" s="174" customFormat="1" ht="16.5" customHeight="1">
      <x:c r="B95" s="111" t="s">
        <x:v>49</x:v>
      </x:c>
      <x:c r="C95" s="115" t="s">
        <x:v>160</x:v>
      </x:c>
      <x:c r="D95" s="116"/>
      <x:c r="E95" s="116"/>
      <x:c r="F95" s="116"/>
      <x:c r="G95" s="117"/>
      <x:c r="H95" s="117" t="s">
        <x:v>161</x:v>
      </x:c>
      <x:c r="I95" s="71"/>
      <x:c r="J95" s="71"/>
      <x:c r="K95" s="71"/>
      <x:c r="L95" s="71"/>
      <x:c r="M95" s="71"/>
      <x:c r="N95" s="71"/>
      <x:c r="O95" s="71"/>
      <x:c r="P95" s="71"/>
      <x:c r="Q95" s="71"/>
      <x:c r="R95" s="71"/>
      <x:c r="S95" s="108"/>
      <x:c r="T95" s="108"/>
    </x:row>
    <x:row r="96" s="180" customFormat="1" ht="30" customHeight="1">
      <x:c r="B96" s="120" t="s">
        <x:v>50</x:v>
      </x:c>
      <x:c r="C96" s="115" t="s">
        <x:v>162</x:v>
      </x:c>
      <x:c r="D96" s="121"/>
      <x:c r="E96" s="121"/>
      <x:c r="F96" s="121"/>
      <x:c r="G96" s="122"/>
      <x:c r="H96" s="122"/>
      <x:c r="I96" s="71" t="s">
        <x:v>116</x:v>
      </x:c>
      <x:c r="J96" s="71" t="s">
        <x:v>116</x:v>
      </x:c>
      <x:c r="K96" s="71" t="s">
        <x:v>116</x:v>
      </x:c>
      <x:c r="L96" s="71" t="s">
        <x:v>116</x:v>
      </x:c>
      <x:c r="M96" s="71" t="s">
        <x:v>116</x:v>
      </x:c>
      <x:c r="N96" s="71" t="s">
        <x:v>116</x:v>
      </x:c>
      <x:c r="O96" s="71" t="s">
        <x:v>116</x:v>
      </x:c>
      <x:c r="P96" s="71" t="s">
        <x:v>116</x:v>
      </x:c>
      <x:c r="Q96" s="71" t="s">
        <x:v>116</x:v>
      </x:c>
      <x:c r="R96" s="71" t="s">
        <x:v>116</x:v>
      </x:c>
      <x:c r="S96" s="108"/>
      <x:c r="T96" s="108"/>
    </x:row>
    <x:row r="97" s="174" customFormat="1" ht="16.5" customHeight="1">
      <x:c r="B97" s="111" t="s">
        <x:v>51</x:v>
      </x:c>
      <x:c r="C97" s="115" t="s">
        <x:v>100</x:v>
      </x:c>
      <x:c r="D97" s="116"/>
      <x:c r="E97" s="116"/>
      <x:c r="F97" s="116"/>
      <x:c r="G97" s="117"/>
      <x:c r="H97" s="117"/>
      <x:c r="I97" s="71"/>
      <x:c r="J97" s="71"/>
      <x:c r="K97" s="71"/>
      <x:c r="L97" s="71"/>
      <x:c r="M97" s="71"/>
      <x:c r="N97" s="71"/>
      <x:c r="O97" s="71"/>
      <x:c r="P97" s="71"/>
      <x:c r="Q97" s="71"/>
      <x:c r="R97" s="71"/>
      <x:c r="S97" s="108"/>
      <x:c r="T97" s="108"/>
    </x:row>
    <x:row r="98" s="174" customFormat="1" ht="16.5" customHeight="1">
      <x:c r="B98" s="111" t="s">
        <x:v>52</x:v>
      </x:c>
      <x:c r="C98" s="115" t="s">
        <x:v>101</x:v>
      </x:c>
      <x:c r="D98" s="116"/>
      <x:c r="E98" s="116"/>
      <x:c r="F98" s="116"/>
      <x:c r="G98" s="117"/>
      <x:c r="H98" s="117"/>
      <x:c r="I98" s="71"/>
      <x:c r="J98" s="71"/>
      <x:c r="K98" s="71"/>
      <x:c r="L98" s="71"/>
      <x:c r="M98" s="71"/>
      <x:c r="N98" s="71"/>
      <x:c r="O98" s="71"/>
      <x:c r="P98" s="71"/>
      <x:c r="Q98" s="71"/>
      <x:c r="R98" s="71"/>
      <x:c r="S98" s="108"/>
      <x:c r="T98" s="108"/>
    </x:row>
    <x:row r="99" s="174" customFormat="1" ht="16.5" customHeight="1">
      <x:c r="B99" s="111" t="s">
        <x:v>53</x:v>
      </x:c>
      <x:c r="C99" s="115" t="s">
        <x:v>102</x:v>
      </x:c>
      <x:c r="D99" s="116"/>
      <x:c r="E99" s="116"/>
      <x:c r="F99" s="116"/>
      <x:c r="G99" s="117"/>
      <x:c r="H99" s="117"/>
      <x:c r="I99" s="71"/>
      <x:c r="J99" s="71"/>
      <x:c r="K99" s="71"/>
      <x:c r="L99" s="71"/>
      <x:c r="M99" s="71"/>
      <x:c r="N99" s="71"/>
      <x:c r="O99" s="71"/>
      <x:c r="P99" s="71"/>
      <x:c r="Q99" s="71"/>
      <x:c r="R99" s="71"/>
      <x:c r="S99" s="108"/>
      <x:c r="T99" s="108"/>
    </x:row>
    <x:row r="100" s="174" customFormat="1" ht="16.5" customHeight="1">
      <x:c r="B100" s="111" t="s">
        <x:v>54</x:v>
      </x:c>
      <x:c r="C100" s="119" t="s">
        <x:v>163</x:v>
      </x:c>
      <x:c r="D100" s="116"/>
      <x:c r="E100" s="116"/>
      <x:c r="F100" s="116"/>
      <x:c r="G100" s="117"/>
      <x:c r="H100" s="117"/>
      <x:c r="I100" s="168" t="n">
        <x:f>IF(IF(I96=$I$238,I97,IF(I96=$I$239,I97*I98,IF(I96=$I$240,I97*I98*I99,1)))=0,"Fyll i 2.6-2.8",IF(I96=$I$238,I97,IF(I96=$I$239,I97*I98,IF(I96=$I$240,I97*I98*I99,1))))</x:f>
        <x:v>1</x:v>
      </x:c>
      <x:c r="J100" s="168" t="n">
        <x:f t="shared" ref="J100" si="38">IF(IF(J96=$I$238,J97,IF(J96=$I$239,J97*J98,IF(J96=$I$240,J97*J98*J99,1)))=0,"Fyll i 2.6-2.8",IF(J96=$I$238,J97,IF(J96=$I$239,J97*J98,IF(J96=$I$240,J97*J98*J99,1))))</x:f>
        <x:v>1</x:v>
      </x:c>
      <x:c r="K100" s="168" t="n">
        <x:f t="shared" ref="K100" si="39">IF(IF(K96=$I$238,K97,IF(K96=$I$239,K97*K98,IF(K96=$I$240,K97*K98*K99,1)))=0,"Fyll i 2.6-2.8",IF(K96=$I$238,K97,IF(K96=$I$239,K97*K98,IF(K96=$I$240,K97*K98*K99,1))))</x:f>
        <x:v>1</x:v>
      </x:c>
      <x:c r="L100" s="168" t="n">
        <x:f t="shared" ref="L100" si="40">IF(IF(L96=$I$238,L97,IF(L96=$I$239,L97*L98,IF(L96=$I$240,L97*L98*L99,1)))=0,"Fyll i 2.6-2.8",IF(L96=$I$238,L97,IF(L96=$I$239,L97*L98,IF(L96=$I$240,L97*L98*L99,1))))</x:f>
        <x:v>1</x:v>
      </x:c>
      <x:c r="M100" s="168" t="n">
        <x:f t="shared" ref="M100" si="41">IF(IF(M96=$I$238,M97,IF(M96=$I$239,M97*M98,IF(M96=$I$240,M97*M98*M99,1)))=0,"Fyll i 2.6-2.8",IF(M96=$I$238,M97,IF(M96=$I$239,M97*M98,IF(M96=$I$240,M97*M98*M99,1))))</x:f>
        <x:v>1</x:v>
      </x:c>
      <x:c r="N100" s="168" t="n">
        <x:f t="shared" ref="N100" si="42">IF(IF(N96=$I$238,N97,IF(N96=$I$239,N97*N98,IF(N96=$I$240,N97*N98*N99,1)))=0,"Fyll i 2.6-2.8",IF(N96=$I$238,N97,IF(N96=$I$239,N97*N98,IF(N96=$I$240,N97*N98*N99,1))))</x:f>
        <x:v>1</x:v>
      </x:c>
      <x:c r="O100" s="168" t="n">
        <x:f t="shared" ref="O100" si="43">IF(IF(O96=$I$238,O97,IF(O96=$I$239,O97*O98,IF(O96=$I$240,O97*O98*O99,1)))=0,"Fyll i 2.6-2.8",IF(O96=$I$238,O97,IF(O96=$I$239,O97*O98,IF(O96=$I$240,O97*O98*O99,1))))</x:f>
        <x:v>1</x:v>
      </x:c>
      <x:c r="P100" s="168" t="n">
        <x:f t="shared" ref="P100" si="44">IF(IF(P96=$I$238,P97,IF(P96=$I$239,P97*P98,IF(P96=$I$240,P97*P98*P99,1)))=0,"Fyll i 2.6-2.8",IF(P96=$I$238,P97,IF(P96=$I$239,P97*P98,IF(P96=$I$240,P97*P98*P99,1))))</x:f>
        <x:v>1</x:v>
      </x:c>
      <x:c r="Q100" s="168" t="n">
        <x:f t="shared" ref="Q100" si="45">IF(IF(Q96=$I$238,Q97,IF(Q96=$I$239,Q97*Q98,IF(Q96=$I$240,Q97*Q98*Q99,1)))=0,"Fyll i 2.6-2.8",IF(Q96=$I$238,Q97,IF(Q96=$I$239,Q97*Q98,IF(Q96=$I$240,Q97*Q98*Q99,1))))</x:f>
        <x:v>1</x:v>
      </x:c>
      <x:c r="R100" s="168" t="n">
        <x:f t="shared" ref="R100" si="46">IF(IF(R96=$I$238,R97,IF(R96=$I$239,R97*R98,IF(R96=$I$240,R97*R98*R99,1)))=0,"Fyll i 2.6-2.8",IF(R96=$I$238,R97,IF(R96=$I$239,R97*R98,IF(R96=$I$240,R97*R98*R99,1))))</x:f>
        <x:v>1</x:v>
      </x:c>
      <x:c r="S100" s="108"/>
      <x:c r="T100" s="108"/>
    </x:row>
    <x:row r="101" s="174" customFormat="1" ht="16.5" customHeight="1">
      <x:c r="B101" s="111" t="s">
        <x:v>55</x:v>
      </x:c>
      <x:c r="C101" s="115" t="s">
        <x:v>164</x:v>
      </x:c>
      <x:c r="D101" s="116"/>
      <x:c r="E101" s="116"/>
      <x:c r="F101" s="116"/>
      <x:c r="G101" s="117"/>
      <x:c r="H101" s="117" t="s">
        <x:v>114</x:v>
      </x:c>
      <x:c r="I101" s="71"/>
      <x:c r="J101" s="71"/>
      <x:c r="K101" s="71"/>
      <x:c r="L101" s="71"/>
      <x:c r="M101" s="71"/>
      <x:c r="N101" s="71"/>
      <x:c r="O101" s="71"/>
      <x:c r="P101" s="71"/>
      <x:c r="Q101" s="71"/>
      <x:c r="R101" s="71"/>
      <x:c r="S101" s="108"/>
      <x:c r="T101" s="108"/>
    </x:row>
    <x:row r="102" s="174" customFormat="1" ht="16.5" customHeight="1">
      <x:c r="B102" s="111"/>
      <x:c r="C102" s="118"/>
      <x:c r="D102" s="118"/>
      <x:c r="E102" s="118"/>
      <x:c r="F102" s="118"/>
      <x:c r="G102" s="118"/>
      <x:c r="H102" s="118"/>
      <x:c r="I102" s="179"/>
      <x:c r="J102" s="179"/>
      <x:c r="K102" s="179"/>
      <x:c r="L102" s="179"/>
      <x:c r="M102" s="179"/>
      <x:c r="N102" s="179"/>
      <x:c r="O102" s="179"/>
      <x:c r="P102" s="179"/>
      <x:c r="Q102" s="179"/>
      <x:c r="R102" s="179"/>
      <x:c r="S102" s="108"/>
      <x:c r="T102" s="108"/>
    </x:row>
    <x:row r="103" s="174" customFormat="1" ht="16.5" customHeight="1">
      <x:c r="B103" s="111"/>
      <x:c r="C103" s="110" t="s">
        <x:v>170</x:v>
      </x:c>
      <x:c r="D103" s="118"/>
      <x:c r="E103" s="118"/>
      <x:c r="F103" s="118"/>
      <x:c r="G103" s="118"/>
      <x:c r="H103" s="118"/>
      <x:c r="I103" s="179"/>
      <x:c r="J103" s="179"/>
      <x:c r="K103" s="179"/>
      <x:c r="L103" s="179"/>
      <x:c r="M103" s="179"/>
      <x:c r="N103" s="179"/>
      <x:c r="O103" s="179"/>
      <x:c r="P103" s="179"/>
      <x:c r="Q103" s="179"/>
      <x:c r="R103" s="179"/>
      <x:c r="S103" s="108"/>
      <x:c r="T103" s="108"/>
    </x:row>
    <x:row r="104" s="174" customFormat="1" ht="16.5" customHeight="1">
      <x:c r="B104" s="111" t="s">
        <x:v>46</x:v>
      </x:c>
      <x:c r="C104" s="115" t="s">
        <x:v>156</x:v>
      </x:c>
      <x:c r="D104" s="116"/>
      <x:c r="E104" s="116"/>
      <x:c r="F104" s="116"/>
      <x:c r="G104" s="117"/>
      <x:c r="H104" s="117" t="s">
        <x:v>151</x:v>
      </x:c>
      <x:c r="I104" s="71"/>
      <x:c r="J104" s="71"/>
      <x:c r="K104" s="71"/>
      <x:c r="L104" s="71"/>
      <x:c r="M104" s="71"/>
      <x:c r="N104" s="71"/>
      <x:c r="O104" s="71"/>
      <x:c r="P104" s="71"/>
      <x:c r="Q104" s="71"/>
      <x:c r="R104" s="71"/>
      <x:c r="S104" s="108"/>
      <x:c r="T104" s="108"/>
    </x:row>
    <x:row r="105" s="174" customFormat="1" ht="16.5" customHeight="1">
      <x:c r="B105" s="111" t="s">
        <x:v>47</x:v>
      </x:c>
      <x:c r="C105" s="115" t="s">
        <x:v>157</x:v>
      </x:c>
      <x:c r="D105" s="116"/>
      <x:c r="E105" s="116"/>
      <x:c r="F105" s="116"/>
      <x:c r="G105" s="117"/>
      <x:c r="H105" s="117" t="s">
        <x:v>158</x:v>
      </x:c>
      <x:c r="I105" s="71"/>
      <x:c r="J105" s="71"/>
      <x:c r="K105" s="71"/>
      <x:c r="L105" s="71"/>
      <x:c r="M105" s="71"/>
      <x:c r="N105" s="71"/>
      <x:c r="O105" s="71"/>
      <x:c r="P105" s="71"/>
      <x:c r="Q105" s="71"/>
      <x:c r="R105" s="71"/>
      <x:c r="S105" s="108"/>
      <x:c r="T105" s="108"/>
    </x:row>
    <x:row r="106" s="174" customFormat="1" ht="16.5" customHeight="1">
      <x:c r="B106" s="111" t="s">
        <x:v>48</x:v>
      </x:c>
      <x:c r="C106" s="115" t="s">
        <x:v>159</x:v>
      </x:c>
      <x:c r="D106" s="116"/>
      <x:c r="E106" s="116"/>
      <x:c r="F106" s="116"/>
      <x:c r="G106" s="117"/>
      <x:c r="H106" s="117" t="s">
        <x:v>158</x:v>
      </x:c>
      <x:c r="I106" s="71"/>
      <x:c r="J106" s="71"/>
      <x:c r="K106" s="71"/>
      <x:c r="L106" s="71"/>
      <x:c r="M106" s="71"/>
      <x:c r="N106" s="71"/>
      <x:c r="O106" s="71"/>
      <x:c r="P106" s="71"/>
      <x:c r="Q106" s="71"/>
      <x:c r="R106" s="71"/>
      <x:c r="S106" s="108"/>
      <x:c r="T106" s="108"/>
    </x:row>
    <x:row r="107" s="174" customFormat="1" ht="16.5" customHeight="1">
      <x:c r="B107" s="111" t="s">
        <x:v>49</x:v>
      </x:c>
      <x:c r="C107" s="115" t="s">
        <x:v>160</x:v>
      </x:c>
      <x:c r="D107" s="116"/>
      <x:c r="E107" s="116"/>
      <x:c r="F107" s="116"/>
      <x:c r="G107" s="117"/>
      <x:c r="H107" s="117" t="s">
        <x:v>161</x:v>
      </x:c>
      <x:c r="I107" s="71"/>
      <x:c r="J107" s="71"/>
      <x:c r="K107" s="71"/>
      <x:c r="L107" s="71"/>
      <x:c r="M107" s="71"/>
      <x:c r="N107" s="71"/>
      <x:c r="O107" s="71"/>
      <x:c r="P107" s="71"/>
      <x:c r="Q107" s="71"/>
      <x:c r="R107" s="71"/>
      <x:c r="S107" s="108"/>
      <x:c r="T107" s="108"/>
    </x:row>
    <x:row r="108" s="180" customFormat="1" ht="30" customHeight="1">
      <x:c r="B108" s="120" t="s">
        <x:v>50</x:v>
      </x:c>
      <x:c r="C108" s="115" t="s">
        <x:v>162</x:v>
      </x:c>
      <x:c r="D108" s="121"/>
      <x:c r="E108" s="121"/>
      <x:c r="F108" s="121"/>
      <x:c r="G108" s="122"/>
      <x:c r="H108" s="122"/>
      <x:c r="I108" s="71" t="s">
        <x:v>116</x:v>
      </x:c>
      <x:c r="J108" s="71" t="s">
        <x:v>116</x:v>
      </x:c>
      <x:c r="K108" s="71" t="s">
        <x:v>116</x:v>
      </x:c>
      <x:c r="L108" s="71" t="s">
        <x:v>116</x:v>
      </x:c>
      <x:c r="M108" s="71" t="s">
        <x:v>116</x:v>
      </x:c>
      <x:c r="N108" s="71" t="s">
        <x:v>116</x:v>
      </x:c>
      <x:c r="O108" s="71" t="s">
        <x:v>116</x:v>
      </x:c>
      <x:c r="P108" s="71" t="s">
        <x:v>116</x:v>
      </x:c>
      <x:c r="Q108" s="71" t="s">
        <x:v>116</x:v>
      </x:c>
      <x:c r="R108" s="71" t="s">
        <x:v>116</x:v>
      </x:c>
      <x:c r="S108" s="108"/>
      <x:c r="T108" s="108"/>
    </x:row>
    <x:row r="109" s="174" customFormat="1" ht="16.5" customHeight="1">
      <x:c r="B109" s="111" t="s">
        <x:v>51</x:v>
      </x:c>
      <x:c r="C109" s="115" t="s">
        <x:v>100</x:v>
      </x:c>
      <x:c r="D109" s="116"/>
      <x:c r="E109" s="116"/>
      <x:c r="F109" s="116"/>
      <x:c r="G109" s="117"/>
      <x:c r="H109" s="117"/>
      <x:c r="I109" s="71"/>
      <x:c r="J109" s="71"/>
      <x:c r="K109" s="71"/>
      <x:c r="L109" s="71"/>
      <x:c r="M109" s="71"/>
      <x:c r="N109" s="71"/>
      <x:c r="O109" s="71"/>
      <x:c r="P109" s="71"/>
      <x:c r="Q109" s="71"/>
      <x:c r="R109" s="71"/>
      <x:c r="S109" s="108"/>
      <x:c r="T109" s="108"/>
    </x:row>
    <x:row r="110" s="174" customFormat="1" ht="16.5" customHeight="1">
      <x:c r="B110" s="111" t="s">
        <x:v>52</x:v>
      </x:c>
      <x:c r="C110" s="115" t="s">
        <x:v>101</x:v>
      </x:c>
      <x:c r="D110" s="116"/>
      <x:c r="E110" s="116"/>
      <x:c r="F110" s="116"/>
      <x:c r="G110" s="117"/>
      <x:c r="H110" s="117"/>
      <x:c r="I110" s="71"/>
      <x:c r="J110" s="71"/>
      <x:c r="K110" s="71"/>
      <x:c r="L110" s="71"/>
      <x:c r="M110" s="71"/>
      <x:c r="N110" s="71"/>
      <x:c r="O110" s="71"/>
      <x:c r="P110" s="71"/>
      <x:c r="Q110" s="71"/>
      <x:c r="R110" s="71"/>
      <x:c r="S110" s="108"/>
      <x:c r="T110" s="108"/>
    </x:row>
    <x:row r="111" s="174" customFormat="1" ht="16.5" customHeight="1">
      <x:c r="B111" s="111" t="s">
        <x:v>53</x:v>
      </x:c>
      <x:c r="C111" s="115" t="s">
        <x:v>102</x:v>
      </x:c>
      <x:c r="D111" s="116"/>
      <x:c r="E111" s="116"/>
      <x:c r="F111" s="116"/>
      <x:c r="G111" s="117"/>
      <x:c r="H111" s="117"/>
      <x:c r="I111" s="71"/>
      <x:c r="J111" s="71"/>
      <x:c r="K111" s="71"/>
      <x:c r="L111" s="71"/>
      <x:c r="M111" s="71"/>
      <x:c r="N111" s="71"/>
      <x:c r="O111" s="71"/>
      <x:c r="P111" s="71"/>
      <x:c r="Q111" s="71"/>
      <x:c r="R111" s="71"/>
      <x:c r="S111" s="108"/>
      <x:c r="T111" s="108"/>
    </x:row>
    <x:row r="112" s="174" customFormat="1" ht="16.5" customHeight="1">
      <x:c r="B112" s="111" t="s">
        <x:v>54</x:v>
      </x:c>
      <x:c r="C112" s="119" t="s">
        <x:v>163</x:v>
      </x:c>
      <x:c r="D112" s="116"/>
      <x:c r="E112" s="116"/>
      <x:c r="F112" s="116"/>
      <x:c r="G112" s="117"/>
      <x:c r="H112" s="117"/>
      <x:c r="I112" s="168" t="n">
        <x:f>IF(IF(I108=$I$238,I109,IF(I108=$I$239,I109*I110,IF(I108=$I$240,I109*I110*I111,1)))=0,"Fyll i 2.6-2.8",IF(I108=$I$238,I109,IF(I108=$I$239,I109*I110,IF(I108=$I$240,I109*I110*I111,1))))</x:f>
        <x:v>1</x:v>
      </x:c>
      <x:c r="J112" s="168" t="n">
        <x:f t="shared" ref="J112" si="47">IF(IF(J108=$I$238,J109,IF(J108=$I$239,J109*J110,IF(J108=$I$240,J109*J110*J111,1)))=0,"Fyll i 2.6-2.8",IF(J108=$I$238,J109,IF(J108=$I$239,J109*J110,IF(J108=$I$240,J109*J110*J111,1))))</x:f>
        <x:v>1</x:v>
      </x:c>
      <x:c r="K112" s="168" t="n">
        <x:f t="shared" ref="K112" si="48">IF(IF(K108=$I$238,K109,IF(K108=$I$239,K109*K110,IF(K108=$I$240,K109*K110*K111,1)))=0,"Fyll i 2.6-2.8",IF(K108=$I$238,K109,IF(K108=$I$239,K109*K110,IF(K108=$I$240,K109*K110*K111,1))))</x:f>
        <x:v>1</x:v>
      </x:c>
      <x:c r="L112" s="168" t="n">
        <x:f t="shared" ref="L112" si="49">IF(IF(L108=$I$238,L109,IF(L108=$I$239,L109*L110,IF(L108=$I$240,L109*L110*L111,1)))=0,"Fyll i 2.6-2.8",IF(L108=$I$238,L109,IF(L108=$I$239,L109*L110,IF(L108=$I$240,L109*L110*L111,1))))</x:f>
        <x:v>1</x:v>
      </x:c>
      <x:c r="M112" s="168" t="n">
        <x:f t="shared" ref="M112" si="50">IF(IF(M108=$I$238,M109,IF(M108=$I$239,M109*M110,IF(M108=$I$240,M109*M110*M111,1)))=0,"Fyll i 2.6-2.8",IF(M108=$I$238,M109,IF(M108=$I$239,M109*M110,IF(M108=$I$240,M109*M110*M111,1))))</x:f>
        <x:v>1</x:v>
      </x:c>
      <x:c r="N112" s="168" t="n">
        <x:f t="shared" ref="N112" si="51">IF(IF(N108=$I$238,N109,IF(N108=$I$239,N109*N110,IF(N108=$I$240,N109*N110*N111,1)))=0,"Fyll i 2.6-2.8",IF(N108=$I$238,N109,IF(N108=$I$239,N109*N110,IF(N108=$I$240,N109*N110*N111,1))))</x:f>
        <x:v>1</x:v>
      </x:c>
      <x:c r="O112" s="168" t="n">
        <x:f t="shared" ref="O112" si="52">IF(IF(O108=$I$238,O109,IF(O108=$I$239,O109*O110,IF(O108=$I$240,O109*O110*O111,1)))=0,"Fyll i 2.6-2.8",IF(O108=$I$238,O109,IF(O108=$I$239,O109*O110,IF(O108=$I$240,O109*O110*O111,1))))</x:f>
        <x:v>1</x:v>
      </x:c>
      <x:c r="P112" s="168" t="n">
        <x:f t="shared" ref="P112" si="53">IF(IF(P108=$I$238,P109,IF(P108=$I$239,P109*P110,IF(P108=$I$240,P109*P110*P111,1)))=0,"Fyll i 2.6-2.8",IF(P108=$I$238,P109,IF(P108=$I$239,P109*P110,IF(P108=$I$240,P109*P110*P111,1))))</x:f>
        <x:v>1</x:v>
      </x:c>
      <x:c r="Q112" s="168" t="n">
        <x:f t="shared" ref="Q112" si="54">IF(IF(Q108=$I$238,Q109,IF(Q108=$I$239,Q109*Q110,IF(Q108=$I$240,Q109*Q110*Q111,1)))=0,"Fyll i 2.6-2.8",IF(Q108=$I$238,Q109,IF(Q108=$I$239,Q109*Q110,IF(Q108=$I$240,Q109*Q110*Q111,1))))</x:f>
        <x:v>1</x:v>
      </x:c>
      <x:c r="R112" s="168" t="n">
        <x:f t="shared" ref="R112" si="55">IF(IF(R108=$I$238,R109,IF(R108=$I$239,R109*R110,IF(R108=$I$240,R109*R110*R111,1)))=0,"Fyll i 2.6-2.8",IF(R108=$I$238,R109,IF(R108=$I$239,R109*R110,IF(R108=$I$240,R109*R110*R111,1))))</x:f>
        <x:v>1</x:v>
      </x:c>
      <x:c r="S112" s="108"/>
      <x:c r="T112" s="108"/>
    </x:row>
    <x:row r="113" s="174" customFormat="1" ht="16.5" customHeight="1">
      <x:c r="B113" s="111" t="s">
        <x:v>55</x:v>
      </x:c>
      <x:c r="C113" s="115" t="s">
        <x:v>164</x:v>
      </x:c>
      <x:c r="D113" s="116"/>
      <x:c r="E113" s="116"/>
      <x:c r="F113" s="116"/>
      <x:c r="G113" s="117"/>
      <x:c r="H113" s="117" t="s">
        <x:v>114</x:v>
      </x:c>
      <x:c r="I113" s="71"/>
      <x:c r="J113" s="71"/>
      <x:c r="K113" s="71"/>
      <x:c r="L113" s="71"/>
      <x:c r="M113" s="71"/>
      <x:c r="N113" s="71"/>
      <x:c r="O113" s="71"/>
      <x:c r="P113" s="71"/>
      <x:c r="Q113" s="71"/>
      <x:c r="R113" s="71"/>
      <x:c r="S113" s="108"/>
      <x:c r="T113" s="108"/>
    </x:row>
    <x:row r="114" s="174" customFormat="1" ht="16.5" customHeight="1">
      <x:c r="B114" s="111"/>
      <x:c r="C114" s="118"/>
      <x:c r="D114" s="118"/>
      <x:c r="E114" s="118"/>
      <x:c r="F114" s="118"/>
      <x:c r="G114" s="118"/>
      <x:c r="H114" s="118"/>
      <x:c r="I114" s="179"/>
      <x:c r="J114" s="179"/>
      <x:c r="K114" s="179"/>
      <x:c r="L114" s="179"/>
      <x:c r="M114" s="179"/>
      <x:c r="N114" s="179"/>
      <x:c r="O114" s="179"/>
      <x:c r="P114" s="179"/>
      <x:c r="Q114" s="179"/>
      <x:c r="R114" s="179"/>
      <x:c r="S114" s="108"/>
      <x:c r="T114" s="108"/>
    </x:row>
    <x:row r="115" s="174" customFormat="1" ht="16.5" customHeight="1">
      <x:c r="B115" s="111"/>
      <x:c r="C115" s="110" t="s">
        <x:v>171</x:v>
      </x:c>
      <x:c r="D115" s="118"/>
      <x:c r="E115" s="118"/>
      <x:c r="F115" s="118"/>
      <x:c r="G115" s="118"/>
      <x:c r="H115" s="118"/>
      <x:c r="I115" s="179"/>
      <x:c r="J115" s="179"/>
      <x:c r="K115" s="179"/>
      <x:c r="L115" s="179"/>
      <x:c r="M115" s="179"/>
      <x:c r="N115" s="179"/>
      <x:c r="O115" s="179"/>
      <x:c r="P115" s="179"/>
      <x:c r="Q115" s="179"/>
      <x:c r="R115" s="179"/>
      <x:c r="S115" s="108"/>
      <x:c r="T115" s="108"/>
    </x:row>
    <x:row r="116" s="174" customFormat="1" ht="16.5" customHeight="1">
      <x:c r="B116" s="111" t="s">
        <x:v>46</x:v>
      </x:c>
      <x:c r="C116" s="115" t="s">
        <x:v>156</x:v>
      </x:c>
      <x:c r="D116" s="116"/>
      <x:c r="E116" s="116"/>
      <x:c r="F116" s="116"/>
      <x:c r="G116" s="117"/>
      <x:c r="H116" s="117" t="s">
        <x:v>151</x:v>
      </x:c>
      <x:c r="I116" s="71"/>
      <x:c r="J116" s="71"/>
      <x:c r="K116" s="71"/>
      <x:c r="L116" s="71"/>
      <x:c r="M116" s="71"/>
      <x:c r="N116" s="71"/>
      <x:c r="O116" s="71"/>
      <x:c r="P116" s="71"/>
      <x:c r="Q116" s="71"/>
      <x:c r="R116" s="71"/>
      <x:c r="S116" s="108"/>
      <x:c r="T116" s="108"/>
    </x:row>
    <x:row r="117" s="174" customFormat="1" ht="16.5" customHeight="1">
      <x:c r="B117" s="111" t="s">
        <x:v>47</x:v>
      </x:c>
      <x:c r="C117" s="115" t="s">
        <x:v>157</x:v>
      </x:c>
      <x:c r="D117" s="116"/>
      <x:c r="E117" s="116"/>
      <x:c r="F117" s="116"/>
      <x:c r="G117" s="117"/>
      <x:c r="H117" s="117" t="s">
        <x:v>158</x:v>
      </x:c>
      <x:c r="I117" s="71"/>
      <x:c r="J117" s="71"/>
      <x:c r="K117" s="71"/>
      <x:c r="L117" s="71"/>
      <x:c r="M117" s="71"/>
      <x:c r="N117" s="71"/>
      <x:c r="O117" s="71"/>
      <x:c r="P117" s="71"/>
      <x:c r="Q117" s="71"/>
      <x:c r="R117" s="71"/>
      <x:c r="S117" s="108"/>
      <x:c r="T117" s="108"/>
    </x:row>
    <x:row r="118" s="174" customFormat="1" ht="16.5" customHeight="1">
      <x:c r="B118" s="111" t="s">
        <x:v>48</x:v>
      </x:c>
      <x:c r="C118" s="115" t="s">
        <x:v>159</x:v>
      </x:c>
      <x:c r="D118" s="116"/>
      <x:c r="E118" s="116"/>
      <x:c r="F118" s="116"/>
      <x:c r="G118" s="117"/>
      <x:c r="H118" s="117" t="s">
        <x:v>158</x:v>
      </x:c>
      <x:c r="I118" s="71"/>
      <x:c r="J118" s="71"/>
      <x:c r="K118" s="71"/>
      <x:c r="L118" s="71"/>
      <x:c r="M118" s="71"/>
      <x:c r="N118" s="71"/>
      <x:c r="O118" s="71"/>
      <x:c r="P118" s="71"/>
      <x:c r="Q118" s="71"/>
      <x:c r="R118" s="71"/>
      <x:c r="S118" s="108"/>
      <x:c r="T118" s="108"/>
    </x:row>
    <x:row r="119" s="174" customFormat="1" ht="16.5" customHeight="1">
      <x:c r="B119" s="111" t="s">
        <x:v>49</x:v>
      </x:c>
      <x:c r="C119" s="115" t="s">
        <x:v>160</x:v>
      </x:c>
      <x:c r="D119" s="116"/>
      <x:c r="E119" s="116"/>
      <x:c r="F119" s="116"/>
      <x:c r="G119" s="117"/>
      <x:c r="H119" s="117" t="s">
        <x:v>161</x:v>
      </x:c>
      <x:c r="I119" s="71"/>
      <x:c r="J119" s="71"/>
      <x:c r="K119" s="71"/>
      <x:c r="L119" s="71"/>
      <x:c r="M119" s="71"/>
      <x:c r="N119" s="71"/>
      <x:c r="O119" s="71"/>
      <x:c r="P119" s="71"/>
      <x:c r="Q119" s="71"/>
      <x:c r="R119" s="71"/>
      <x:c r="S119" s="108"/>
      <x:c r="T119" s="108"/>
    </x:row>
    <x:row r="120" s="180" customFormat="1" ht="30" customHeight="1">
      <x:c r="B120" s="120" t="s">
        <x:v>50</x:v>
      </x:c>
      <x:c r="C120" s="115" t="s">
        <x:v>162</x:v>
      </x:c>
      <x:c r="D120" s="121"/>
      <x:c r="E120" s="121"/>
      <x:c r="F120" s="121"/>
      <x:c r="G120" s="122"/>
      <x:c r="H120" s="122"/>
      <x:c r="I120" s="71" t="s">
        <x:v>116</x:v>
      </x:c>
      <x:c r="J120" s="71" t="s">
        <x:v>116</x:v>
      </x:c>
      <x:c r="K120" s="71" t="s">
        <x:v>116</x:v>
      </x:c>
      <x:c r="L120" s="71" t="s">
        <x:v>116</x:v>
      </x:c>
      <x:c r="M120" s="71" t="s">
        <x:v>116</x:v>
      </x:c>
      <x:c r="N120" s="71" t="s">
        <x:v>116</x:v>
      </x:c>
      <x:c r="O120" s="71" t="s">
        <x:v>116</x:v>
      </x:c>
      <x:c r="P120" s="71" t="s">
        <x:v>116</x:v>
      </x:c>
      <x:c r="Q120" s="71" t="s">
        <x:v>116</x:v>
      </x:c>
      <x:c r="R120" s="71" t="s">
        <x:v>116</x:v>
      </x:c>
      <x:c r="S120" s="108"/>
      <x:c r="T120" s="108"/>
    </x:row>
    <x:row r="121" s="174" customFormat="1" ht="16.5" customHeight="1">
      <x:c r="B121" s="111" t="s">
        <x:v>51</x:v>
      </x:c>
      <x:c r="C121" s="115" t="s">
        <x:v>100</x:v>
      </x:c>
      <x:c r="D121" s="116"/>
      <x:c r="E121" s="116"/>
      <x:c r="F121" s="116"/>
      <x:c r="G121" s="117"/>
      <x:c r="H121" s="117"/>
      <x:c r="I121" s="71"/>
      <x:c r="J121" s="71"/>
      <x:c r="K121" s="71"/>
      <x:c r="L121" s="71"/>
      <x:c r="M121" s="71"/>
      <x:c r="N121" s="71"/>
      <x:c r="O121" s="71"/>
      <x:c r="P121" s="71"/>
      <x:c r="Q121" s="71"/>
      <x:c r="R121" s="71"/>
      <x:c r="S121" s="108"/>
      <x:c r="T121" s="108"/>
    </x:row>
    <x:row r="122" s="174" customFormat="1" ht="16.5" customHeight="1">
      <x:c r="B122" s="111" t="s">
        <x:v>52</x:v>
      </x:c>
      <x:c r="C122" s="115" t="s">
        <x:v>101</x:v>
      </x:c>
      <x:c r="D122" s="116"/>
      <x:c r="E122" s="116"/>
      <x:c r="F122" s="116"/>
      <x:c r="G122" s="117"/>
      <x:c r="H122" s="117"/>
      <x:c r="I122" s="71"/>
      <x:c r="J122" s="71"/>
      <x:c r="K122" s="71"/>
      <x:c r="L122" s="71"/>
      <x:c r="M122" s="71"/>
      <x:c r="N122" s="71"/>
      <x:c r="O122" s="71"/>
      <x:c r="P122" s="71"/>
      <x:c r="Q122" s="71"/>
      <x:c r="R122" s="71"/>
      <x:c r="S122" s="108"/>
      <x:c r="T122" s="108"/>
    </x:row>
    <x:row r="123" s="174" customFormat="1" ht="16.5" customHeight="1">
      <x:c r="B123" s="111" t="s">
        <x:v>53</x:v>
      </x:c>
      <x:c r="C123" s="115" t="s">
        <x:v>102</x:v>
      </x:c>
      <x:c r="D123" s="116"/>
      <x:c r="E123" s="116"/>
      <x:c r="F123" s="116"/>
      <x:c r="G123" s="117"/>
      <x:c r="H123" s="117"/>
      <x:c r="I123" s="71"/>
      <x:c r="J123" s="71"/>
      <x:c r="K123" s="71"/>
      <x:c r="L123" s="71"/>
      <x:c r="M123" s="71"/>
      <x:c r="N123" s="71"/>
      <x:c r="O123" s="71"/>
      <x:c r="P123" s="71"/>
      <x:c r="Q123" s="71"/>
      <x:c r="R123" s="71"/>
      <x:c r="S123" s="108"/>
      <x:c r="T123" s="108"/>
    </x:row>
    <x:row r="124" s="174" customFormat="1" ht="16.5" customHeight="1">
      <x:c r="B124" s="111" t="s">
        <x:v>54</x:v>
      </x:c>
      <x:c r="C124" s="119" t="s">
        <x:v>163</x:v>
      </x:c>
      <x:c r="D124" s="116"/>
      <x:c r="E124" s="116"/>
      <x:c r="F124" s="116"/>
      <x:c r="G124" s="117"/>
      <x:c r="H124" s="117"/>
      <x:c r="I124" s="168" t="n">
        <x:f>IF(IF(I120=$I$238,I121,IF(I120=$I$239,I121*I122,IF(I120=$I$240,I121*I122*I123,1)))=0,"Fyll i 2.6-2.8",IF(I120=$I$238,I121,IF(I120=$I$239,I121*I122,IF(I120=$I$240,I121*I122*I123,1))))</x:f>
        <x:v>1</x:v>
      </x:c>
      <x:c r="J124" s="168" t="n">
        <x:f t="shared" ref="J124" si="56">IF(IF(J120=$I$238,J121,IF(J120=$I$239,J121*J122,IF(J120=$I$240,J121*J122*J123,1)))=0,"Fyll i 2.6-2.8",IF(J120=$I$238,J121,IF(J120=$I$239,J121*J122,IF(J120=$I$240,J121*J122*J123,1))))</x:f>
        <x:v>1</x:v>
      </x:c>
      <x:c r="K124" s="168" t="n">
        <x:f t="shared" ref="K124" si="57">IF(IF(K120=$I$238,K121,IF(K120=$I$239,K121*K122,IF(K120=$I$240,K121*K122*K123,1)))=0,"Fyll i 2.6-2.8",IF(K120=$I$238,K121,IF(K120=$I$239,K121*K122,IF(K120=$I$240,K121*K122*K123,1))))</x:f>
        <x:v>1</x:v>
      </x:c>
      <x:c r="L124" s="168" t="n">
        <x:f t="shared" ref="L124" si="58">IF(IF(L120=$I$238,L121,IF(L120=$I$239,L121*L122,IF(L120=$I$240,L121*L122*L123,1)))=0,"Fyll i 2.6-2.8",IF(L120=$I$238,L121,IF(L120=$I$239,L121*L122,IF(L120=$I$240,L121*L122*L123,1))))</x:f>
        <x:v>1</x:v>
      </x:c>
      <x:c r="M124" s="168" t="n">
        <x:f t="shared" ref="M124" si="59">IF(IF(M120=$I$238,M121,IF(M120=$I$239,M121*M122,IF(M120=$I$240,M121*M122*M123,1)))=0,"Fyll i 2.6-2.8",IF(M120=$I$238,M121,IF(M120=$I$239,M121*M122,IF(M120=$I$240,M121*M122*M123,1))))</x:f>
        <x:v>1</x:v>
      </x:c>
      <x:c r="N124" s="168" t="n">
        <x:f t="shared" ref="N124" si="60">IF(IF(N120=$I$238,N121,IF(N120=$I$239,N121*N122,IF(N120=$I$240,N121*N122*N123,1)))=0,"Fyll i 2.6-2.8",IF(N120=$I$238,N121,IF(N120=$I$239,N121*N122,IF(N120=$I$240,N121*N122*N123,1))))</x:f>
        <x:v>1</x:v>
      </x:c>
      <x:c r="O124" s="168" t="n">
        <x:f t="shared" ref="O124" si="61">IF(IF(O120=$I$238,O121,IF(O120=$I$239,O121*O122,IF(O120=$I$240,O121*O122*O123,1)))=0,"Fyll i 2.6-2.8",IF(O120=$I$238,O121,IF(O120=$I$239,O121*O122,IF(O120=$I$240,O121*O122*O123,1))))</x:f>
        <x:v>1</x:v>
      </x:c>
      <x:c r="P124" s="168" t="n">
        <x:f t="shared" ref="P124" si="62">IF(IF(P120=$I$238,P121,IF(P120=$I$239,P121*P122,IF(P120=$I$240,P121*P122*P123,1)))=0,"Fyll i 2.6-2.8",IF(P120=$I$238,P121,IF(P120=$I$239,P121*P122,IF(P120=$I$240,P121*P122*P123,1))))</x:f>
        <x:v>1</x:v>
      </x:c>
      <x:c r="Q124" s="168" t="n">
        <x:f t="shared" ref="Q124" si="63">IF(IF(Q120=$I$238,Q121,IF(Q120=$I$239,Q121*Q122,IF(Q120=$I$240,Q121*Q122*Q123,1)))=0,"Fyll i 2.6-2.8",IF(Q120=$I$238,Q121,IF(Q120=$I$239,Q121*Q122,IF(Q120=$I$240,Q121*Q122*Q123,1))))</x:f>
        <x:v>1</x:v>
      </x:c>
      <x:c r="R124" s="168" t="n">
        <x:f t="shared" ref="R124" si="64">IF(IF(R120=$I$238,R121,IF(R120=$I$239,R121*R122,IF(R120=$I$240,R121*R122*R123,1)))=0,"Fyll i 2.6-2.8",IF(R120=$I$238,R121,IF(R120=$I$239,R121*R122,IF(R120=$I$240,R121*R122*R123,1))))</x:f>
        <x:v>1</x:v>
      </x:c>
      <x:c r="S124" s="108"/>
      <x:c r="T124" s="108"/>
    </x:row>
    <x:row r="125" s="174" customFormat="1" ht="16.5" customHeight="1">
      <x:c r="B125" s="111" t="s">
        <x:v>55</x:v>
      </x:c>
      <x:c r="C125" s="115" t="s">
        <x:v>164</x:v>
      </x:c>
      <x:c r="D125" s="116"/>
      <x:c r="E125" s="116"/>
      <x:c r="F125" s="116"/>
      <x:c r="G125" s="117"/>
      <x:c r="H125" s="117" t="s">
        <x:v>114</x:v>
      </x:c>
      <x:c r="I125" s="71"/>
      <x:c r="J125" s="71"/>
      <x:c r="K125" s="71"/>
      <x:c r="L125" s="71"/>
      <x:c r="M125" s="71"/>
      <x:c r="N125" s="71"/>
      <x:c r="O125" s="71"/>
      <x:c r="P125" s="71"/>
      <x:c r="Q125" s="71"/>
      <x:c r="R125" s="71"/>
      <x:c r="S125" s="108"/>
      <x:c r="T125" s="108"/>
    </x:row>
    <x:row r="126" s="174" customFormat="1" ht="16.5" customHeight="1">
      <x:c r="B126" s="111"/>
      <x:c r="C126" s="118"/>
      <x:c r="D126" s="118"/>
      <x:c r="E126" s="118"/>
      <x:c r="F126" s="118"/>
      <x:c r="G126" s="118"/>
      <x:c r="H126" s="118"/>
      <x:c r="I126" s="179"/>
      <x:c r="J126" s="179"/>
      <x:c r="K126" s="179"/>
      <x:c r="L126" s="179"/>
      <x:c r="M126" s="179"/>
      <x:c r="N126" s="179"/>
      <x:c r="O126" s="179"/>
      <x:c r="P126" s="179"/>
      <x:c r="Q126" s="179"/>
      <x:c r="R126" s="179"/>
      <x:c r="S126" s="108"/>
      <x:c r="T126" s="108"/>
    </x:row>
    <x:row r="127" s="174" customFormat="1" ht="16.5" customHeight="1">
      <x:c r="B127" s="111"/>
      <x:c r="C127" s="110" t="s">
        <x:v>172</x:v>
      </x:c>
      <x:c r="D127" s="118"/>
      <x:c r="E127" s="118"/>
      <x:c r="F127" s="118"/>
      <x:c r="G127" s="118"/>
      <x:c r="H127" s="118"/>
      <x:c r="I127" s="179"/>
      <x:c r="J127" s="179"/>
      <x:c r="K127" s="179"/>
      <x:c r="L127" s="179"/>
      <x:c r="M127" s="179"/>
      <x:c r="N127" s="179"/>
      <x:c r="O127" s="179"/>
      <x:c r="P127" s="179"/>
      <x:c r="Q127" s="179"/>
      <x:c r="R127" s="179"/>
      <x:c r="S127" s="108"/>
      <x:c r="T127" s="108"/>
    </x:row>
    <x:row r="128" s="174" customFormat="1" ht="16.5" customHeight="1">
      <x:c r="B128" s="111" t="s">
        <x:v>46</x:v>
      </x:c>
      <x:c r="C128" s="115" t="s">
        <x:v>156</x:v>
      </x:c>
      <x:c r="D128" s="116"/>
      <x:c r="E128" s="116"/>
      <x:c r="F128" s="116"/>
      <x:c r="G128" s="117"/>
      <x:c r="H128" s="117" t="s">
        <x:v>151</x:v>
      </x:c>
      <x:c r="I128" s="71"/>
      <x:c r="J128" s="71"/>
      <x:c r="K128" s="71"/>
      <x:c r="L128" s="71"/>
      <x:c r="M128" s="71"/>
      <x:c r="N128" s="71"/>
      <x:c r="O128" s="71"/>
      <x:c r="P128" s="71"/>
      <x:c r="Q128" s="71"/>
      <x:c r="R128" s="71"/>
      <x:c r="S128" s="108"/>
      <x:c r="T128" s="108"/>
    </x:row>
    <x:row r="129" s="174" customFormat="1" ht="16.5" customHeight="1">
      <x:c r="B129" s="111" t="s">
        <x:v>47</x:v>
      </x:c>
      <x:c r="C129" s="115" t="s">
        <x:v>157</x:v>
      </x:c>
      <x:c r="D129" s="116"/>
      <x:c r="E129" s="116"/>
      <x:c r="F129" s="116"/>
      <x:c r="G129" s="117"/>
      <x:c r="H129" s="117" t="s">
        <x:v>158</x:v>
      </x:c>
      <x:c r="I129" s="71"/>
      <x:c r="J129" s="71"/>
      <x:c r="K129" s="71"/>
      <x:c r="L129" s="71"/>
      <x:c r="M129" s="71"/>
      <x:c r="N129" s="71"/>
      <x:c r="O129" s="71"/>
      <x:c r="P129" s="71"/>
      <x:c r="Q129" s="71"/>
      <x:c r="R129" s="71"/>
      <x:c r="S129" s="108"/>
      <x:c r="T129" s="108"/>
    </x:row>
    <x:row r="130" s="174" customFormat="1" ht="16.5" customHeight="1">
      <x:c r="B130" s="111" t="s">
        <x:v>48</x:v>
      </x:c>
      <x:c r="C130" s="115" t="s">
        <x:v>159</x:v>
      </x:c>
      <x:c r="D130" s="116"/>
      <x:c r="E130" s="116"/>
      <x:c r="F130" s="116"/>
      <x:c r="G130" s="117"/>
      <x:c r="H130" s="117" t="s">
        <x:v>158</x:v>
      </x:c>
      <x:c r="I130" s="71"/>
      <x:c r="J130" s="71"/>
      <x:c r="K130" s="71"/>
      <x:c r="L130" s="71"/>
      <x:c r="M130" s="71"/>
      <x:c r="N130" s="71"/>
      <x:c r="O130" s="71"/>
      <x:c r="P130" s="71"/>
      <x:c r="Q130" s="71"/>
      <x:c r="R130" s="71"/>
      <x:c r="S130" s="108"/>
      <x:c r="T130" s="108"/>
    </x:row>
    <x:row r="131" s="174" customFormat="1" ht="16.5" customHeight="1">
      <x:c r="B131" s="111" t="s">
        <x:v>49</x:v>
      </x:c>
      <x:c r="C131" s="115" t="s">
        <x:v>160</x:v>
      </x:c>
      <x:c r="D131" s="116"/>
      <x:c r="E131" s="116"/>
      <x:c r="F131" s="116"/>
      <x:c r="G131" s="117"/>
      <x:c r="H131" s="117" t="s">
        <x:v>161</x:v>
      </x:c>
      <x:c r="I131" s="71"/>
      <x:c r="J131" s="71"/>
      <x:c r="K131" s="71"/>
      <x:c r="L131" s="71"/>
      <x:c r="M131" s="71"/>
      <x:c r="N131" s="71"/>
      <x:c r="O131" s="71"/>
      <x:c r="P131" s="71"/>
      <x:c r="Q131" s="71"/>
      <x:c r="R131" s="71"/>
      <x:c r="S131" s="108"/>
      <x:c r="T131" s="108"/>
    </x:row>
    <x:row r="132" s="180" customFormat="1" ht="30" customHeight="1">
      <x:c r="B132" s="120" t="s">
        <x:v>50</x:v>
      </x:c>
      <x:c r="C132" s="115" t="s">
        <x:v>162</x:v>
      </x:c>
      <x:c r="D132" s="121"/>
      <x:c r="E132" s="121"/>
      <x:c r="F132" s="121"/>
      <x:c r="G132" s="122"/>
      <x:c r="H132" s="122"/>
      <x:c r="I132" s="71" t="s">
        <x:v>116</x:v>
      </x:c>
      <x:c r="J132" s="71" t="s">
        <x:v>116</x:v>
      </x:c>
      <x:c r="K132" s="71" t="s">
        <x:v>116</x:v>
      </x:c>
      <x:c r="L132" s="71" t="s">
        <x:v>116</x:v>
      </x:c>
      <x:c r="M132" s="71" t="s">
        <x:v>116</x:v>
      </x:c>
      <x:c r="N132" s="71" t="s">
        <x:v>116</x:v>
      </x:c>
      <x:c r="O132" s="71" t="s">
        <x:v>116</x:v>
      </x:c>
      <x:c r="P132" s="71" t="s">
        <x:v>116</x:v>
      </x:c>
      <x:c r="Q132" s="71" t="s">
        <x:v>116</x:v>
      </x:c>
      <x:c r="R132" s="71" t="s">
        <x:v>116</x:v>
      </x:c>
      <x:c r="S132" s="108"/>
      <x:c r="T132" s="108"/>
    </x:row>
    <x:row r="133" s="174" customFormat="1" ht="16.5" customHeight="1">
      <x:c r="B133" s="111" t="s">
        <x:v>51</x:v>
      </x:c>
      <x:c r="C133" s="115" t="s">
        <x:v>100</x:v>
      </x:c>
      <x:c r="D133" s="116"/>
      <x:c r="E133" s="116"/>
      <x:c r="F133" s="116"/>
      <x:c r="G133" s="117"/>
      <x:c r="H133" s="117"/>
      <x:c r="I133" s="71"/>
      <x:c r="J133" s="71"/>
      <x:c r="K133" s="71"/>
      <x:c r="L133" s="71"/>
      <x:c r="M133" s="71"/>
      <x:c r="N133" s="71"/>
      <x:c r="O133" s="71"/>
      <x:c r="P133" s="71"/>
      <x:c r="Q133" s="71"/>
      <x:c r="R133" s="71"/>
      <x:c r="S133" s="108"/>
      <x:c r="T133" s="108"/>
    </x:row>
    <x:row r="134" s="174" customFormat="1" ht="16.5" customHeight="1">
      <x:c r="B134" s="111" t="s">
        <x:v>52</x:v>
      </x:c>
      <x:c r="C134" s="115" t="s">
        <x:v>101</x:v>
      </x:c>
      <x:c r="D134" s="116"/>
      <x:c r="E134" s="116"/>
      <x:c r="F134" s="116"/>
      <x:c r="G134" s="117"/>
      <x:c r="H134" s="117"/>
      <x:c r="I134" s="71"/>
      <x:c r="J134" s="71"/>
      <x:c r="K134" s="71"/>
      <x:c r="L134" s="71"/>
      <x:c r="M134" s="71"/>
      <x:c r="N134" s="71"/>
      <x:c r="O134" s="71"/>
      <x:c r="P134" s="71"/>
      <x:c r="Q134" s="71"/>
      <x:c r="R134" s="71"/>
      <x:c r="S134" s="108"/>
      <x:c r="T134" s="108"/>
    </x:row>
    <x:row r="135" s="174" customFormat="1" ht="16.5" customHeight="1">
      <x:c r="B135" s="111" t="s">
        <x:v>53</x:v>
      </x:c>
      <x:c r="C135" s="115" t="s">
        <x:v>102</x:v>
      </x:c>
      <x:c r="D135" s="116"/>
      <x:c r="E135" s="116"/>
      <x:c r="F135" s="116"/>
      <x:c r="G135" s="117"/>
      <x:c r="H135" s="117"/>
      <x:c r="I135" s="71"/>
      <x:c r="J135" s="71"/>
      <x:c r="K135" s="71"/>
      <x:c r="L135" s="71"/>
      <x:c r="M135" s="71"/>
      <x:c r="N135" s="71"/>
      <x:c r="O135" s="71"/>
      <x:c r="P135" s="71"/>
      <x:c r="Q135" s="71"/>
      <x:c r="R135" s="71"/>
      <x:c r="S135" s="108"/>
      <x:c r="T135" s="108"/>
    </x:row>
    <x:row r="136" s="174" customFormat="1" ht="16.5" customHeight="1">
      <x:c r="B136" s="111" t="s">
        <x:v>54</x:v>
      </x:c>
      <x:c r="C136" s="119" t="s">
        <x:v>163</x:v>
      </x:c>
      <x:c r="D136" s="116"/>
      <x:c r="E136" s="116"/>
      <x:c r="F136" s="116"/>
      <x:c r="G136" s="117"/>
      <x:c r="H136" s="117"/>
      <x:c r="I136" s="168" t="n">
        <x:f>IF(IF(I132=$I$238,I133,IF(I132=$I$239,I133*I134,IF(I132=$I$240,I133*I134*I135,1)))=0,"Fyll i 2.6-2.8",IF(I132=$I$238,I133,IF(I132=$I$239,I133*I134,IF(I132=$I$240,I133*I134*I135,1))))</x:f>
        <x:v>1</x:v>
      </x:c>
      <x:c r="J136" s="168" t="n">
        <x:f t="shared" ref="J136" si="65">IF(IF(J132=$I$238,J133,IF(J132=$I$239,J133*J134,IF(J132=$I$240,J133*J134*J135,1)))=0,"Fyll i 2.6-2.8",IF(J132=$I$238,J133,IF(J132=$I$239,J133*J134,IF(J132=$I$240,J133*J134*J135,1))))</x:f>
        <x:v>1</x:v>
      </x:c>
      <x:c r="K136" s="168" t="n">
        <x:f t="shared" ref="K136" si="66">IF(IF(K132=$I$238,K133,IF(K132=$I$239,K133*K134,IF(K132=$I$240,K133*K134*K135,1)))=0,"Fyll i 2.6-2.8",IF(K132=$I$238,K133,IF(K132=$I$239,K133*K134,IF(K132=$I$240,K133*K134*K135,1))))</x:f>
        <x:v>1</x:v>
      </x:c>
      <x:c r="L136" s="168" t="n">
        <x:f t="shared" ref="L136" si="67">IF(IF(L132=$I$238,L133,IF(L132=$I$239,L133*L134,IF(L132=$I$240,L133*L134*L135,1)))=0,"Fyll i 2.6-2.8",IF(L132=$I$238,L133,IF(L132=$I$239,L133*L134,IF(L132=$I$240,L133*L134*L135,1))))</x:f>
        <x:v>1</x:v>
      </x:c>
      <x:c r="M136" s="168" t="n">
        <x:f t="shared" ref="M136" si="68">IF(IF(M132=$I$238,M133,IF(M132=$I$239,M133*M134,IF(M132=$I$240,M133*M134*M135,1)))=0,"Fyll i 2.6-2.8",IF(M132=$I$238,M133,IF(M132=$I$239,M133*M134,IF(M132=$I$240,M133*M134*M135,1))))</x:f>
        <x:v>1</x:v>
      </x:c>
      <x:c r="N136" s="168" t="n">
        <x:f t="shared" ref="N136" si="69">IF(IF(N132=$I$238,N133,IF(N132=$I$239,N133*N134,IF(N132=$I$240,N133*N134*N135,1)))=0,"Fyll i 2.6-2.8",IF(N132=$I$238,N133,IF(N132=$I$239,N133*N134,IF(N132=$I$240,N133*N134*N135,1))))</x:f>
        <x:v>1</x:v>
      </x:c>
      <x:c r="O136" s="168" t="n">
        <x:f t="shared" ref="O136" si="70">IF(IF(O132=$I$238,O133,IF(O132=$I$239,O133*O134,IF(O132=$I$240,O133*O134*O135,1)))=0,"Fyll i 2.6-2.8",IF(O132=$I$238,O133,IF(O132=$I$239,O133*O134,IF(O132=$I$240,O133*O134*O135,1))))</x:f>
        <x:v>1</x:v>
      </x:c>
      <x:c r="P136" s="168" t="n">
        <x:f t="shared" ref="P136" si="71">IF(IF(P132=$I$238,P133,IF(P132=$I$239,P133*P134,IF(P132=$I$240,P133*P134*P135,1)))=0,"Fyll i 2.6-2.8",IF(P132=$I$238,P133,IF(P132=$I$239,P133*P134,IF(P132=$I$240,P133*P134*P135,1))))</x:f>
        <x:v>1</x:v>
      </x:c>
      <x:c r="Q136" s="168" t="n">
        <x:f t="shared" ref="Q136" si="72">IF(IF(Q132=$I$238,Q133,IF(Q132=$I$239,Q133*Q134,IF(Q132=$I$240,Q133*Q134*Q135,1)))=0,"Fyll i 2.6-2.8",IF(Q132=$I$238,Q133,IF(Q132=$I$239,Q133*Q134,IF(Q132=$I$240,Q133*Q134*Q135,1))))</x:f>
        <x:v>1</x:v>
      </x:c>
      <x:c r="R136" s="168" t="n">
        <x:f t="shared" ref="R136" si="73">IF(IF(R132=$I$238,R133,IF(R132=$I$239,R133*R134,IF(R132=$I$240,R133*R134*R135,1)))=0,"Fyll i 2.6-2.8",IF(R132=$I$238,R133,IF(R132=$I$239,R133*R134,IF(R132=$I$240,R133*R134*R135,1))))</x:f>
        <x:v>1</x:v>
      </x:c>
      <x:c r="S136" s="108"/>
      <x:c r="T136" s="108"/>
    </x:row>
    <x:row r="137" s="174" customFormat="1" ht="16.5" customHeight="1">
      <x:c r="B137" s="111" t="s">
        <x:v>55</x:v>
      </x:c>
      <x:c r="C137" s="115" t="s">
        <x:v>164</x:v>
      </x:c>
      <x:c r="D137" s="116"/>
      <x:c r="E137" s="116"/>
      <x:c r="F137" s="116"/>
      <x:c r="G137" s="117"/>
      <x:c r="H137" s="117" t="s">
        <x:v>114</x:v>
      </x:c>
      <x:c r="I137" s="71"/>
      <x:c r="J137" s="71"/>
      <x:c r="K137" s="71"/>
      <x:c r="L137" s="71"/>
      <x:c r="M137" s="71"/>
      <x:c r="N137" s="71"/>
      <x:c r="O137" s="71"/>
      <x:c r="P137" s="71"/>
      <x:c r="Q137" s="71"/>
      <x:c r="R137" s="71"/>
      <x:c r="S137" s="108"/>
      <x:c r="T137" s="108"/>
    </x:row>
    <x:row r="138" s="174" customFormat="1" ht="16.5" customHeight="1">
      <x:c r="B138" s="111"/>
      <x:c r="C138" s="118"/>
      <x:c r="D138" s="118"/>
      <x:c r="E138" s="118"/>
      <x:c r="F138" s="118"/>
      <x:c r="G138" s="118"/>
      <x:c r="H138" s="118"/>
      <x:c r="I138" s="179"/>
      <x:c r="J138" s="179"/>
      <x:c r="K138" s="179"/>
      <x:c r="L138" s="179"/>
      <x:c r="M138" s="179"/>
      <x:c r="N138" s="179"/>
      <x:c r="O138" s="179"/>
      <x:c r="P138" s="179"/>
      <x:c r="Q138" s="179"/>
      <x:c r="R138" s="179"/>
      <x:c r="S138" s="108"/>
      <x:c r="T138" s="108"/>
    </x:row>
    <x:row r="139" s="174" customFormat="1" ht="16.5" customHeight="1">
      <x:c r="B139" s="111"/>
      <x:c r="C139" s="110" t="s">
        <x:v>173</x:v>
      </x:c>
      <x:c r="D139" s="118"/>
      <x:c r="E139" s="118"/>
      <x:c r="F139" s="118"/>
      <x:c r="G139" s="118"/>
      <x:c r="H139" s="118"/>
      <x:c r="I139" s="179"/>
      <x:c r="J139" s="179"/>
      <x:c r="K139" s="179"/>
      <x:c r="L139" s="179"/>
      <x:c r="M139" s="179"/>
      <x:c r="N139" s="179"/>
      <x:c r="O139" s="179"/>
      <x:c r="P139" s="179"/>
      <x:c r="Q139" s="179"/>
      <x:c r="R139" s="179"/>
      <x:c r="S139" s="108"/>
      <x:c r="T139" s="108"/>
    </x:row>
    <x:row r="140" s="174" customFormat="1" ht="16.5" customHeight="1">
      <x:c r="B140" s="111" t="s">
        <x:v>46</x:v>
      </x:c>
      <x:c r="C140" s="115" t="s">
        <x:v>156</x:v>
      </x:c>
      <x:c r="D140" s="116"/>
      <x:c r="E140" s="116"/>
      <x:c r="F140" s="116"/>
      <x:c r="G140" s="117"/>
      <x:c r="H140" s="117" t="s">
        <x:v>151</x:v>
      </x:c>
      <x:c r="I140" s="71"/>
      <x:c r="J140" s="71"/>
      <x:c r="K140" s="71"/>
      <x:c r="L140" s="71"/>
      <x:c r="M140" s="71"/>
      <x:c r="N140" s="71"/>
      <x:c r="O140" s="71"/>
      <x:c r="P140" s="71"/>
      <x:c r="Q140" s="71"/>
      <x:c r="R140" s="71"/>
      <x:c r="S140" s="108"/>
      <x:c r="T140" s="108"/>
    </x:row>
    <x:row r="141" s="174" customFormat="1" ht="16.5" customHeight="1">
      <x:c r="B141" s="111" t="s">
        <x:v>47</x:v>
      </x:c>
      <x:c r="C141" s="115" t="s">
        <x:v>157</x:v>
      </x:c>
      <x:c r="D141" s="116"/>
      <x:c r="E141" s="116"/>
      <x:c r="F141" s="116"/>
      <x:c r="G141" s="117"/>
      <x:c r="H141" s="117" t="s">
        <x:v>158</x:v>
      </x:c>
      <x:c r="I141" s="71"/>
      <x:c r="J141" s="71"/>
      <x:c r="K141" s="71"/>
      <x:c r="L141" s="71"/>
      <x:c r="M141" s="71"/>
      <x:c r="N141" s="71"/>
      <x:c r="O141" s="71"/>
      <x:c r="P141" s="71"/>
      <x:c r="Q141" s="71"/>
      <x:c r="R141" s="71"/>
      <x:c r="S141" s="108"/>
      <x:c r="T141" s="108"/>
    </x:row>
    <x:row r="142" s="174" customFormat="1" ht="16.5" customHeight="1">
      <x:c r="B142" s="111" t="s">
        <x:v>48</x:v>
      </x:c>
      <x:c r="C142" s="115" t="s">
        <x:v>159</x:v>
      </x:c>
      <x:c r="D142" s="116"/>
      <x:c r="E142" s="116"/>
      <x:c r="F142" s="116"/>
      <x:c r="G142" s="117"/>
      <x:c r="H142" s="117" t="s">
        <x:v>158</x:v>
      </x:c>
      <x:c r="I142" s="71"/>
      <x:c r="J142" s="71"/>
      <x:c r="K142" s="71"/>
      <x:c r="L142" s="71"/>
      <x:c r="M142" s="71"/>
      <x:c r="N142" s="71"/>
      <x:c r="O142" s="71"/>
      <x:c r="P142" s="71"/>
      <x:c r="Q142" s="71"/>
      <x:c r="R142" s="71"/>
      <x:c r="S142" s="108"/>
      <x:c r="T142" s="108"/>
    </x:row>
    <x:row r="143" s="174" customFormat="1" ht="16.5" customHeight="1">
      <x:c r="B143" s="111" t="s">
        <x:v>49</x:v>
      </x:c>
      <x:c r="C143" s="115" t="s">
        <x:v>160</x:v>
      </x:c>
      <x:c r="D143" s="116"/>
      <x:c r="E143" s="116"/>
      <x:c r="F143" s="116"/>
      <x:c r="G143" s="117"/>
      <x:c r="H143" s="117" t="s">
        <x:v>161</x:v>
      </x:c>
      <x:c r="I143" s="71"/>
      <x:c r="J143" s="71"/>
      <x:c r="K143" s="71"/>
      <x:c r="L143" s="71"/>
      <x:c r="M143" s="71"/>
      <x:c r="N143" s="71"/>
      <x:c r="O143" s="71"/>
      <x:c r="P143" s="71"/>
      <x:c r="Q143" s="71"/>
      <x:c r="R143" s="71"/>
      <x:c r="S143" s="108"/>
      <x:c r="T143" s="108"/>
    </x:row>
    <x:row r="144" s="180" customFormat="1" ht="30" customHeight="1">
      <x:c r="B144" s="120" t="s">
        <x:v>50</x:v>
      </x:c>
      <x:c r="C144" s="115" t="s">
        <x:v>162</x:v>
      </x:c>
      <x:c r="D144" s="121"/>
      <x:c r="E144" s="121"/>
      <x:c r="F144" s="121"/>
      <x:c r="G144" s="122"/>
      <x:c r="H144" s="122"/>
      <x:c r="I144" s="71" t="s">
        <x:v>116</x:v>
      </x:c>
      <x:c r="J144" s="71" t="s">
        <x:v>116</x:v>
      </x:c>
      <x:c r="K144" s="71" t="s">
        <x:v>116</x:v>
      </x:c>
      <x:c r="L144" s="71" t="s">
        <x:v>116</x:v>
      </x:c>
      <x:c r="M144" s="71" t="s">
        <x:v>116</x:v>
      </x:c>
      <x:c r="N144" s="71" t="s">
        <x:v>116</x:v>
      </x:c>
      <x:c r="O144" s="71" t="s">
        <x:v>116</x:v>
      </x:c>
      <x:c r="P144" s="71" t="s">
        <x:v>116</x:v>
      </x:c>
      <x:c r="Q144" s="71" t="s">
        <x:v>116</x:v>
      </x:c>
      <x:c r="R144" s="71" t="s">
        <x:v>116</x:v>
      </x:c>
      <x:c r="S144" s="108"/>
      <x:c r="T144" s="108"/>
    </x:row>
    <x:row r="145" s="174" customFormat="1" ht="16.5" customHeight="1">
      <x:c r="B145" s="111" t="s">
        <x:v>51</x:v>
      </x:c>
      <x:c r="C145" s="115" t="s">
        <x:v>100</x:v>
      </x:c>
      <x:c r="D145" s="116"/>
      <x:c r="E145" s="116"/>
      <x:c r="F145" s="116"/>
      <x:c r="G145" s="117"/>
      <x:c r="H145" s="117"/>
      <x:c r="I145" s="71"/>
      <x:c r="J145" s="71"/>
      <x:c r="K145" s="71"/>
      <x:c r="L145" s="71"/>
      <x:c r="M145" s="71"/>
      <x:c r="N145" s="71"/>
      <x:c r="O145" s="71"/>
      <x:c r="P145" s="71"/>
      <x:c r="Q145" s="71"/>
      <x:c r="R145" s="71"/>
      <x:c r="S145" s="108"/>
      <x:c r="T145" s="108"/>
    </x:row>
    <x:row r="146" s="174" customFormat="1" ht="16.5" customHeight="1">
      <x:c r="B146" s="111" t="s">
        <x:v>52</x:v>
      </x:c>
      <x:c r="C146" s="115" t="s">
        <x:v>101</x:v>
      </x:c>
      <x:c r="D146" s="116"/>
      <x:c r="E146" s="116"/>
      <x:c r="F146" s="116"/>
      <x:c r="G146" s="117"/>
      <x:c r="H146" s="117"/>
      <x:c r="I146" s="71"/>
      <x:c r="J146" s="71"/>
      <x:c r="K146" s="71"/>
      <x:c r="L146" s="71"/>
      <x:c r="M146" s="71"/>
      <x:c r="N146" s="71"/>
      <x:c r="O146" s="71"/>
      <x:c r="P146" s="71"/>
      <x:c r="Q146" s="71"/>
      <x:c r="R146" s="71"/>
      <x:c r="S146" s="108"/>
      <x:c r="T146" s="108"/>
    </x:row>
    <x:row r="147" s="174" customFormat="1" ht="16.5" customHeight="1">
      <x:c r="B147" s="111" t="s">
        <x:v>53</x:v>
      </x:c>
      <x:c r="C147" s="115" t="s">
        <x:v>102</x:v>
      </x:c>
      <x:c r="D147" s="116"/>
      <x:c r="E147" s="116"/>
      <x:c r="F147" s="116"/>
      <x:c r="G147" s="117"/>
      <x:c r="H147" s="117"/>
      <x:c r="I147" s="71"/>
      <x:c r="J147" s="71"/>
      <x:c r="K147" s="71"/>
      <x:c r="L147" s="71"/>
      <x:c r="M147" s="71"/>
      <x:c r="N147" s="71"/>
      <x:c r="O147" s="71"/>
      <x:c r="P147" s="71"/>
      <x:c r="Q147" s="71"/>
      <x:c r="R147" s="71"/>
      <x:c r="S147" s="108"/>
      <x:c r="T147" s="108"/>
    </x:row>
    <x:row r="148" s="174" customFormat="1" ht="16.5" customHeight="1">
      <x:c r="B148" s="111" t="s">
        <x:v>54</x:v>
      </x:c>
      <x:c r="C148" s="119" t="s">
        <x:v>163</x:v>
      </x:c>
      <x:c r="D148" s="116"/>
      <x:c r="E148" s="116"/>
      <x:c r="F148" s="116"/>
      <x:c r="G148" s="117"/>
      <x:c r="H148" s="117"/>
      <x:c r="I148" s="168" t="n">
        <x:f>IF(IF(I144=$I$238,I145,IF(I144=$I$239,I145*I146,IF(I144=$I$240,I145*I146*I147,1)))=0,"Fyll i 2.6-2.8",IF(I144=$I$238,I145,IF(I144=$I$239,I145*I146,IF(I144=$I$240,I145*I146*I147,1))))</x:f>
        <x:v>1</x:v>
      </x:c>
      <x:c r="J148" s="168" t="n">
        <x:f t="shared" ref="J148" si="74">IF(IF(J144=$I$238,J145,IF(J144=$I$239,J145*J146,IF(J144=$I$240,J145*J146*J147,1)))=0,"Fyll i 2.6-2.8",IF(J144=$I$238,J145,IF(J144=$I$239,J145*J146,IF(J144=$I$240,J145*J146*J147,1))))</x:f>
        <x:v>1</x:v>
      </x:c>
      <x:c r="K148" s="168" t="n">
        <x:f t="shared" ref="K148" si="75">IF(IF(K144=$I$238,K145,IF(K144=$I$239,K145*K146,IF(K144=$I$240,K145*K146*K147,1)))=0,"Fyll i 2.6-2.8",IF(K144=$I$238,K145,IF(K144=$I$239,K145*K146,IF(K144=$I$240,K145*K146*K147,1))))</x:f>
        <x:v>1</x:v>
      </x:c>
      <x:c r="L148" s="168" t="n">
        <x:f t="shared" ref="L148" si="76">IF(IF(L144=$I$238,L145,IF(L144=$I$239,L145*L146,IF(L144=$I$240,L145*L146*L147,1)))=0,"Fyll i 2.6-2.8",IF(L144=$I$238,L145,IF(L144=$I$239,L145*L146,IF(L144=$I$240,L145*L146*L147,1))))</x:f>
        <x:v>1</x:v>
      </x:c>
      <x:c r="M148" s="168" t="n">
        <x:f t="shared" ref="M148" si="77">IF(IF(M144=$I$238,M145,IF(M144=$I$239,M145*M146,IF(M144=$I$240,M145*M146*M147,1)))=0,"Fyll i 2.6-2.8",IF(M144=$I$238,M145,IF(M144=$I$239,M145*M146,IF(M144=$I$240,M145*M146*M147,1))))</x:f>
        <x:v>1</x:v>
      </x:c>
      <x:c r="N148" s="168" t="n">
        <x:f t="shared" ref="N148" si="78">IF(IF(N144=$I$238,N145,IF(N144=$I$239,N145*N146,IF(N144=$I$240,N145*N146*N147,1)))=0,"Fyll i 2.6-2.8",IF(N144=$I$238,N145,IF(N144=$I$239,N145*N146,IF(N144=$I$240,N145*N146*N147,1))))</x:f>
        <x:v>1</x:v>
      </x:c>
      <x:c r="O148" s="168" t="n">
        <x:f t="shared" ref="O148" si="79">IF(IF(O144=$I$238,O145,IF(O144=$I$239,O145*O146,IF(O144=$I$240,O145*O146*O147,1)))=0,"Fyll i 2.6-2.8",IF(O144=$I$238,O145,IF(O144=$I$239,O145*O146,IF(O144=$I$240,O145*O146*O147,1))))</x:f>
        <x:v>1</x:v>
      </x:c>
      <x:c r="P148" s="168" t="n">
        <x:f t="shared" ref="P148" si="80">IF(IF(P144=$I$238,P145,IF(P144=$I$239,P145*P146,IF(P144=$I$240,P145*P146*P147,1)))=0,"Fyll i 2.6-2.8",IF(P144=$I$238,P145,IF(P144=$I$239,P145*P146,IF(P144=$I$240,P145*P146*P147,1))))</x:f>
        <x:v>1</x:v>
      </x:c>
      <x:c r="Q148" s="168" t="n">
        <x:f t="shared" ref="Q148" si="81">IF(IF(Q144=$I$238,Q145,IF(Q144=$I$239,Q145*Q146,IF(Q144=$I$240,Q145*Q146*Q147,1)))=0,"Fyll i 2.6-2.8",IF(Q144=$I$238,Q145,IF(Q144=$I$239,Q145*Q146,IF(Q144=$I$240,Q145*Q146*Q147,1))))</x:f>
        <x:v>1</x:v>
      </x:c>
      <x:c r="R148" s="168" t="n">
        <x:f t="shared" ref="R148" si="82">IF(IF(R144=$I$238,R145,IF(R144=$I$239,R145*R146,IF(R144=$I$240,R145*R146*R147,1)))=0,"Fyll i 2.6-2.8",IF(R144=$I$238,R145,IF(R144=$I$239,R145*R146,IF(R144=$I$240,R145*R146*R147,1))))</x:f>
        <x:v>1</x:v>
      </x:c>
      <x:c r="S148" s="108"/>
      <x:c r="T148" s="108"/>
    </x:row>
    <x:row r="149" s="174" customFormat="1" ht="16.5" customHeight="1">
      <x:c r="B149" s="111" t="s">
        <x:v>55</x:v>
      </x:c>
      <x:c r="C149" s="115" t="s">
        <x:v>164</x:v>
      </x:c>
      <x:c r="D149" s="116"/>
      <x:c r="E149" s="116"/>
      <x:c r="F149" s="116"/>
      <x:c r="G149" s="117"/>
      <x:c r="H149" s="117" t="s">
        <x:v>114</x:v>
      </x:c>
      <x:c r="I149" s="71"/>
      <x:c r="J149" s="71"/>
      <x:c r="K149" s="71"/>
      <x:c r="L149" s="71"/>
      <x:c r="M149" s="71"/>
      <x:c r="N149" s="71"/>
      <x:c r="O149" s="71"/>
      <x:c r="P149" s="71"/>
      <x:c r="Q149" s="71"/>
      <x:c r="R149" s="71"/>
      <x:c r="S149" s="108"/>
      <x:c r="T149" s="108"/>
    </x:row>
    <x:row r="150" s="174" customFormat="1" ht="16.5" customHeight="1">
      <x:c r="B150" s="111"/>
      <x:c r="C150" s="118"/>
      <x:c r="D150" s="118"/>
      <x:c r="E150" s="118"/>
      <x:c r="F150" s="118"/>
      <x:c r="G150" s="118"/>
      <x:c r="H150" s="118"/>
      <x:c r="I150" s="179"/>
      <x:c r="J150" s="179"/>
      <x:c r="K150" s="179"/>
      <x:c r="L150" s="179"/>
      <x:c r="M150" s="179"/>
      <x:c r="N150" s="179"/>
      <x:c r="O150" s="179"/>
      <x:c r="P150" s="179"/>
      <x:c r="Q150" s="179"/>
      <x:c r="R150" s="179"/>
      <x:c r="S150" s="108"/>
      <x:c r="T150" s="108"/>
    </x:row>
    <x:row r="151" s="174" customFormat="1" ht="16.5" customHeight="1">
      <x:c r="B151" s="111"/>
      <x:c r="C151" s="110" t="s">
        <x:v>174</x:v>
      </x:c>
      <x:c r="D151" s="118"/>
      <x:c r="E151" s="118"/>
      <x:c r="F151" s="118"/>
      <x:c r="G151" s="118"/>
      <x:c r="H151" s="118"/>
      <x:c r="I151" s="179"/>
      <x:c r="J151" s="179"/>
      <x:c r="K151" s="179"/>
      <x:c r="L151" s="179"/>
      <x:c r="M151" s="179"/>
      <x:c r="N151" s="179"/>
      <x:c r="O151" s="179"/>
      <x:c r="P151" s="179"/>
      <x:c r="Q151" s="179"/>
      <x:c r="R151" s="179"/>
      <x:c r="S151" s="108"/>
      <x:c r="T151" s="108"/>
    </x:row>
    <x:row r="152" s="174" customFormat="1" ht="16.5" customHeight="1">
      <x:c r="B152" s="111" t="s">
        <x:v>56</x:v>
      </x:c>
      <x:c r="C152" s="115" t="s">
        <x:v>175</x:v>
      </x:c>
      <x:c r="D152" s="116"/>
      <x:c r="E152" s="116"/>
      <x:c r="F152" s="116"/>
      <x:c r="G152" s="117"/>
      <x:c r="H152" s="117" t="s">
        <x:v>114</x:v>
      </x:c>
      <x:c r="I152" s="71"/>
      <x:c r="J152" s="71"/>
      <x:c r="K152" s="71"/>
      <x:c r="L152" s="71"/>
      <x:c r="M152" s="71"/>
      <x:c r="N152" s="71"/>
      <x:c r="O152" s="71"/>
      <x:c r="P152" s="71"/>
      <x:c r="Q152" s="71"/>
      <x:c r="R152" s="71"/>
      <x:c r="S152" s="108"/>
      <x:c r="T152" s="108"/>
    </x:row>
    <x:row r="153" s="174" customFormat="1">
      <x:c r="B153" s="123"/>
      <x:c r="C153" s="124"/>
      <x:c r="D153" s="124"/>
      <x:c r="E153" s="124"/>
      <x:c r="F153" s="124"/>
      <x:c r="G153" s="124"/>
      <x:c r="H153" s="124"/>
      <x:c r="I153" s="181"/>
      <x:c r="J153" s="181"/>
      <x:c r="K153" s="181"/>
      <x:c r="L153" s="181"/>
      <x:c r="M153" s="181"/>
      <x:c r="N153" s="181"/>
      <x:c r="O153" s="181"/>
      <x:c r="P153" s="181"/>
      <x:c r="Q153" s="181"/>
      <x:c r="R153" s="181"/>
      <x:c r="S153" s="108"/>
      <x:c r="T153" s="108"/>
    </x:row>
    <x:row r="154" s="174" customFormat="1" ht="29" customHeight="1">
      <x:c r="B154" s="224"/>
      <x:c r="C154" s="634" t="s">
        <x:v>176</x:v>
      </x:c>
      <x:c r="D154" s="634"/>
      <x:c r="E154" s="221"/>
      <x:c r="F154" s="225"/>
      <x:c r="G154" s="225"/>
      <x:c r="H154" s="226"/>
      <x:c r="I154" s="227"/>
      <x:c r="J154" s="227"/>
      <x:c r="K154" s="227"/>
      <x:c r="L154" s="228"/>
      <x:c r="M154" s="228"/>
      <x:c r="N154" s="228"/>
      <x:c r="O154" s="228"/>
      <x:c r="P154" s="228"/>
      <x:c r="Q154" s="228"/>
      <x:c r="R154" s="228"/>
      <x:c r="S154" s="229"/>
      <x:c r="T154" s="229"/>
    </x:row>
    <x:row r="155" s="125" customFormat="1" ht="26.25" hidden="1" customHeight="1">
      <x:c r="A155" s="182"/>
      <x:c r="C155" s="126" t="s">
        <x:v>57</x:v>
      </x:c>
      <x:c r="D155" s="127"/>
      <x:c r="E155" s="128"/>
      <x:c r="F155" s="128"/>
      <x:c r="G155" s="128"/>
      <x:c r="H155" s="128"/>
      <x:c r="I155" s="198" t="str">
        <x:f>IF(I233="","",SUMPRODUCT(($I$233:$XFD$233&lt;I233)*($I$233:$XFD$233&lt;&gt;""))+SUMPRODUCT(($I$233:I233=I233)*1))</x:f>
      </x:c>
      <x:c r="J155" s="198" t="str">
        <x:f>IF(J233="","",SUMPRODUCT(($I$233:$XFD$233&lt;J233)*($I$233:$XFD$233&lt;&gt;""))+SUMPRODUCT(($I$233:J233=J233)*1))</x:f>
      </x:c>
      <x:c r="K155" s="198" t="str">
        <x:f>IF(K233="","",SUMPRODUCT(($I$233:$XFD$233&lt;K233)*($I$233:$XFD$233&lt;&gt;""))+SUMPRODUCT(($I$233:K233=K233)*1))</x:f>
      </x:c>
      <x:c r="L155" s="198" t="str">
        <x:f>IF(L233="","",SUMPRODUCT(($I$233:$XFD$233&lt;L233)*($I$233:$XFD$233&lt;&gt;""))+SUMPRODUCT(($I$233:L233=L233)*1))</x:f>
      </x:c>
      <x:c r="M155" s="198" t="str">
        <x:f>IF(M233="","",SUMPRODUCT(($I$233:$XFD$233&lt;M233)*($I$233:$XFD$233&lt;&gt;""))+SUMPRODUCT(($I$233:M233=M233)*1))</x:f>
      </x:c>
      <x:c r="N155" s="198" t="str">
        <x:f>IF(N233="","",SUMPRODUCT(($I$233:$XFD$233&lt;N233)*($I$233:$XFD$233&lt;&gt;""))+SUMPRODUCT(($I$233:N233=N233)*1))</x:f>
      </x:c>
      <x:c r="O155" s="198" t="str">
        <x:f>IF(O233="","",SUMPRODUCT(($I$233:$XFD$233&lt;O233)*($I$233:$XFD$233&lt;&gt;""))+SUMPRODUCT(($I$233:O233=O233)*1))</x:f>
      </x:c>
      <x:c r="P155" s="198" t="str">
        <x:f>IF(P233="","",SUMPRODUCT(($I$233:$XFD$233&lt;P233)*($I$233:$XFD$233&lt;&gt;""))+SUMPRODUCT(($I$233:P233=P233)*1))</x:f>
      </x:c>
      <x:c r="Q155" s="198" t="str">
        <x:f>IF(Q233="","",SUMPRODUCT(($I$233:$XFD$233&lt;Q233)*($I$233:$XFD$233&lt;&gt;""))+SUMPRODUCT(($I$233:Q233=Q233)*1))</x:f>
      </x:c>
      <x:c r="R155" s="198" t="str">
        <x:f>IF(R233="","",SUMPRODUCT(($I$233:$XFD$233&lt;R233)*($I$233:$XFD$233&lt;&gt;""))+SUMPRODUCT(($I$233:R233=R233)*1))</x:f>
      </x:c>
      <x:c r="S155" s="108"/>
      <x:c r="T155" s="108"/>
    </x:row>
    <x:row r="156" s="174" customFormat="1" ht="16.5" customHeight="1">
      <x:c r="B156" s="129"/>
      <x:c r="C156" s="601"/>
      <x:c r="D156" s="601"/>
      <x:c r="E156" s="601"/>
      <x:c r="F156" s="601"/>
      <x:c r="G156" s="601"/>
      <x:c r="H156" s="130"/>
      <x:c r="I156" s="199" t="str">
        <x:f>I167</x:f>
        <x:v>Byggnadstyp 1</x:v>
      </x:c>
      <x:c r="J156" s="199" t="str">
        <x:f t="shared" ref="J156:R156" si="83">J167</x:f>
        <x:v>Byggnadstyp 2</x:v>
      </x:c>
      <x:c r="K156" s="199" t="str">
        <x:f t="shared" si="83"/>
        <x:v>Byggnadstyp 3</x:v>
      </x:c>
      <x:c r="L156" s="199" t="str">
        <x:f t="shared" si="83"/>
        <x:v>Byggnadstyp 4</x:v>
      </x:c>
      <x:c r="M156" s="199" t="str">
        <x:f t="shared" si="83"/>
        <x:v>Byggnadstyp 5</x:v>
      </x:c>
      <x:c r="N156" s="199" t="str">
        <x:f t="shared" si="83"/>
        <x:v>Byggnadstyp 6</x:v>
      </x:c>
      <x:c r="O156" s="199" t="str">
        <x:f t="shared" si="83"/>
        <x:v>Byggnadstyp 7</x:v>
      </x:c>
      <x:c r="P156" s="199" t="str">
        <x:f t="shared" si="83"/>
        <x:v>Byggnadstyp 8</x:v>
      </x:c>
      <x:c r="Q156" s="199" t="str">
        <x:f t="shared" si="83"/>
        <x:v>Byggnadstyp 9</x:v>
      </x:c>
      <x:c r="R156" s="199" t="str">
        <x:f t="shared" si="83"/>
        <x:v>Byggnadstyp 10</x:v>
      </x:c>
      <x:c r="S156" s="108"/>
      <x:c r="T156" s="108"/>
    </x:row>
    <x:row r="157" s="174" customFormat="1" ht="20" customHeight="1">
      <x:c r="B157" s="131" t="s">
        <x:v>58</x:v>
      </x:c>
      <x:c r="C157" s="132" t="s">
        <x:v>177</x:v>
      </x:c>
      <x:c r="D157" s="132"/>
      <x:c r="E157" s="132"/>
      <x:c r="F157" s="132"/>
      <x:c r="G157" s="132"/>
      <x:c r="H157" s="133" t="s">
        <x:v>96</x:v>
      </x:c>
      <x:c r="I157" s="200" t="n">
        <x:f t="shared" ref="I157:N157" si="84">I180+I199*$I$201+I215*$I$217</x:f>
        <x:v>0</x:v>
      </x:c>
      <x:c r="J157" s="200">
        <x:f t="shared" si="84"/>
        <x:v>0</x:v>
      </x:c>
      <x:c r="K157" s="200">
        <x:f t="shared" si="84"/>
        <x:v>0</x:v>
      </x:c>
      <x:c r="L157" s="200">
        <x:f t="shared" si="84"/>
        <x:v>0</x:v>
      </x:c>
      <x:c r="M157" s="200">
        <x:f t="shared" si="84"/>
        <x:v>0</x:v>
      </x:c>
      <x:c r="N157" s="200">
        <x:f t="shared" si="84"/>
        <x:v>0</x:v>
      </x:c>
      <x:c r="O157" s="200" t="n">
        <x:f t="shared" ref="O157:R157" si="85">O180+O199*$I$201+O215*$I$217</x:f>
        <x:v>0</x:v>
      </x:c>
      <x:c r="P157" s="200">
        <x:f t="shared" si="85"/>
        <x:v>0</x:v>
      </x:c>
      <x:c r="Q157" s="200">
        <x:f t="shared" si="85"/>
        <x:v>0</x:v>
      </x:c>
      <x:c r="R157" s="200">
        <x:f t="shared" si="85"/>
        <x:v>0</x:v>
      </x:c>
      <x:c r="S157" s="108"/>
      <x:c r="T157" s="108"/>
    </x:row>
    <x:row r="158" s="174" customFormat="1" ht="20" customHeight="1">
      <x:c r="B158" s="131" t="s">
        <x:v>59</x:v>
      </x:c>
      <x:c r="C158" s="132" t="s">
        <x:v>83</x:v>
      </x:c>
      <x:c r="D158" s="132"/>
      <x:c r="E158" s="132"/>
      <x:c r="F158" s="132"/>
      <x:c r="G158" s="132"/>
      <x:c r="H158" s="133" t="s">
        <x:v>178</x:v>
      </x:c>
      <x:c r="I158" s="200" t="n">
        <x:f>I221</x:f>
        <x:v>0</x:v>
      </x:c>
      <x:c r="J158" s="200" t="n">
        <x:f>J221</x:f>
        <x:v>0</x:v>
      </x:c>
      <x:c r="K158" s="200" t="n">
        <x:f t="shared" ref="K158:R158" si="86">K221</x:f>
        <x:v>0</x:v>
      </x:c>
      <x:c r="L158" s="200">
        <x:f t="shared" si="86"/>
        <x:v>0</x:v>
      </x:c>
      <x:c r="M158" s="200">
        <x:f t="shared" si="86"/>
        <x:v>0</x:v>
      </x:c>
      <x:c r="N158" s="200">
        <x:f t="shared" si="86"/>
        <x:v>0</x:v>
      </x:c>
      <x:c r="O158" s="200">
        <x:f t="shared" si="86"/>
        <x:v>0</x:v>
      </x:c>
      <x:c r="P158" s="200">
        <x:f t="shared" si="86"/>
        <x:v>0</x:v>
      </x:c>
      <x:c r="Q158" s="200">
        <x:f t="shared" si="86"/>
        <x:v>0</x:v>
      </x:c>
      <x:c r="R158" s="200">
        <x:f t="shared" si="86"/>
        <x:v>0</x:v>
      </x:c>
      <x:c r="S158" s="108"/>
      <x:c r="T158" s="108"/>
    </x:row>
    <x:row r="159" s="174" customFormat="1" ht="30" customHeight="1">
      <x:c r="B159" s="123"/>
      <x:c r="C159" s="134" t="s">
        <x:v>179</x:v>
      </x:c>
      <x:c r="D159" s="135"/>
      <x:c r="E159" s="135"/>
      <x:c r="F159" s="135"/>
      <x:c r="G159" s="135"/>
      <x:c r="H159" s="133"/>
      <x:c r="I159" s="201"/>
      <x:c r="J159" s="201"/>
      <x:c r="K159" s="201"/>
      <x:c r="L159" s="201"/>
      <x:c r="M159" s="201"/>
      <x:c r="N159" s="201"/>
      <x:c r="O159" s="201"/>
      <x:c r="P159" s="201"/>
      <x:c r="Q159" s="201"/>
      <x:c r="R159" s="201"/>
      <x:c r="S159" s="108"/>
      <x:c r="T159" s="108"/>
    </x:row>
    <x:row r="160" s="174" customFormat="1" ht="20" customHeight="1">
      <x:c r="B160" s="123" t="s">
        <x:v>60</x:v>
      </x:c>
      <x:c r="C160" s="600" t="s">
        <x:v>180</x:v>
      </x:c>
      <x:c r="D160" s="600"/>
      <x:c r="E160" s="600"/>
      <x:c r="F160" s="600"/>
      <x:c r="G160" s="600"/>
      <x:c r="H160" s="133" t="s">
        <x:v>96</x:v>
      </x:c>
      <x:c r="I160" s="201" t="n">
        <x:f>I181+I202+I218</x:f>
        <x:v>0</x:v>
      </x:c>
      <x:c r="J160" s="201"/>
      <x:c r="K160" s="201"/>
      <x:c r="L160" s="201"/>
      <x:c r="M160" s="201"/>
      <x:c r="N160" s="201"/>
      <x:c r="O160" s="201"/>
      <x:c r="P160" s="201"/>
      <x:c r="Q160" s="201"/>
      <x:c r="R160" s="201"/>
      <x:c r="S160" s="108"/>
      <x:c r="T160" s="108"/>
    </x:row>
    <x:row r="161" s="174" customFormat="1" ht="20" customHeight="1">
      <x:c r="B161" s="123" t="s">
        <x:v>61</x:v>
      </x:c>
      <x:c r="C161" s="136" t="s">
        <x:v>181</x:v>
      </x:c>
      <x:c r="D161" s="135"/>
      <x:c r="E161" s="135"/>
      <x:c r="F161" s="135"/>
      <x:c r="G161" s="135"/>
      <x:c r="H161" s="133" t="s">
        <x:v>96</x:v>
      </x:c>
      <x:c r="I161" s="201" t="n">
        <x:f>I200</x:f>
        <x:v>0</x:v>
      </x:c>
      <x:c r="J161" s="201"/>
      <x:c r="K161" s="201"/>
      <x:c r="L161" s="201"/>
      <x:c r="M161" s="201"/>
      <x:c r="N161" s="201"/>
      <x:c r="O161" s="201"/>
      <x:c r="P161" s="201"/>
      <x:c r="Q161" s="201"/>
      <x:c r="R161" s="201"/>
      <x:c r="S161" s="108"/>
      <x:c r="T161" s="108"/>
    </x:row>
    <x:row r="162" s="174" customFormat="1" ht="20" customHeight="1">
      <x:c r="B162" s="123" t="s">
        <x:v>62</x:v>
      </x:c>
      <x:c r="C162" s="136" t="s">
        <x:v>65</x:v>
      </x:c>
      <x:c r="D162" s="135"/>
      <x:c r="E162" s="135"/>
      <x:c r="F162" s="135"/>
      <x:c r="G162" s="135"/>
      <x:c r="H162" s="133" t="s">
        <x:v>96</x:v>
      </x:c>
      <x:c r="I162" s="201" t="n">
        <x:f>I202</x:f>
        <x:v>0</x:v>
      </x:c>
      <x:c r="J162" s="201"/>
      <x:c r="K162" s="201"/>
      <x:c r="L162" s="201"/>
      <x:c r="M162" s="201"/>
      <x:c r="N162" s="201"/>
      <x:c r="O162" s="201"/>
      <x:c r="P162" s="201"/>
      <x:c r="Q162" s="201"/>
      <x:c r="R162" s="201"/>
      <x:c r="S162" s="108"/>
      <x:c r="T162" s="108"/>
    </x:row>
    <x:row r="163" s="174" customFormat="1" ht="20" customHeight="1">
      <x:c r="B163" s="123" t="s">
        <x:v>63</x:v>
      </x:c>
      <x:c r="C163" s="600" t="s">
        <x:v>182</x:v>
      </x:c>
      <x:c r="D163" s="600"/>
      <x:c r="E163" s="600"/>
      <x:c r="F163" s="600"/>
      <x:c r="G163" s="600"/>
      <x:c r="H163" s="133" t="s">
        <x:v>183</x:v>
      </x:c>
      <x:c r="I163" s="201" t="n">
        <x:f>SUM(I220:XFD220)</x:f>
        <x:v>0</x:v>
      </x:c>
      <x:c r="J163" s="201"/>
      <x:c r="K163" s="201"/>
      <x:c r="L163" s="201"/>
      <x:c r="M163" s="201"/>
      <x:c r="N163" s="201"/>
      <x:c r="O163" s="201"/>
      <x:c r="P163" s="201"/>
      <x:c r="Q163" s="201"/>
      <x:c r="R163" s="201"/>
      <x:c r="S163" s="108"/>
      <x:c r="T163" s="108"/>
    </x:row>
    <x:row r="164" s="174" customFormat="1" ht="20" customHeight="1">
      <x:c r="B164" s="123"/>
      <x:c r="C164" s="135"/>
      <x:c r="D164" s="135"/>
      <x:c r="E164" s="135"/>
      <x:c r="F164" s="135"/>
      <x:c r="G164" s="135"/>
      <x:c r="H164" s="133"/>
      <x:c r="I164" s="201"/>
      <x:c r="J164" s="201"/>
      <x:c r="K164" s="201"/>
      <x:c r="L164" s="201"/>
      <x:c r="M164" s="201"/>
      <x:c r="N164" s="201"/>
      <x:c r="O164" s="201"/>
      <x:c r="P164" s="201"/>
      <x:c r="Q164" s="201"/>
      <x:c r="R164" s="201"/>
      <x:c r="S164" s="108"/>
      <x:c r="T164" s="108"/>
    </x:row>
    <x:row r="165" s="174" customFormat="1" ht="16.5" customHeight="1">
      <x:c r="B165" s="129"/>
      <x:c r="C165" s="601"/>
      <x:c r="D165" s="601"/>
      <x:c r="E165" s="601"/>
      <x:c r="F165" s="601"/>
      <x:c r="G165" s="601"/>
      <x:c r="H165" s="130"/>
      <x:c r="I165" s="202"/>
      <x:c r="J165" s="181"/>
      <x:c r="K165" s="181"/>
      <x:c r="L165" s="181"/>
      <x:c r="M165" s="181"/>
      <x:c r="N165" s="181"/>
      <x:c r="O165" s="181"/>
      <x:c r="P165" s="181"/>
      <x:c r="Q165" s="181"/>
      <x:c r="R165" s="181"/>
      <x:c r="S165" s="108"/>
      <x:c r="T165" s="108"/>
    </x:row>
    <x:row r="166" s="182" customFormat="1" ht="26.25" customHeight="1">
      <x:c r="B166" s="230"/>
      <x:c r="C166" s="231" t="s">
        <x:v>30</x:v>
      </x:c>
      <x:c r="D166" s="230"/>
      <x:c r="E166" s="232"/>
      <x:c r="F166" s="230"/>
      <x:c r="G166" s="230"/>
      <x:c r="H166" s="230"/>
      <x:c r="I166" s="233"/>
      <x:c r="J166" s="233"/>
      <x:c r="K166" s="233"/>
      <x:c r="L166" s="233"/>
      <x:c r="M166" s="233"/>
      <x:c r="N166" s="233"/>
      <x:c r="O166" s="233"/>
      <x:c r="P166" s="233"/>
      <x:c r="Q166" s="233"/>
      <x:c r="R166" s="233"/>
      <x:c r="S166" s="230"/>
      <x:c r="T166" s="230"/>
    </x:row>
    <x:row r="167" s="183" customFormat="1" ht="24" customHeight="1">
      <x:c r="B167" s="137"/>
      <x:c r="C167" s="611"/>
      <x:c r="D167" s="611"/>
      <x:c r="E167" s="611"/>
      <x:c r="F167" s="611"/>
      <x:c r="G167" s="611"/>
      <x:c r="H167" s="138"/>
      <x:c r="I167" s="203" t="str">
        <x:f t="shared" ref="I167:N167" si="87">I25</x:f>
        <x:v>Byggnadstyp 1</x:v>
      </x:c>
      <x:c r="J167" s="203" t="str">
        <x:f t="shared" si="87"/>
        <x:v>Byggnadstyp 2</x:v>
      </x:c>
      <x:c r="K167" s="203" t="str">
        <x:f t="shared" si="87"/>
        <x:v>Byggnadstyp 3</x:v>
      </x:c>
      <x:c r="L167" s="204" t="str">
        <x:f t="shared" si="87"/>
        <x:v>Byggnadstyp 4</x:v>
      </x:c>
      <x:c r="M167" s="204" t="str">
        <x:f t="shared" si="87"/>
        <x:v>Byggnadstyp 5</x:v>
      </x:c>
      <x:c r="N167" s="204" t="str">
        <x:f t="shared" si="87"/>
        <x:v>Byggnadstyp 6</x:v>
      </x:c>
      <x:c r="O167" s="204" t="str">
        <x:f t="shared" ref="O167:R167" si="88">O25</x:f>
        <x:v>Byggnadstyp 7</x:v>
      </x:c>
      <x:c r="P167" s="204" t="str">
        <x:f t="shared" si="88"/>
        <x:v>Byggnadstyp 8</x:v>
      </x:c>
      <x:c r="Q167" s="204" t="str">
        <x:f t="shared" si="88"/>
        <x:v>Byggnadstyp 9</x:v>
      </x:c>
      <x:c r="R167" s="204" t="str">
        <x:f t="shared" si="88"/>
        <x:v>Byggnadstyp 10</x:v>
      </x:c>
      <x:c r="S167" s="108"/>
      <x:c r="T167" s="108"/>
    </x:row>
    <x:row r="168" ht="14">
      <x:c r="B168" s="234"/>
      <x:c r="C168" s="635" t="s">
        <x:v>103</x:v>
      </x:c>
      <x:c r="D168" s="635"/>
      <x:c r="E168" s="635"/>
      <x:c r="F168" s="635"/>
      <x:c r="G168" s="635"/>
      <x:c r="H168" s="234"/>
      <x:c r="I168" s="235"/>
      <x:c r="J168" s="235"/>
      <x:c r="K168" s="235"/>
      <x:c r="L168" s="236"/>
      <x:c r="M168" s="236"/>
      <x:c r="N168" s="236"/>
      <x:c r="O168" s="236"/>
      <x:c r="P168" s="236"/>
      <x:c r="Q168" s="236"/>
      <x:c r="R168" s="236"/>
      <x:c r="S168" s="237"/>
      <x:c r="T168" s="237"/>
    </x:row>
    <x:row r="169">
      <x:c r="B169" s="139"/>
      <x:c r="C169" s="603" t="s">
        <x:v>104</x:v>
      </x:c>
      <x:c r="D169" s="603"/>
      <x:c r="E169" s="603"/>
      <x:c r="F169" s="603"/>
      <x:c r="G169" s="603"/>
      <x:c r="H169" s="138"/>
      <x:c r="I169" s="205"/>
      <x:c r="J169" s="205"/>
      <x:c r="K169" s="205"/>
      <x:c r="L169" s="205"/>
      <x:c r="M169" s="205"/>
      <x:c r="N169" s="205"/>
      <x:c r="O169" s="205"/>
      <x:c r="P169" s="205"/>
      <x:c r="Q169" s="205"/>
      <x:c r="R169" s="205"/>
      <x:c r="S169" s="108"/>
      <x:c r="T169" s="108"/>
    </x:row>
    <x:row r="170">
      <x:c r="B170" s="139"/>
      <x:c r="C170" s="607" t="s">
        <x:v>184</x:v>
      </x:c>
      <x:c r="D170" s="607"/>
      <x:c r="E170" s="607"/>
      <x:c r="F170" s="607"/>
      <x:c r="G170" s="607"/>
      <x:c r="H170" s="137" t="s">
        <x:v>96</x:v>
      </x:c>
      <x:c r="I170" s="206" t="n">
        <x:f>I$28*(I32*(I33+I34))</x:f>
        <x:v>0</x:v>
      </x:c>
      <x:c r="J170" s="206" t="n">
        <x:f>J$28*(J32*(J33+J34))</x:f>
        <x:v>0</x:v>
      </x:c>
      <x:c r="K170" s="206" t="n">
        <x:f t="shared" ref="K170:R170" si="89">K$28*(K32*(K33+K34))</x:f>
        <x:v>0</x:v>
      </x:c>
      <x:c r="L170" s="206">
        <x:f t="shared" si="89"/>
        <x:v>0</x:v>
      </x:c>
      <x:c r="M170" s="206">
        <x:f t="shared" si="89"/>
        <x:v>0</x:v>
      </x:c>
      <x:c r="N170" s="206">
        <x:f t="shared" si="89"/>
        <x:v>0</x:v>
      </x:c>
      <x:c r="O170" s="206">
        <x:f t="shared" si="89"/>
        <x:v>0</x:v>
      </x:c>
      <x:c r="P170" s="206">
        <x:f t="shared" si="89"/>
        <x:v>0</x:v>
      </x:c>
      <x:c r="Q170" s="206">
        <x:f t="shared" si="89"/>
        <x:v>0</x:v>
      </x:c>
      <x:c r="R170" s="206">
        <x:f t="shared" si="89"/>
        <x:v>0</x:v>
      </x:c>
      <x:c r="S170" s="108"/>
      <x:c r="T170" s="108"/>
    </x:row>
    <x:row r="171">
      <x:c r="B171" s="139"/>
      <x:c r="C171" s="607" t="s">
        <x:v>185</x:v>
      </x:c>
      <x:c r="D171" s="607"/>
      <x:c r="E171" s="607"/>
      <x:c r="F171" s="607"/>
      <x:c r="G171" s="607"/>
      <x:c r="H171" s="137" t="s">
        <x:v>96</x:v>
      </x:c>
      <x:c r="I171" s="206" t="n">
        <x:f>I$28*(I44*(I45+I46))</x:f>
        <x:v>0</x:v>
      </x:c>
      <x:c r="J171" s="206" t="n">
        <x:f>J$28*(J44*(J45+J46))</x:f>
        <x:v>0</x:v>
      </x:c>
      <x:c r="K171" s="206" t="n">
        <x:f t="shared" ref="K171:R171" si="90">K$28*(K44*(K45+K46))</x:f>
        <x:v>0</x:v>
      </x:c>
      <x:c r="L171" s="206">
        <x:f t="shared" si="90"/>
        <x:v>0</x:v>
      </x:c>
      <x:c r="M171" s="206">
        <x:f t="shared" si="90"/>
        <x:v>0</x:v>
      </x:c>
      <x:c r="N171" s="206">
        <x:f t="shared" si="90"/>
        <x:v>0</x:v>
      </x:c>
      <x:c r="O171" s="206">
        <x:f t="shared" si="90"/>
        <x:v>0</x:v>
      </x:c>
      <x:c r="P171" s="206">
        <x:f t="shared" si="90"/>
        <x:v>0</x:v>
      </x:c>
      <x:c r="Q171" s="206">
        <x:f t="shared" si="90"/>
        <x:v>0</x:v>
      </x:c>
      <x:c r="R171" s="206">
        <x:f t="shared" si="90"/>
        <x:v>0</x:v>
      </x:c>
      <x:c r="S171" s="108"/>
      <x:c r="T171" s="108"/>
    </x:row>
    <x:row r="172">
      <x:c r="B172" s="139"/>
      <x:c r="C172" s="607" t="s">
        <x:v>186</x:v>
      </x:c>
      <x:c r="D172" s="607"/>
      <x:c r="E172" s="607"/>
      <x:c r="F172" s="607"/>
      <x:c r="G172" s="607"/>
      <x:c r="H172" s="137" t="s">
        <x:v>96</x:v>
      </x:c>
      <x:c r="I172" s="206" t="n">
        <x:f>I$28*(I56*(I57+I58))</x:f>
        <x:v>0</x:v>
      </x:c>
      <x:c r="J172" s="206" t="n">
        <x:f>J$28*(J56*(J57+J58))</x:f>
        <x:v>0</x:v>
      </x:c>
      <x:c r="K172" s="206" t="n">
        <x:f t="shared" ref="K172:R172" si="91">K$28*(K56*(K57+K58))</x:f>
        <x:v>0</x:v>
      </x:c>
      <x:c r="L172" s="206">
        <x:f t="shared" si="91"/>
        <x:v>0</x:v>
      </x:c>
      <x:c r="M172" s="206">
        <x:f t="shared" si="91"/>
        <x:v>0</x:v>
      </x:c>
      <x:c r="N172" s="206">
        <x:f t="shared" si="91"/>
        <x:v>0</x:v>
      </x:c>
      <x:c r="O172" s="206">
        <x:f t="shared" si="91"/>
        <x:v>0</x:v>
      </x:c>
      <x:c r="P172" s="206">
        <x:f t="shared" si="91"/>
        <x:v>0</x:v>
      </x:c>
      <x:c r="Q172" s="206">
        <x:f t="shared" si="91"/>
        <x:v>0</x:v>
      </x:c>
      <x:c r="R172" s="206">
        <x:f t="shared" si="91"/>
        <x:v>0</x:v>
      </x:c>
      <x:c r="S172" s="108"/>
      <x:c r="T172" s="108"/>
    </x:row>
    <x:row r="173">
      <x:c r="B173" s="139"/>
      <x:c r="C173" s="607" t="s">
        <x:v>187</x:v>
      </x:c>
      <x:c r="D173" s="607"/>
      <x:c r="E173" s="607"/>
      <x:c r="F173" s="607"/>
      <x:c r="G173" s="607"/>
      <x:c r="H173" s="137" t="s">
        <x:v>96</x:v>
      </x:c>
      <x:c r="I173" s="206" t="n">
        <x:f>I$28*(I68*(I69+I70))</x:f>
        <x:v>0</x:v>
      </x:c>
      <x:c r="J173" s="206" t="n">
        <x:f>J$28*(J68*(J69+J70))</x:f>
        <x:v>0</x:v>
      </x:c>
      <x:c r="K173" s="206" t="n">
        <x:f t="shared" ref="K173:R173" si="92">K$28*(K68*(K69+K70))</x:f>
        <x:v>0</x:v>
      </x:c>
      <x:c r="L173" s="206">
        <x:f t="shared" si="92"/>
        <x:v>0</x:v>
      </x:c>
      <x:c r="M173" s="206">
        <x:f t="shared" si="92"/>
        <x:v>0</x:v>
      </x:c>
      <x:c r="N173" s="206">
        <x:f t="shared" si="92"/>
        <x:v>0</x:v>
      </x:c>
      <x:c r="O173" s="206">
        <x:f t="shared" si="92"/>
        <x:v>0</x:v>
      </x:c>
      <x:c r="P173" s="206">
        <x:f t="shared" si="92"/>
        <x:v>0</x:v>
      </x:c>
      <x:c r="Q173" s="206">
        <x:f t="shared" si="92"/>
        <x:v>0</x:v>
      </x:c>
      <x:c r="R173" s="206">
        <x:f t="shared" si="92"/>
        <x:v>0</x:v>
      </x:c>
      <x:c r="S173" s="108"/>
      <x:c r="T173" s="108"/>
    </x:row>
    <x:row r="174">
      <x:c r="B174" s="139"/>
      <x:c r="C174" s="607" t="s">
        <x:v>188</x:v>
      </x:c>
      <x:c r="D174" s="607"/>
      <x:c r="E174" s="607"/>
      <x:c r="F174" s="607"/>
      <x:c r="G174" s="607"/>
      <x:c r="H174" s="137" t="s">
        <x:v>96</x:v>
      </x:c>
      <x:c r="I174" s="206" t="n">
        <x:f>I$28*(I80*(I81+I82))</x:f>
        <x:v>0</x:v>
      </x:c>
      <x:c r="J174" s="206" t="n">
        <x:f>J$28*(J80*(J81+J82))</x:f>
        <x:v>0</x:v>
      </x:c>
      <x:c r="K174" s="206" t="n">
        <x:f t="shared" ref="K174:R174" si="93">K$28*(K80*(K81+K82))</x:f>
        <x:v>0</x:v>
      </x:c>
      <x:c r="L174" s="206">
        <x:f t="shared" si="93"/>
        <x:v>0</x:v>
      </x:c>
      <x:c r="M174" s="206">
        <x:f t="shared" si="93"/>
        <x:v>0</x:v>
      </x:c>
      <x:c r="N174" s="206">
        <x:f t="shared" si="93"/>
        <x:v>0</x:v>
      </x:c>
      <x:c r="O174" s="206">
        <x:f t="shared" si="93"/>
        <x:v>0</x:v>
      </x:c>
      <x:c r="P174" s="206">
        <x:f t="shared" si="93"/>
        <x:v>0</x:v>
      </x:c>
      <x:c r="Q174" s="206">
        <x:f t="shared" si="93"/>
        <x:v>0</x:v>
      </x:c>
      <x:c r="R174" s="206">
        <x:f t="shared" si="93"/>
        <x:v>0</x:v>
      </x:c>
      <x:c r="S174" s="108"/>
      <x:c r="T174" s="108"/>
    </x:row>
    <x:row r="175">
      <x:c r="B175" s="139"/>
      <x:c r="C175" s="607" t="s">
        <x:v>189</x:v>
      </x:c>
      <x:c r="D175" s="607"/>
      <x:c r="E175" s="607"/>
      <x:c r="F175" s="607"/>
      <x:c r="G175" s="607"/>
      <x:c r="H175" s="137" t="s">
        <x:v>96</x:v>
      </x:c>
      <x:c r="I175" s="206" t="n">
        <x:f>I$28*(I92*(I93+I94))</x:f>
        <x:v>0</x:v>
      </x:c>
      <x:c r="J175" s="206" t="n">
        <x:f>J$28*(J92*(J93+J94))</x:f>
        <x:v>0</x:v>
      </x:c>
      <x:c r="K175" s="206" t="n">
        <x:f t="shared" ref="K175:R175" si="94">K$28*(K92*(K93+K94))</x:f>
        <x:v>0</x:v>
      </x:c>
      <x:c r="L175" s="206">
        <x:f t="shared" si="94"/>
        <x:v>0</x:v>
      </x:c>
      <x:c r="M175" s="206">
        <x:f t="shared" si="94"/>
        <x:v>0</x:v>
      </x:c>
      <x:c r="N175" s="206">
        <x:f t="shared" si="94"/>
        <x:v>0</x:v>
      </x:c>
      <x:c r="O175" s="206">
        <x:f t="shared" si="94"/>
        <x:v>0</x:v>
      </x:c>
      <x:c r="P175" s="206">
        <x:f t="shared" si="94"/>
        <x:v>0</x:v>
      </x:c>
      <x:c r="Q175" s="206">
        <x:f t="shared" si="94"/>
        <x:v>0</x:v>
      </x:c>
      <x:c r="R175" s="206">
        <x:f t="shared" si="94"/>
        <x:v>0</x:v>
      </x:c>
      <x:c r="S175" s="108"/>
      <x:c r="T175" s="108"/>
    </x:row>
    <x:row r="176">
      <x:c r="B176" s="139"/>
      <x:c r="C176" s="607" t="s">
        <x:v>190</x:v>
      </x:c>
      <x:c r="D176" s="607"/>
      <x:c r="E176" s="607"/>
      <x:c r="F176" s="607"/>
      <x:c r="G176" s="607"/>
      <x:c r="H176" s="137" t="s">
        <x:v>96</x:v>
      </x:c>
      <x:c r="I176" s="206" t="n">
        <x:f>I$28*(I104*(I105+I106))</x:f>
        <x:v>0</x:v>
      </x:c>
      <x:c r="J176" s="206" t="n">
        <x:f>J$28*(J104*(J105+J106))</x:f>
        <x:v>0</x:v>
      </x:c>
      <x:c r="K176" s="206" t="n">
        <x:f t="shared" ref="K176:R176" si="95">K$28*(K104*(K105+K106))</x:f>
        <x:v>0</x:v>
      </x:c>
      <x:c r="L176" s="206">
        <x:f t="shared" si="95"/>
        <x:v>0</x:v>
      </x:c>
      <x:c r="M176" s="206">
        <x:f t="shared" si="95"/>
        <x:v>0</x:v>
      </x:c>
      <x:c r="N176" s="206">
        <x:f t="shared" si="95"/>
        <x:v>0</x:v>
      </x:c>
      <x:c r="O176" s="206">
        <x:f t="shared" si="95"/>
        <x:v>0</x:v>
      </x:c>
      <x:c r="P176" s="206">
        <x:f t="shared" si="95"/>
        <x:v>0</x:v>
      </x:c>
      <x:c r="Q176" s="206">
        <x:f t="shared" si="95"/>
        <x:v>0</x:v>
      </x:c>
      <x:c r="R176" s="206">
        <x:f t="shared" si="95"/>
        <x:v>0</x:v>
      </x:c>
      <x:c r="S176" s="108"/>
      <x:c r="T176" s="108"/>
    </x:row>
    <x:row r="177">
      <x:c r="B177" s="139"/>
      <x:c r="C177" s="607" t="s">
        <x:v>191</x:v>
      </x:c>
      <x:c r="D177" s="607"/>
      <x:c r="E177" s="607"/>
      <x:c r="F177" s="607"/>
      <x:c r="G177" s="607"/>
      <x:c r="H177" s="137" t="s">
        <x:v>96</x:v>
      </x:c>
      <x:c r="I177" s="206" t="n">
        <x:f>I$28*(I116*(I117+I118))</x:f>
        <x:v>0</x:v>
      </x:c>
      <x:c r="J177" s="206" t="n">
        <x:f>J$28*(J116*(J117+J118))</x:f>
        <x:v>0</x:v>
      </x:c>
      <x:c r="K177" s="206" t="n">
        <x:f t="shared" ref="K177:R177" si="96">K$28*(K116*(K117+K118))</x:f>
        <x:v>0</x:v>
      </x:c>
      <x:c r="L177" s="206">
        <x:f t="shared" si="96"/>
        <x:v>0</x:v>
      </x:c>
      <x:c r="M177" s="206">
        <x:f t="shared" si="96"/>
        <x:v>0</x:v>
      </x:c>
      <x:c r="N177" s="206">
        <x:f t="shared" si="96"/>
        <x:v>0</x:v>
      </x:c>
      <x:c r="O177" s="206">
        <x:f t="shared" si="96"/>
        <x:v>0</x:v>
      </x:c>
      <x:c r="P177" s="206">
        <x:f t="shared" si="96"/>
        <x:v>0</x:v>
      </x:c>
      <x:c r="Q177" s="206">
        <x:f t="shared" si="96"/>
        <x:v>0</x:v>
      </x:c>
      <x:c r="R177" s="206">
        <x:f t="shared" si="96"/>
        <x:v>0</x:v>
      </x:c>
      <x:c r="S177" s="108"/>
      <x:c r="T177" s="108"/>
    </x:row>
    <x:row r="178">
      <x:c r="B178" s="139"/>
      <x:c r="C178" s="607" t="s">
        <x:v>192</x:v>
      </x:c>
      <x:c r="D178" s="607"/>
      <x:c r="E178" s="607"/>
      <x:c r="F178" s="607"/>
      <x:c r="G178" s="607"/>
      <x:c r="H178" s="137" t="s">
        <x:v>96</x:v>
      </x:c>
      <x:c r="I178" s="206" t="n">
        <x:f>I$28*(I128*(I129+I130))</x:f>
        <x:v>0</x:v>
      </x:c>
      <x:c r="J178" s="206" t="n">
        <x:f>J$28*(J128*(J129+J130))</x:f>
        <x:v>0</x:v>
      </x:c>
      <x:c r="K178" s="206" t="n">
        <x:f t="shared" ref="K178:R178" si="97">K$28*(K128*(K129+K130))</x:f>
        <x:v>0</x:v>
      </x:c>
      <x:c r="L178" s="206">
        <x:f t="shared" si="97"/>
        <x:v>0</x:v>
      </x:c>
      <x:c r="M178" s="206">
        <x:f t="shared" si="97"/>
        <x:v>0</x:v>
      </x:c>
      <x:c r="N178" s="206">
        <x:f t="shared" si="97"/>
        <x:v>0</x:v>
      </x:c>
      <x:c r="O178" s="206">
        <x:f t="shared" si="97"/>
        <x:v>0</x:v>
      </x:c>
      <x:c r="P178" s="206">
        <x:f t="shared" si="97"/>
        <x:v>0</x:v>
      </x:c>
      <x:c r="Q178" s="206">
        <x:f t="shared" si="97"/>
        <x:v>0</x:v>
      </x:c>
      <x:c r="R178" s="206">
        <x:f t="shared" si="97"/>
        <x:v>0</x:v>
      </x:c>
      <x:c r="S178" s="108"/>
      <x:c r="T178" s="108"/>
    </x:row>
    <x:row r="179">
      <x:c r="B179" s="139"/>
      <x:c r="C179" s="607" t="s">
        <x:v>193</x:v>
      </x:c>
      <x:c r="D179" s="607"/>
      <x:c r="E179" s="607"/>
      <x:c r="F179" s="607"/>
      <x:c r="G179" s="607"/>
      <x:c r="H179" s="137" t="s">
        <x:v>96</x:v>
      </x:c>
      <x:c r="I179" s="206" t="n">
        <x:f>I$28*(I140*(I141+I142))</x:f>
        <x:v>0</x:v>
      </x:c>
      <x:c r="J179" s="206" t="n">
        <x:f>J$28*(J140*(J141+J142))</x:f>
        <x:v>0</x:v>
      </x:c>
      <x:c r="K179" s="206" t="n">
        <x:f t="shared" ref="K179:R179" si="98">K$28*(K140*(K141+K142))</x:f>
        <x:v>0</x:v>
      </x:c>
      <x:c r="L179" s="206">
        <x:f t="shared" si="98"/>
        <x:v>0</x:v>
      </x:c>
      <x:c r="M179" s="206">
        <x:f t="shared" si="98"/>
        <x:v>0</x:v>
      </x:c>
      <x:c r="N179" s="206">
        <x:f t="shared" si="98"/>
        <x:v>0</x:v>
      </x:c>
      <x:c r="O179" s="206">
        <x:f t="shared" si="98"/>
        <x:v>0</x:v>
      </x:c>
      <x:c r="P179" s="206">
        <x:f t="shared" si="98"/>
        <x:v>0</x:v>
      </x:c>
      <x:c r="Q179" s="206">
        <x:f t="shared" si="98"/>
        <x:v>0</x:v>
      </x:c>
      <x:c r="R179" s="206">
        <x:f t="shared" si="98"/>
        <x:v>0</x:v>
      </x:c>
      <x:c r="S179" s="108"/>
      <x:c r="T179" s="108"/>
    </x:row>
    <x:row r="180">
      <x:c r="B180" s="139"/>
      <x:c r="C180" s="141" t="s">
        <x:v>105</x:v>
      </x:c>
      <x:c r="D180" s="142"/>
      <x:c r="E180" s="142"/>
      <x:c r="F180" s="142"/>
      <x:c r="G180" s="142"/>
      <x:c r="H180" s="143" t="s">
        <x:v>96</x:v>
      </x:c>
      <x:c r="I180" s="207" t="n">
        <x:f>SUM(I170:I179)</x:f>
        <x:v>0</x:v>
      </x:c>
      <x:c r="J180" s="207" t="n">
        <x:f>SUM(J170:J179)</x:f>
        <x:v>0</x:v>
      </x:c>
      <x:c r="K180" s="207" t="n">
        <x:f t="shared" ref="K180:R180" si="99">SUM(K170:K179)</x:f>
        <x:v>0</x:v>
      </x:c>
      <x:c r="L180" s="207">
        <x:f t="shared" si="99"/>
        <x:v>0</x:v>
      </x:c>
      <x:c r="M180" s="207">
        <x:f t="shared" si="99"/>
        <x:v>0</x:v>
      </x:c>
      <x:c r="N180" s="207">
        <x:f t="shared" si="99"/>
        <x:v>0</x:v>
      </x:c>
      <x:c r="O180" s="207">
        <x:f t="shared" si="99"/>
        <x:v>0</x:v>
      </x:c>
      <x:c r="P180" s="207">
        <x:f t="shared" si="99"/>
        <x:v>0</x:v>
      </x:c>
      <x:c r="Q180" s="207">
        <x:f t="shared" si="99"/>
        <x:v>0</x:v>
      </x:c>
      <x:c r="R180" s="207">
        <x:f t="shared" si="99"/>
        <x:v>0</x:v>
      </x:c>
      <x:c r="S180" s="108"/>
      <x:c r="T180" s="108"/>
    </x:row>
    <x:row r="181" ht="14">
      <x:c r="B181" s="238"/>
      <x:c r="C181" s="636" t="s">
        <x:v>106</x:v>
      </x:c>
      <x:c r="D181" s="636"/>
      <x:c r="E181" s="636"/>
      <x:c r="F181" s="636"/>
      <x:c r="G181" s="636"/>
      <x:c r="H181" s="238" t="s">
        <x:v>96</x:v>
      </x:c>
      <x:c r="I181" s="239" t="n">
        <x:f>SUM(I180:XFD180)</x:f>
        <x:v>0</x:v>
      </x:c>
      <x:c r="J181" s="239"/>
      <x:c r="K181" s="239"/>
      <x:c r="L181" s="239"/>
      <x:c r="M181" s="239"/>
      <x:c r="N181" s="239"/>
      <x:c r="O181" s="239"/>
      <x:c r="P181" s="239"/>
      <x:c r="Q181" s="239"/>
      <x:c r="R181" s="239"/>
      <x:c r="S181" s="240"/>
      <x:c r="T181" s="240"/>
    </x:row>
    <x:row r="182" ht="14">
      <x:c r="B182" s="144"/>
      <x:c r="C182" s="629"/>
      <x:c r="D182" s="629"/>
      <x:c r="E182" s="629"/>
      <x:c r="F182" s="629"/>
      <x:c r="G182" s="629"/>
      <x:c r="H182" s="139"/>
      <x:c r="I182" s="208"/>
      <x:c r="J182" s="209"/>
      <x:c r="K182" s="209"/>
      <x:c r="L182" s="210"/>
      <x:c r="M182" s="210"/>
      <x:c r="N182" s="210"/>
      <x:c r="O182" s="210"/>
      <x:c r="P182" s="210"/>
      <x:c r="Q182" s="210"/>
      <x:c r="R182" s="210"/>
      <x:c r="S182" s="184"/>
      <x:c r="T182" s="184"/>
    </x:row>
    <x:row r="183" ht="14">
      <x:c r="B183" s="238"/>
      <x:c r="C183" s="636" t="s">
        <x:v>107</x:v>
      </x:c>
      <x:c r="D183" s="636"/>
      <x:c r="E183" s="636"/>
      <x:c r="F183" s="636"/>
      <x:c r="G183" s="636"/>
      <x:c r="H183" s="238"/>
      <x:c r="I183" s="241"/>
      <x:c r="J183" s="242"/>
      <x:c r="K183" s="242"/>
      <x:c r="L183" s="242"/>
      <x:c r="M183" s="242"/>
      <x:c r="N183" s="242"/>
      <x:c r="O183" s="242"/>
      <x:c r="P183" s="242"/>
      <x:c r="Q183" s="242"/>
      <x:c r="R183" s="242"/>
      <x:c r="S183" s="238"/>
      <x:c r="T183" s="238"/>
    </x:row>
    <x:row r="184">
      <x:c r="B184" s="144"/>
      <x:c r="C184" s="145" t="s">
        <x:v>108</x:v>
      </x:c>
      <x:c r="D184" s="141"/>
      <x:c r="E184" s="141"/>
      <x:c r="F184" s="141"/>
      <x:c r="G184" s="141"/>
      <x:c r="H184" s="139"/>
      <x:c r="I184" s="206"/>
      <x:c r="J184" s="211"/>
      <x:c r="K184" s="211"/>
      <x:c r="L184" s="211"/>
      <x:c r="M184" s="211"/>
      <x:c r="N184" s="211"/>
      <x:c r="O184" s="211"/>
      <x:c r="P184" s="211"/>
      <x:c r="Q184" s="211"/>
      <x:c r="R184" s="211"/>
      <x:c r="S184" s="108"/>
      <x:c r="T184" s="108"/>
    </x:row>
    <x:row r="185">
      <x:c r="B185" s="144"/>
      <x:c r="C185" s="604" t="s">
        <x:v>109</x:v>
      </x:c>
      <x:c r="D185" s="605"/>
      <x:c r="E185" s="605"/>
      <x:c r="F185" s="605"/>
      <x:c r="G185" s="605"/>
      <x:c r="H185" s="138"/>
      <x:c r="I185" s="212"/>
      <x:c r="J185" s="205"/>
      <x:c r="K185" s="205"/>
      <x:c r="L185" s="205"/>
      <x:c r="M185" s="205"/>
      <x:c r="N185" s="205"/>
      <x:c r="O185" s="205"/>
      <x:c r="P185" s="205"/>
      <x:c r="Q185" s="205"/>
      <x:c r="R185" s="205"/>
      <x:c r="S185" s="108"/>
      <x:c r="T185" s="108"/>
    </x:row>
    <x:row r="186">
      <x:c r="B186" s="144"/>
      <x:c r="C186" s="597" t="s">
        <x:v>184</x:v>
      </x:c>
      <x:c r="D186" s="598"/>
      <x:c r="E186" s="598"/>
      <x:c r="F186" s="598"/>
      <x:c r="G186" s="598"/>
      <x:c r="H186" s="144" t="s">
        <x:v>64</x:v>
      </x:c>
      <x:c r="I186" s="213" t="n">
        <x:f>(I$28*I32*I35*I40*$H$20)/1000</x:f>
        <x:v>0</x:v>
      </x:c>
      <x:c r="J186" s="213" t="n">
        <x:f>(J$28*J32*J35*J40*$H$20)/1000</x:f>
        <x:v>0</x:v>
      </x:c>
      <x:c r="K186" s="213" t="n">
        <x:f t="shared" ref="K186:R186" si="100">(K$28*K32*K35*K40*$H$20)/1000</x:f>
        <x:v>0</x:v>
      </x:c>
      <x:c r="L186" s="213">
        <x:f t="shared" si="100"/>
        <x:v>0</x:v>
      </x:c>
      <x:c r="M186" s="213">
        <x:f t="shared" si="100"/>
        <x:v>0</x:v>
      </x:c>
      <x:c r="N186" s="213">
        <x:f t="shared" si="100"/>
        <x:v>0</x:v>
      </x:c>
      <x:c r="O186" s="213">
        <x:f t="shared" si="100"/>
        <x:v>0</x:v>
      </x:c>
      <x:c r="P186" s="213">
        <x:f t="shared" si="100"/>
        <x:v>0</x:v>
      </x:c>
      <x:c r="Q186" s="213">
        <x:f t="shared" si="100"/>
        <x:v>0</x:v>
      </x:c>
      <x:c r="R186" s="213">
        <x:f t="shared" si="100"/>
        <x:v>0</x:v>
      </x:c>
      <x:c r="S186" s="108"/>
      <x:c r="T186" s="108"/>
    </x:row>
    <x:row r="187">
      <x:c r="B187" s="144"/>
      <x:c r="C187" s="637" t="s">
        <x:v>185</x:v>
      </x:c>
      <x:c r="D187" s="598"/>
      <x:c r="E187" s="598"/>
      <x:c r="F187" s="598"/>
      <x:c r="G187" s="598"/>
      <x:c r="H187" s="149" t="s">
        <x:v>64</x:v>
      </x:c>
      <x:c r="I187" s="213" t="n">
        <x:f>(I$28*I44*I47*I52*$H$20)/1000</x:f>
        <x:v>0</x:v>
      </x:c>
      <x:c r="J187" s="213" t="n">
        <x:f>(J$28*J44*J47*J52*$H$20)/1000</x:f>
        <x:v>0</x:v>
      </x:c>
      <x:c r="K187" s="213" t="n">
        <x:f t="shared" ref="K187:R187" si="101">(K$28*K44*K47*K52*$H$20)/1000</x:f>
        <x:v>0</x:v>
      </x:c>
      <x:c r="L187" s="213">
        <x:f t="shared" si="101"/>
        <x:v>0</x:v>
      </x:c>
      <x:c r="M187" s="213">
        <x:f t="shared" si="101"/>
        <x:v>0</x:v>
      </x:c>
      <x:c r="N187" s="213">
        <x:f t="shared" si="101"/>
        <x:v>0</x:v>
      </x:c>
      <x:c r="O187" s="213">
        <x:f t="shared" si="101"/>
        <x:v>0</x:v>
      </x:c>
      <x:c r="P187" s="213">
        <x:f t="shared" si="101"/>
        <x:v>0</x:v>
      </x:c>
      <x:c r="Q187" s="213">
        <x:f t="shared" si="101"/>
        <x:v>0</x:v>
      </x:c>
      <x:c r="R187" s="213">
        <x:f t="shared" si="101"/>
        <x:v>0</x:v>
      </x:c>
      <x:c r="S187" s="108"/>
      <x:c r="T187" s="108"/>
    </x:row>
    <x:row r="188">
      <x:c r="B188" s="144"/>
      <x:c r="C188" s="637" t="s">
        <x:v>186</x:v>
      </x:c>
      <x:c r="D188" s="598"/>
      <x:c r="E188" s="598"/>
      <x:c r="F188" s="598"/>
      <x:c r="G188" s="598"/>
      <x:c r="H188" s="149" t="s">
        <x:v>64</x:v>
      </x:c>
      <x:c r="I188" s="213" t="n">
        <x:f>(I$28*I56*I59*I64*$H$20)/1000</x:f>
        <x:v>0</x:v>
      </x:c>
      <x:c r="J188" s="213" t="n">
        <x:f>(J$28*J56*J59*J64*$H$20)/1000</x:f>
        <x:v>0</x:v>
      </x:c>
      <x:c r="K188" s="213" t="n">
        <x:f t="shared" ref="K188:R188" si="102">(K$28*K56*K59*K64*$H$20)/1000</x:f>
        <x:v>0</x:v>
      </x:c>
      <x:c r="L188" s="213">
        <x:f t="shared" si="102"/>
        <x:v>0</x:v>
      </x:c>
      <x:c r="M188" s="213">
        <x:f t="shared" si="102"/>
        <x:v>0</x:v>
      </x:c>
      <x:c r="N188" s="213">
        <x:f t="shared" si="102"/>
        <x:v>0</x:v>
      </x:c>
      <x:c r="O188" s="213">
        <x:f t="shared" si="102"/>
        <x:v>0</x:v>
      </x:c>
      <x:c r="P188" s="213">
        <x:f t="shared" si="102"/>
        <x:v>0</x:v>
      </x:c>
      <x:c r="Q188" s="213">
        <x:f t="shared" si="102"/>
        <x:v>0</x:v>
      </x:c>
      <x:c r="R188" s="213">
        <x:f t="shared" si="102"/>
        <x:v>0</x:v>
      </x:c>
      <x:c r="S188" s="108"/>
      <x:c r="T188" s="108"/>
    </x:row>
    <x:row r="189">
      <x:c r="B189" s="144"/>
      <x:c r="C189" s="637" t="s">
        <x:v>187</x:v>
      </x:c>
      <x:c r="D189" s="598"/>
      <x:c r="E189" s="598"/>
      <x:c r="F189" s="598"/>
      <x:c r="G189" s="598"/>
      <x:c r="H189" s="149" t="s">
        <x:v>64</x:v>
      </x:c>
      <x:c r="I189" s="213" t="n">
        <x:f>(I$28*I68*I71*I76*$H$20)/1000</x:f>
        <x:v>0</x:v>
      </x:c>
      <x:c r="J189" s="213" t="n">
        <x:f>(J$28*J68*J71*J76*$H$20)/1000</x:f>
        <x:v>0</x:v>
      </x:c>
      <x:c r="K189" s="213" t="n">
        <x:f t="shared" ref="K189:R189" si="103">(K$28*K68*K71*K76*$H$20)/1000</x:f>
        <x:v>0</x:v>
      </x:c>
      <x:c r="L189" s="213">
        <x:f t="shared" si="103"/>
        <x:v>0</x:v>
      </x:c>
      <x:c r="M189" s="213">
        <x:f t="shared" si="103"/>
        <x:v>0</x:v>
      </x:c>
      <x:c r="N189" s="213">
        <x:f t="shared" si="103"/>
        <x:v>0</x:v>
      </x:c>
      <x:c r="O189" s="213">
        <x:f t="shared" si="103"/>
        <x:v>0</x:v>
      </x:c>
      <x:c r="P189" s="213">
        <x:f t="shared" si="103"/>
        <x:v>0</x:v>
      </x:c>
      <x:c r="Q189" s="213">
        <x:f t="shared" si="103"/>
        <x:v>0</x:v>
      </x:c>
      <x:c r="R189" s="213">
        <x:f t="shared" si="103"/>
        <x:v>0</x:v>
      </x:c>
      <x:c r="S189" s="108"/>
      <x:c r="T189" s="108"/>
    </x:row>
    <x:row r="190">
      <x:c r="B190" s="144"/>
      <x:c r="C190" s="637" t="s">
        <x:v>188</x:v>
      </x:c>
      <x:c r="D190" s="598"/>
      <x:c r="E190" s="598"/>
      <x:c r="F190" s="598"/>
      <x:c r="G190" s="598"/>
      <x:c r="H190" s="149" t="s">
        <x:v>64</x:v>
      </x:c>
      <x:c r="I190" s="213" t="n">
        <x:f>(I$28*I80*I83*I88*$H$20)/1000</x:f>
        <x:v>0</x:v>
      </x:c>
      <x:c r="J190" s="213" t="n">
        <x:f>(J$28*J80*J83*J88*$H$20)/1000</x:f>
        <x:v>0</x:v>
      </x:c>
      <x:c r="K190" s="213" t="n">
        <x:f t="shared" ref="K190:R190" si="104">(K$28*K80*K83*K88*$H$20)/1000</x:f>
        <x:v>0</x:v>
      </x:c>
      <x:c r="L190" s="213">
        <x:f t="shared" si="104"/>
        <x:v>0</x:v>
      </x:c>
      <x:c r="M190" s="213">
        <x:f t="shared" si="104"/>
        <x:v>0</x:v>
      </x:c>
      <x:c r="N190" s="213">
        <x:f t="shared" si="104"/>
        <x:v>0</x:v>
      </x:c>
      <x:c r="O190" s="213">
        <x:f t="shared" si="104"/>
        <x:v>0</x:v>
      </x:c>
      <x:c r="P190" s="213">
        <x:f t="shared" si="104"/>
        <x:v>0</x:v>
      </x:c>
      <x:c r="Q190" s="213">
        <x:f t="shared" si="104"/>
        <x:v>0</x:v>
      </x:c>
      <x:c r="R190" s="213">
        <x:f t="shared" si="104"/>
        <x:v>0</x:v>
      </x:c>
      <x:c r="S190" s="108"/>
      <x:c r="T190" s="108"/>
    </x:row>
    <x:row r="191">
      <x:c r="B191" s="144"/>
      <x:c r="C191" s="637" t="s">
        <x:v>189</x:v>
      </x:c>
      <x:c r="D191" s="598"/>
      <x:c r="E191" s="598"/>
      <x:c r="F191" s="598"/>
      <x:c r="G191" s="598"/>
      <x:c r="H191" s="149" t="s">
        <x:v>64</x:v>
      </x:c>
      <x:c r="I191" s="213" t="n">
        <x:f>(I$28*I92*I95*I100*$H$20)/1000</x:f>
        <x:v>0</x:v>
      </x:c>
      <x:c r="J191" s="213" t="n">
        <x:f>(J$28*J92*J95*J100*$H$20)/1000</x:f>
        <x:v>0</x:v>
      </x:c>
      <x:c r="K191" s="213" t="n">
        <x:f t="shared" ref="K191:R191" si="105">(K$28*K92*K95*K100*$H$20)/1000</x:f>
        <x:v>0</x:v>
      </x:c>
      <x:c r="L191" s="213">
        <x:f t="shared" si="105"/>
        <x:v>0</x:v>
      </x:c>
      <x:c r="M191" s="213">
        <x:f t="shared" si="105"/>
        <x:v>0</x:v>
      </x:c>
      <x:c r="N191" s="213">
        <x:f t="shared" si="105"/>
        <x:v>0</x:v>
      </x:c>
      <x:c r="O191" s="213">
        <x:f t="shared" si="105"/>
        <x:v>0</x:v>
      </x:c>
      <x:c r="P191" s="213">
        <x:f t="shared" si="105"/>
        <x:v>0</x:v>
      </x:c>
      <x:c r="Q191" s="213">
        <x:f t="shared" si="105"/>
        <x:v>0</x:v>
      </x:c>
      <x:c r="R191" s="213">
        <x:f t="shared" si="105"/>
        <x:v>0</x:v>
      </x:c>
      <x:c r="S191" s="108"/>
      <x:c r="T191" s="108"/>
    </x:row>
    <x:row r="192">
      <x:c r="B192" s="144"/>
      <x:c r="C192" s="637" t="s">
        <x:v>190</x:v>
      </x:c>
      <x:c r="D192" s="598"/>
      <x:c r="E192" s="598"/>
      <x:c r="F192" s="598"/>
      <x:c r="G192" s="598"/>
      <x:c r="H192" s="149" t="s">
        <x:v>64</x:v>
      </x:c>
      <x:c r="I192" s="213" t="n">
        <x:f>(I$28*I104*I107*I112*$H$20)/1000</x:f>
        <x:v>0</x:v>
      </x:c>
      <x:c r="J192" s="213" t="n">
        <x:f>(J$28*J104*J107*J112*$H$20)/1000</x:f>
        <x:v>0</x:v>
      </x:c>
      <x:c r="K192" s="213" t="n">
        <x:f t="shared" ref="K192:R192" si="106">(K$28*K104*K107*K112*$H$20)/1000</x:f>
        <x:v>0</x:v>
      </x:c>
      <x:c r="L192" s="213">
        <x:f t="shared" si="106"/>
        <x:v>0</x:v>
      </x:c>
      <x:c r="M192" s="213">
        <x:f t="shared" si="106"/>
        <x:v>0</x:v>
      </x:c>
      <x:c r="N192" s="213">
        <x:f t="shared" si="106"/>
        <x:v>0</x:v>
      </x:c>
      <x:c r="O192" s="213">
        <x:f t="shared" si="106"/>
        <x:v>0</x:v>
      </x:c>
      <x:c r="P192" s="213">
        <x:f t="shared" si="106"/>
        <x:v>0</x:v>
      </x:c>
      <x:c r="Q192" s="213">
        <x:f t="shared" si="106"/>
        <x:v>0</x:v>
      </x:c>
      <x:c r="R192" s="213">
        <x:f t="shared" si="106"/>
        <x:v>0</x:v>
      </x:c>
      <x:c r="S192" s="108"/>
      <x:c r="T192" s="108"/>
    </x:row>
    <x:row r="193">
      <x:c r="B193" s="144"/>
      <x:c r="C193" s="637" t="s">
        <x:v>191</x:v>
      </x:c>
      <x:c r="D193" s="598"/>
      <x:c r="E193" s="598"/>
      <x:c r="F193" s="598"/>
      <x:c r="G193" s="598"/>
      <x:c r="H193" s="149" t="s">
        <x:v>64</x:v>
      </x:c>
      <x:c r="I193" s="213" t="n">
        <x:f>(I$28*I116*I119*I124*$H$20)/1000</x:f>
        <x:v>0</x:v>
      </x:c>
      <x:c r="J193" s="213" t="n">
        <x:f>(J$28*J116*J119*J124*$H$20)/1000</x:f>
        <x:v>0</x:v>
      </x:c>
      <x:c r="K193" s="213" t="n">
        <x:f t="shared" ref="K193:R193" si="107">(K$28*K116*K119*K124*$H$20)/1000</x:f>
        <x:v>0</x:v>
      </x:c>
      <x:c r="L193" s="213">
        <x:f t="shared" si="107"/>
        <x:v>0</x:v>
      </x:c>
      <x:c r="M193" s="213">
        <x:f t="shared" si="107"/>
        <x:v>0</x:v>
      </x:c>
      <x:c r="N193" s="213">
        <x:f t="shared" si="107"/>
        <x:v>0</x:v>
      </x:c>
      <x:c r="O193" s="213">
        <x:f t="shared" si="107"/>
        <x:v>0</x:v>
      </x:c>
      <x:c r="P193" s="213">
        <x:f t="shared" si="107"/>
        <x:v>0</x:v>
      </x:c>
      <x:c r="Q193" s="213">
        <x:f t="shared" si="107"/>
        <x:v>0</x:v>
      </x:c>
      <x:c r="R193" s="213">
        <x:f t="shared" si="107"/>
        <x:v>0</x:v>
      </x:c>
      <x:c r="S193" s="108"/>
      <x:c r="T193" s="108"/>
    </x:row>
    <x:row r="194">
      <x:c r="B194" s="144"/>
      <x:c r="C194" s="637" t="s">
        <x:v>192</x:v>
      </x:c>
      <x:c r="D194" s="598"/>
      <x:c r="E194" s="598"/>
      <x:c r="F194" s="598"/>
      <x:c r="G194" s="598"/>
      <x:c r="H194" s="149" t="s">
        <x:v>64</x:v>
      </x:c>
      <x:c r="I194" s="213" t="n">
        <x:f>(I$28*I28*I131*I136*$H$20)/1000</x:f>
        <x:v>0</x:v>
      </x:c>
      <x:c r="J194" s="213" t="n">
        <x:f>(J$28*J28*J131*J136*$H$20)/1000</x:f>
        <x:v>0</x:v>
      </x:c>
      <x:c r="K194" s="213" t="n">
        <x:f t="shared" ref="K194:R194" si="108">(K$28*K28*K131*K136*$H$20)/1000</x:f>
        <x:v>0</x:v>
      </x:c>
      <x:c r="L194" s="213">
        <x:f t="shared" si="108"/>
        <x:v>0</x:v>
      </x:c>
      <x:c r="M194" s="213">
        <x:f t="shared" si="108"/>
        <x:v>0</x:v>
      </x:c>
      <x:c r="N194" s="213">
        <x:f t="shared" si="108"/>
        <x:v>0</x:v>
      </x:c>
      <x:c r="O194" s="213">
        <x:f t="shared" si="108"/>
        <x:v>0</x:v>
      </x:c>
      <x:c r="P194" s="213">
        <x:f t="shared" si="108"/>
        <x:v>0</x:v>
      </x:c>
      <x:c r="Q194" s="213">
        <x:f t="shared" si="108"/>
        <x:v>0</x:v>
      </x:c>
      <x:c r="R194" s="213">
        <x:f t="shared" si="108"/>
        <x:v>0</x:v>
      </x:c>
      <x:c r="S194" s="108"/>
      <x:c r="T194" s="108"/>
    </x:row>
    <x:row r="195">
      <x:c r="B195" s="144"/>
      <x:c r="C195" s="637" t="s">
        <x:v>193</x:v>
      </x:c>
      <x:c r="D195" s="598"/>
      <x:c r="E195" s="598"/>
      <x:c r="F195" s="598"/>
      <x:c r="G195" s="598"/>
      <x:c r="H195" s="149" t="s">
        <x:v>64</x:v>
      </x:c>
      <x:c r="I195" s="213" t="n">
        <x:f>(I$28*I140*I143*I148*$H$20)/1000</x:f>
        <x:v>0</x:v>
      </x:c>
      <x:c r="J195" s="213" t="n">
        <x:f>(J$28*J140*J143*J148*$H$20)/1000</x:f>
        <x:v>0</x:v>
      </x:c>
      <x:c r="K195" s="213" t="n">
        <x:f t="shared" ref="K195:R195" si="109">(K$28*K140*K143*K148*$H$20)/1000</x:f>
        <x:v>0</x:v>
      </x:c>
      <x:c r="L195" s="213">
        <x:f t="shared" si="109"/>
        <x:v>0</x:v>
      </x:c>
      <x:c r="M195" s="213">
        <x:f t="shared" si="109"/>
        <x:v>0</x:v>
      </x:c>
      <x:c r="N195" s="213">
        <x:f t="shared" si="109"/>
        <x:v>0</x:v>
      </x:c>
      <x:c r="O195" s="213">
        <x:f t="shared" si="109"/>
        <x:v>0</x:v>
      </x:c>
      <x:c r="P195" s="213">
        <x:f t="shared" si="109"/>
        <x:v>0</x:v>
      </x:c>
      <x:c r="Q195" s="213">
        <x:f t="shared" si="109"/>
        <x:v>0</x:v>
      </x:c>
      <x:c r="R195" s="213">
        <x:f t="shared" si="109"/>
        <x:v>0</x:v>
      </x:c>
      <x:c r="S195" s="108"/>
      <x:c r="T195" s="108"/>
    </x:row>
    <x:row r="196" s="185" customFormat="1">
      <x:c r="B196" s="150"/>
      <x:c r="C196" s="151" t="s">
        <x:v>110</x:v>
      </x:c>
      <x:c r="D196" s="152"/>
      <x:c r="E196" s="152"/>
      <x:c r="F196" s="152"/>
      <x:c r="G196" s="152"/>
      <x:c r="H196" s="153" t="s">
        <x:v>111</x:v>
      </x:c>
      <x:c r="I196" s="214" t="n">
        <x:f>SUM(I186:I195)</x:f>
        <x:v>0</x:v>
      </x:c>
      <x:c r="J196" s="214" t="n">
        <x:f>SUM(J186:J195)</x:f>
        <x:v>0</x:v>
      </x:c>
      <x:c r="K196" s="214" t="n">
        <x:f t="shared" ref="K196:R196" si="110">SUM(K186:K195)</x:f>
        <x:v>0</x:v>
      </x:c>
      <x:c r="L196" s="214">
        <x:f t="shared" si="110"/>
        <x:v>0</x:v>
      </x:c>
      <x:c r="M196" s="214">
        <x:f t="shared" si="110"/>
        <x:v>0</x:v>
      </x:c>
      <x:c r="N196" s="214">
        <x:f t="shared" si="110"/>
        <x:v>0</x:v>
      </x:c>
      <x:c r="O196" s="214">
        <x:f t="shared" si="110"/>
        <x:v>0</x:v>
      </x:c>
      <x:c r="P196" s="214">
        <x:f t="shared" si="110"/>
        <x:v>0</x:v>
      </x:c>
      <x:c r="Q196" s="214">
        <x:f t="shared" si="110"/>
        <x:v>0</x:v>
      </x:c>
      <x:c r="R196" s="214">
        <x:f t="shared" si="110"/>
        <x:v>0</x:v>
      </x:c>
      <x:c r="S196" s="108"/>
      <x:c r="T196" s="108"/>
    </x:row>
    <x:row r="197" s="186" customFormat="1">
      <x:c r="B197" s="154"/>
      <x:c r="C197" s="145" t="s">
        <x:v>112</x:v>
      </x:c>
      <x:c r="D197" s="141"/>
      <x:c r="E197" s="141"/>
      <x:c r="F197" s="141"/>
      <x:c r="G197" s="141"/>
      <x:c r="H197" s="139" t="s">
        <x:v>111</x:v>
      </x:c>
      <x:c r="I197" s="206" t="n">
        <x:f>SUM(I196:XFD196)</x:f>
        <x:v>0</x:v>
      </x:c>
      <x:c r="J197" s="206"/>
      <x:c r="K197" s="206"/>
      <x:c r="L197" s="206"/>
      <x:c r="M197" s="206"/>
      <x:c r="N197" s="206"/>
      <x:c r="O197" s="206"/>
      <x:c r="P197" s="206"/>
      <x:c r="Q197" s="206"/>
      <x:c r="R197" s="206"/>
      <x:c r="S197" s="108"/>
      <x:c r="T197" s="108"/>
    </x:row>
    <x:row r="198">
      <x:c r="B198" s="144"/>
      <x:c r="C198" s="155"/>
      <x:c r="D198" s="156"/>
      <x:c r="E198" s="156"/>
      <x:c r="F198" s="156"/>
      <x:c r="G198" s="156"/>
      <x:c r="H198" s="154"/>
      <x:c r="I198" s="215"/>
      <x:c r="J198" s="215"/>
      <x:c r="K198" s="215"/>
      <x:c r="L198" s="215"/>
      <x:c r="M198" s="215"/>
      <x:c r="N198" s="215"/>
      <x:c r="O198" s="215"/>
      <x:c r="P198" s="215"/>
      <x:c r="Q198" s="215"/>
      <x:c r="R198" s="215"/>
      <x:c r="S198" s="108"/>
      <x:c r="T198" s="108"/>
    </x:row>
    <x:row r="199">
      <x:c r="B199" s="144"/>
      <x:c r="C199" s="157" t="s">
        <x:v>113</x:v>
      </x:c>
      <x:c r="D199" s="158"/>
      <x:c r="E199" s="158"/>
      <x:c r="F199" s="158"/>
      <x:c r="G199" s="158"/>
      <x:c r="H199" s="159" t="s">
        <x:v>114</x:v>
      </x:c>
      <x:c r="I199" s="216" t="n">
        <x:f>$H$17*I196</x:f>
        <x:v>0</x:v>
      </x:c>
      <x:c r="J199" s="216" t="n">
        <x:f>$H$17*J196</x:f>
        <x:v>0</x:v>
      </x:c>
      <x:c r="K199" s="216" t="n">
        <x:f t="shared" ref="K199:R199" si="111">$H$17*K196</x:f>
        <x:v>0</x:v>
      </x:c>
      <x:c r="L199" s="216">
        <x:f t="shared" si="111"/>
        <x:v>0</x:v>
      </x:c>
      <x:c r="M199" s="216">
        <x:f t="shared" si="111"/>
        <x:v>0</x:v>
      </x:c>
      <x:c r="N199" s="216">
        <x:f t="shared" si="111"/>
        <x:v>0</x:v>
      </x:c>
      <x:c r="O199" s="216">
        <x:f t="shared" si="111"/>
        <x:v>0</x:v>
      </x:c>
      <x:c r="P199" s="216">
        <x:f t="shared" si="111"/>
        <x:v>0</x:v>
      </x:c>
      <x:c r="Q199" s="216">
        <x:f t="shared" si="111"/>
        <x:v>0</x:v>
      </x:c>
      <x:c r="R199" s="216">
        <x:f t="shared" si="111"/>
        <x:v>0</x:v>
      </x:c>
      <x:c r="S199" s="108"/>
      <x:c r="T199" s="108"/>
    </x:row>
    <x:row r="200">
      <x:c r="B200" s="144"/>
      <x:c r="C200" s="155" t="s">
        <x:v>115</x:v>
      </x:c>
      <x:c r="D200" s="156"/>
      <x:c r="E200" s="156"/>
      <x:c r="F200" s="156"/>
      <x:c r="G200" s="156"/>
      <x:c r="H200" s="154" t="s">
        <x:v>114</x:v>
      </x:c>
      <x:c r="I200" s="215" t="n">
        <x:f>$H$17*I197</x:f>
        <x:v>0</x:v>
      </x:c>
      <x:c r="J200" s="215"/>
      <x:c r="K200" s="215"/>
      <x:c r="L200" s="215"/>
      <x:c r="M200" s="215"/>
      <x:c r="N200" s="215"/>
      <x:c r="O200" s="215"/>
      <x:c r="P200" s="215"/>
      <x:c r="Q200" s="215"/>
      <x:c r="R200" s="215"/>
      <x:c r="S200" s="108"/>
      <x:c r="T200" s="108"/>
    </x:row>
    <x:row r="201">
      <x:c r="B201" s="144"/>
      <x:c r="C201" s="157" t="s">
        <x:v>80</x:v>
      </x:c>
      <x:c r="D201" s="158"/>
      <x:c r="E201" s="158"/>
      <x:c r="F201" s="158"/>
      <x:c r="G201" s="158"/>
      <x:c r="H201" s="159"/>
      <x:c r="I201" s="217" t="n">
        <x:f>IF($H$16=$H$18,$H$15,(1/($H$16-$H$18))*(1-((1+$H$18)/(1+$H$16))^$H$15))</x:f>
        <x:v>0</x:v>
      </x:c>
      <x:c r="J201" s="215"/>
      <x:c r="K201" s="215"/>
      <x:c r="L201" s="215"/>
      <x:c r="M201" s="215"/>
      <x:c r="N201" s="215"/>
      <x:c r="O201" s="215"/>
      <x:c r="P201" s="215"/>
      <x:c r="Q201" s="215"/>
      <x:c r="R201" s="215"/>
      <x:c r="S201" s="108"/>
      <x:c r="T201" s="108"/>
    </x:row>
    <x:row r="202">
      <x:c r="B202" s="144"/>
      <x:c r="C202" s="155" t="s">
        <x:v>65</x:v>
      </x:c>
      <x:c r="D202" s="156"/>
      <x:c r="E202" s="156"/>
      <x:c r="F202" s="156"/>
      <x:c r="G202" s="156"/>
      <x:c r="H202" s="154" t="s">
        <x:v>96</x:v>
      </x:c>
      <x:c r="I202" s="215" t="n">
        <x:f>I200*I201</x:f>
        <x:v>0</x:v>
      </x:c>
      <x:c r="J202" s="215"/>
      <x:c r="K202" s="215"/>
      <x:c r="L202" s="215"/>
      <x:c r="M202" s="215"/>
      <x:c r="N202" s="215"/>
      <x:c r="O202" s="215"/>
      <x:c r="P202" s="215"/>
      <x:c r="Q202" s="215"/>
      <x:c r="R202" s="215"/>
      <x:c r="S202" s="108"/>
      <x:c r="T202" s="108"/>
    </x:row>
    <x:row r="203">
      <x:c r="B203" s="144"/>
      <x:c r="C203" s="156"/>
      <x:c r="D203" s="156"/>
      <x:c r="E203" s="156"/>
      <x:c r="F203" s="156"/>
      <x:c r="G203" s="156"/>
      <x:c r="H203" s="154"/>
      <x:c r="I203" s="215"/>
      <x:c r="J203" s="215"/>
      <x:c r="K203" s="215"/>
      <x:c r="L203" s="215"/>
      <x:c r="M203" s="215"/>
      <x:c r="N203" s="215"/>
      <x:c r="O203" s="215"/>
      <x:c r="P203" s="215"/>
      <x:c r="Q203" s="215"/>
      <x:c r="R203" s="215"/>
      <x:c r="S203" s="108"/>
      <x:c r="T203" s="108"/>
    </x:row>
    <x:row r="204">
      <x:c r="B204" s="144"/>
      <x:c r="C204" s="157" t="s">
        <x:v>66</x:v>
      </x:c>
      <x:c r="D204" s="158"/>
      <x:c r="E204" s="158"/>
      <x:c r="F204" s="158"/>
      <x:c r="G204" s="158"/>
      <x:c r="H204" s="159"/>
      <x:c r="I204" s="216"/>
      <x:c r="J204" s="216"/>
      <x:c r="K204" s="216"/>
      <x:c r="L204" s="216"/>
      <x:c r="M204" s="216"/>
      <x:c r="N204" s="216"/>
      <x:c r="O204" s="216"/>
      <x:c r="P204" s="216"/>
      <x:c r="Q204" s="216"/>
      <x:c r="R204" s="216"/>
      <x:c r="S204" s="108"/>
      <x:c r="T204" s="108"/>
    </x:row>
    <x:row r="205">
      <x:c r="B205" s="144"/>
      <x:c r="C205" s="148" t="s">
        <x:v>67</x:v>
      </x:c>
      <x:c r="D205" s="147"/>
      <x:c r="E205" s="147"/>
      <x:c r="F205" s="147"/>
      <x:c r="G205" s="147"/>
      <x:c r="H205" s="144" t="s">
        <x:v>114</x:v>
      </x:c>
      <x:c r="I205" s="213" t="n">
        <x:f>I41</x:f>
        <x:v>0</x:v>
      </x:c>
      <x:c r="J205" s="213" t="n">
        <x:f>J41</x:f>
        <x:v>0</x:v>
      </x:c>
      <x:c r="K205" s="213" t="n">
        <x:f t="shared" ref="K205:R205" si="112">K41</x:f>
        <x:v>0</x:v>
      </x:c>
      <x:c r="L205" s="213">
        <x:f t="shared" si="112"/>
        <x:v>0</x:v>
      </x:c>
      <x:c r="M205" s="213">
        <x:f t="shared" si="112"/>
        <x:v>0</x:v>
      </x:c>
      <x:c r="N205" s="213">
        <x:f t="shared" si="112"/>
        <x:v>0</x:v>
      </x:c>
      <x:c r="O205" s="213">
        <x:f t="shared" si="112"/>
        <x:v>0</x:v>
      </x:c>
      <x:c r="P205" s="213">
        <x:f t="shared" si="112"/>
        <x:v>0</x:v>
      </x:c>
      <x:c r="Q205" s="213">
        <x:f t="shared" si="112"/>
        <x:v>0</x:v>
      </x:c>
      <x:c r="R205" s="213">
        <x:f t="shared" si="112"/>
        <x:v>0</x:v>
      </x:c>
      <x:c r="S205" s="108"/>
      <x:c r="T205" s="108"/>
    </x:row>
    <x:row r="206">
      <x:c r="B206" s="144"/>
      <x:c r="C206" s="606" t="s">
        <x:v>69</x:v>
      </x:c>
      <x:c r="D206" s="607"/>
      <x:c r="E206" s="607"/>
      <x:c r="F206" s="607"/>
      <x:c r="G206" s="607"/>
      <x:c r="H206" s="137" t="s">
        <x:v>114</x:v>
      </x:c>
      <x:c r="I206" s="206" t="n">
        <x:f>I53</x:f>
        <x:v>0</x:v>
      </x:c>
      <x:c r="J206" s="206" t="n">
        <x:f>J53</x:f>
        <x:v>0</x:v>
      </x:c>
      <x:c r="K206" s="206" t="n">
        <x:f t="shared" ref="K206:R206" si="113">K53</x:f>
        <x:v>0</x:v>
      </x:c>
      <x:c r="L206" s="206">
        <x:f t="shared" si="113"/>
        <x:v>0</x:v>
      </x:c>
      <x:c r="M206" s="206">
        <x:f t="shared" si="113"/>
        <x:v>0</x:v>
      </x:c>
      <x:c r="N206" s="206">
        <x:f t="shared" si="113"/>
        <x:v>0</x:v>
      </x:c>
      <x:c r="O206" s="206">
        <x:f t="shared" si="113"/>
        <x:v>0</x:v>
      </x:c>
      <x:c r="P206" s="206">
        <x:f t="shared" si="113"/>
        <x:v>0</x:v>
      </x:c>
      <x:c r="Q206" s="206">
        <x:f t="shared" si="113"/>
        <x:v>0</x:v>
      </x:c>
      <x:c r="R206" s="206">
        <x:f t="shared" si="113"/>
        <x:v>0</x:v>
      </x:c>
      <x:c r="S206" s="108"/>
      <x:c r="T206" s="108"/>
    </x:row>
    <x:row r="207">
      <x:c r="B207" s="144"/>
      <x:c r="C207" s="148" t="s">
        <x:v>70</x:v>
      </x:c>
      <x:c r="D207" s="147"/>
      <x:c r="E207" s="147"/>
      <x:c r="F207" s="147"/>
      <x:c r="G207" s="147"/>
      <x:c r="H207" s="144" t="s">
        <x:v>114</x:v>
      </x:c>
      <x:c r="I207" s="206" t="n">
        <x:f>I65</x:f>
        <x:v>0</x:v>
      </x:c>
      <x:c r="J207" s="206" t="n">
        <x:f>J65</x:f>
        <x:v>0</x:v>
      </x:c>
      <x:c r="K207" s="206" t="n">
        <x:f t="shared" ref="K207:R207" si="114">K65</x:f>
        <x:v>0</x:v>
      </x:c>
      <x:c r="L207" s="206">
        <x:f t="shared" si="114"/>
        <x:v>0</x:v>
      </x:c>
      <x:c r="M207" s="206">
        <x:f t="shared" si="114"/>
        <x:v>0</x:v>
      </x:c>
      <x:c r="N207" s="206">
        <x:f t="shared" si="114"/>
        <x:v>0</x:v>
      </x:c>
      <x:c r="O207" s="206">
        <x:f t="shared" si="114"/>
        <x:v>0</x:v>
      </x:c>
      <x:c r="P207" s="206">
        <x:f t="shared" si="114"/>
        <x:v>0</x:v>
      </x:c>
      <x:c r="Q207" s="206">
        <x:f t="shared" si="114"/>
        <x:v>0</x:v>
      </x:c>
      <x:c r="R207" s="206">
        <x:f t="shared" si="114"/>
        <x:v>0</x:v>
      </x:c>
      <x:c r="S207" s="108"/>
      <x:c r="T207" s="108"/>
    </x:row>
    <x:row r="208">
      <x:c r="B208" s="144"/>
      <x:c r="C208" s="606" t="s">
        <x:v>71</x:v>
      </x:c>
      <x:c r="D208" s="607"/>
      <x:c r="E208" s="607"/>
      <x:c r="F208" s="607"/>
      <x:c r="G208" s="607"/>
      <x:c r="H208" s="137" t="s">
        <x:v>114</x:v>
      </x:c>
      <x:c r="I208" s="206" t="n">
        <x:f>I77</x:f>
        <x:v>0</x:v>
      </x:c>
      <x:c r="J208" s="206" t="n">
        <x:f>J77</x:f>
        <x:v>0</x:v>
      </x:c>
      <x:c r="K208" s="206" t="n">
        <x:f t="shared" ref="K208:R208" si="115">K77</x:f>
        <x:v>0</x:v>
      </x:c>
      <x:c r="L208" s="206">
        <x:f t="shared" si="115"/>
        <x:v>0</x:v>
      </x:c>
      <x:c r="M208" s="206">
        <x:f t="shared" si="115"/>
        <x:v>0</x:v>
      </x:c>
      <x:c r="N208" s="206">
        <x:f t="shared" si="115"/>
        <x:v>0</x:v>
      </x:c>
      <x:c r="O208" s="206">
        <x:f t="shared" si="115"/>
        <x:v>0</x:v>
      </x:c>
      <x:c r="P208" s="206">
        <x:f t="shared" si="115"/>
        <x:v>0</x:v>
      </x:c>
      <x:c r="Q208" s="206">
        <x:f t="shared" si="115"/>
        <x:v>0</x:v>
      </x:c>
      <x:c r="R208" s="206">
        <x:f t="shared" si="115"/>
        <x:v>0</x:v>
      </x:c>
      <x:c r="S208" s="108"/>
      <x:c r="T208" s="108"/>
    </x:row>
    <x:row r="209">
      <x:c r="B209" s="144"/>
      <x:c r="C209" s="148" t="s">
        <x:v>72</x:v>
      </x:c>
      <x:c r="D209" s="147"/>
      <x:c r="E209" s="147"/>
      <x:c r="F209" s="147"/>
      <x:c r="G209" s="147"/>
      <x:c r="H209" s="144" t="s">
        <x:v>114</x:v>
      </x:c>
      <x:c r="I209" s="206" t="n">
        <x:f>I89</x:f>
        <x:v>0</x:v>
      </x:c>
      <x:c r="J209" s="206" t="n">
        <x:f>J89</x:f>
        <x:v>0</x:v>
      </x:c>
      <x:c r="K209" s="206" t="n">
        <x:f t="shared" ref="K209:R209" si="116">K89</x:f>
        <x:v>0</x:v>
      </x:c>
      <x:c r="L209" s="206">
        <x:f t="shared" si="116"/>
        <x:v>0</x:v>
      </x:c>
      <x:c r="M209" s="206">
        <x:f t="shared" si="116"/>
        <x:v>0</x:v>
      </x:c>
      <x:c r="N209" s="206">
        <x:f t="shared" si="116"/>
        <x:v>0</x:v>
      </x:c>
      <x:c r="O209" s="206">
        <x:f t="shared" si="116"/>
        <x:v>0</x:v>
      </x:c>
      <x:c r="P209" s="206">
        <x:f t="shared" si="116"/>
        <x:v>0</x:v>
      </x:c>
      <x:c r="Q209" s="206">
        <x:f t="shared" si="116"/>
        <x:v>0</x:v>
      </x:c>
      <x:c r="R209" s="206">
        <x:f t="shared" si="116"/>
        <x:v>0</x:v>
      </x:c>
      <x:c r="S209" s="108"/>
      <x:c r="T209" s="108"/>
    </x:row>
    <x:row r="210">
      <x:c r="B210" s="144"/>
      <x:c r="C210" s="606" t="s">
        <x:v>73</x:v>
      </x:c>
      <x:c r="D210" s="607"/>
      <x:c r="E210" s="607"/>
      <x:c r="F210" s="607"/>
      <x:c r="G210" s="607"/>
      <x:c r="H210" s="137" t="s">
        <x:v>114</x:v>
      </x:c>
      <x:c r="I210" s="206" t="n">
        <x:f>I101</x:f>
        <x:v>0</x:v>
      </x:c>
      <x:c r="J210" s="206" t="n">
        <x:f>J101</x:f>
        <x:v>0</x:v>
      </x:c>
      <x:c r="K210" s="206" t="n">
        <x:f t="shared" ref="K210:R210" si="117">K101</x:f>
        <x:v>0</x:v>
      </x:c>
      <x:c r="L210" s="206">
        <x:f t="shared" si="117"/>
        <x:v>0</x:v>
      </x:c>
      <x:c r="M210" s="206">
        <x:f t="shared" si="117"/>
        <x:v>0</x:v>
      </x:c>
      <x:c r="N210" s="206">
        <x:f t="shared" si="117"/>
        <x:v>0</x:v>
      </x:c>
      <x:c r="O210" s="206">
        <x:f t="shared" si="117"/>
        <x:v>0</x:v>
      </x:c>
      <x:c r="P210" s="206">
        <x:f t="shared" si="117"/>
        <x:v>0</x:v>
      </x:c>
      <x:c r="Q210" s="206">
        <x:f t="shared" si="117"/>
        <x:v>0</x:v>
      </x:c>
      <x:c r="R210" s="206">
        <x:f t="shared" si="117"/>
        <x:v>0</x:v>
      </x:c>
      <x:c r="S210" s="108"/>
      <x:c r="T210" s="108"/>
    </x:row>
    <x:row r="211">
      <x:c r="B211" s="144"/>
      <x:c r="C211" s="148" t="s">
        <x:v>74</x:v>
      </x:c>
      <x:c r="D211" s="147"/>
      <x:c r="E211" s="147"/>
      <x:c r="F211" s="147"/>
      <x:c r="G211" s="147"/>
      <x:c r="H211" s="144" t="s">
        <x:v>114</x:v>
      </x:c>
      <x:c r="I211" s="206" t="n">
        <x:f>I113</x:f>
        <x:v>0</x:v>
      </x:c>
      <x:c r="J211" s="206" t="n">
        <x:f>J113</x:f>
        <x:v>0</x:v>
      </x:c>
      <x:c r="K211" s="206" t="n">
        <x:f t="shared" ref="K211:R211" si="118">K113</x:f>
        <x:v>0</x:v>
      </x:c>
      <x:c r="L211" s="206">
        <x:f t="shared" si="118"/>
        <x:v>0</x:v>
      </x:c>
      <x:c r="M211" s="206">
        <x:f t="shared" si="118"/>
        <x:v>0</x:v>
      </x:c>
      <x:c r="N211" s="206">
        <x:f t="shared" si="118"/>
        <x:v>0</x:v>
      </x:c>
      <x:c r="O211" s="206">
        <x:f t="shared" si="118"/>
        <x:v>0</x:v>
      </x:c>
      <x:c r="P211" s="206">
        <x:f t="shared" si="118"/>
        <x:v>0</x:v>
      </x:c>
      <x:c r="Q211" s="206">
        <x:f t="shared" si="118"/>
        <x:v>0</x:v>
      </x:c>
      <x:c r="R211" s="206">
        <x:f t="shared" si="118"/>
        <x:v>0</x:v>
      </x:c>
      <x:c r="S211" s="108"/>
      <x:c r="T211" s="108"/>
    </x:row>
    <x:row r="212">
      <x:c r="B212" s="144"/>
      <x:c r="C212" s="606" t="s">
        <x:v>75</x:v>
      </x:c>
      <x:c r="D212" s="607"/>
      <x:c r="E212" s="607"/>
      <x:c r="F212" s="607"/>
      <x:c r="G212" s="607"/>
      <x:c r="H212" s="137" t="s">
        <x:v>114</x:v>
      </x:c>
      <x:c r="I212" s="206" t="n">
        <x:f>I125</x:f>
        <x:v>0</x:v>
      </x:c>
      <x:c r="J212" s="206" t="n">
        <x:f>J125</x:f>
        <x:v>0</x:v>
      </x:c>
      <x:c r="K212" s="206" t="n">
        <x:f t="shared" ref="K212:R212" si="119">K125</x:f>
        <x:v>0</x:v>
      </x:c>
      <x:c r="L212" s="206">
        <x:f t="shared" si="119"/>
        <x:v>0</x:v>
      </x:c>
      <x:c r="M212" s="206">
        <x:f t="shared" si="119"/>
        <x:v>0</x:v>
      </x:c>
      <x:c r="N212" s="206">
        <x:f t="shared" si="119"/>
        <x:v>0</x:v>
      </x:c>
      <x:c r="O212" s="206">
        <x:f t="shared" si="119"/>
        <x:v>0</x:v>
      </x:c>
      <x:c r="P212" s="206">
        <x:f t="shared" si="119"/>
        <x:v>0</x:v>
      </x:c>
      <x:c r="Q212" s="206">
        <x:f t="shared" si="119"/>
        <x:v>0</x:v>
      </x:c>
      <x:c r="R212" s="206">
        <x:f t="shared" si="119"/>
        <x:v>0</x:v>
      </x:c>
      <x:c r="S212" s="108"/>
      <x:c r="T212" s="108"/>
    </x:row>
    <x:row r="213">
      <x:c r="B213" s="144"/>
      <x:c r="C213" s="148" t="s">
        <x:v>76</x:v>
      </x:c>
      <x:c r="D213" s="147"/>
      <x:c r="E213" s="147"/>
      <x:c r="F213" s="147"/>
      <x:c r="G213" s="147"/>
      <x:c r="H213" s="144" t="s">
        <x:v>114</x:v>
      </x:c>
      <x:c r="I213" s="206" t="n">
        <x:f>I137</x:f>
        <x:v>0</x:v>
      </x:c>
      <x:c r="J213" s="206" t="n">
        <x:f>J137</x:f>
        <x:v>0</x:v>
      </x:c>
      <x:c r="K213" s="206" t="n">
        <x:f t="shared" ref="K213:R213" si="120">K137</x:f>
        <x:v>0</x:v>
      </x:c>
      <x:c r="L213" s="206">
        <x:f t="shared" si="120"/>
        <x:v>0</x:v>
      </x:c>
      <x:c r="M213" s="206">
        <x:f t="shared" si="120"/>
        <x:v>0</x:v>
      </x:c>
      <x:c r="N213" s="206">
        <x:f t="shared" si="120"/>
        <x:v>0</x:v>
      </x:c>
      <x:c r="O213" s="206">
        <x:f t="shared" si="120"/>
        <x:v>0</x:v>
      </x:c>
      <x:c r="P213" s="206">
        <x:f t="shared" si="120"/>
        <x:v>0</x:v>
      </x:c>
      <x:c r="Q213" s="206">
        <x:f t="shared" si="120"/>
        <x:v>0</x:v>
      </x:c>
      <x:c r="R213" s="206">
        <x:f t="shared" si="120"/>
        <x:v>0</x:v>
      </x:c>
      <x:c r="S213" s="108"/>
      <x:c r="T213" s="108"/>
    </x:row>
    <x:row r="214">
      <x:c r="B214" s="144"/>
      <x:c r="C214" s="606" t="s">
        <x:v>77</x:v>
      </x:c>
      <x:c r="D214" s="607"/>
      <x:c r="E214" s="607"/>
      <x:c r="F214" s="607"/>
      <x:c r="G214" s="607"/>
      <x:c r="H214" s="137" t="s">
        <x:v>114</x:v>
      </x:c>
      <x:c r="I214" s="206" t="n">
        <x:f>I149</x:f>
        <x:v>0</x:v>
      </x:c>
      <x:c r="J214" s="206" t="n">
        <x:f>J149</x:f>
        <x:v>0</x:v>
      </x:c>
      <x:c r="K214" s="206" t="n">
        <x:f t="shared" ref="K214:R214" si="121">K149</x:f>
        <x:v>0</x:v>
      </x:c>
      <x:c r="L214" s="206">
        <x:f t="shared" si="121"/>
        <x:v>0</x:v>
      </x:c>
      <x:c r="M214" s="206">
        <x:f t="shared" si="121"/>
        <x:v>0</x:v>
      </x:c>
      <x:c r="N214" s="206">
        <x:f t="shared" si="121"/>
        <x:v>0</x:v>
      </x:c>
      <x:c r="O214" s="206">
        <x:f t="shared" si="121"/>
        <x:v>0</x:v>
      </x:c>
      <x:c r="P214" s="206">
        <x:f t="shared" si="121"/>
        <x:v>0</x:v>
      </x:c>
      <x:c r="Q214" s="206">
        <x:f t="shared" si="121"/>
        <x:v>0</x:v>
      </x:c>
      <x:c r="R214" s="206">
        <x:f t="shared" si="121"/>
        <x:v>0</x:v>
      </x:c>
      <x:c r="S214" s="108"/>
      <x:c r="T214" s="108"/>
    </x:row>
    <x:row r="215">
      <x:c r="B215" s="144"/>
      <x:c r="C215" s="160" t="s">
        <x:v>78</x:v>
      </x:c>
      <x:c r="D215" s="152"/>
      <x:c r="E215" s="152"/>
      <x:c r="F215" s="152"/>
      <x:c r="G215" s="152"/>
      <x:c r="H215" s="153" t="s">
        <x:v>114</x:v>
      </x:c>
      <x:c r="I215" s="214" t="n">
        <x:f>SUM(I205:I214)</x:f>
        <x:v>0</x:v>
      </x:c>
      <x:c r="J215" s="214" t="n">
        <x:f>SUM(J205:J214)</x:f>
        <x:v>0</x:v>
      </x:c>
      <x:c r="K215" s="214" t="n">
        <x:f t="shared" ref="K215:R215" si="122">SUM(K205:K214)</x:f>
        <x:v>0</x:v>
      </x:c>
      <x:c r="L215" s="214">
        <x:f t="shared" si="122"/>
        <x:v>0</x:v>
      </x:c>
      <x:c r="M215" s="214">
        <x:f t="shared" si="122"/>
        <x:v>0</x:v>
      </x:c>
      <x:c r="N215" s="214">
        <x:f t="shared" si="122"/>
        <x:v>0</x:v>
      </x:c>
      <x:c r="O215" s="214">
        <x:f t="shared" si="122"/>
        <x:v>0</x:v>
      </x:c>
      <x:c r="P215" s="214">
        <x:f t="shared" si="122"/>
        <x:v>0</x:v>
      </x:c>
      <x:c r="Q215" s="214">
        <x:f t="shared" si="122"/>
        <x:v>0</x:v>
      </x:c>
      <x:c r="R215" s="214">
        <x:f t="shared" si="122"/>
        <x:v>0</x:v>
      </x:c>
      <x:c r="S215" s="108"/>
      <x:c r="T215" s="108"/>
    </x:row>
    <x:row r="216">
      <x:c r="B216" s="144"/>
      <x:c r="C216" s="145" t="s">
        <x:v>79</x:v>
      </x:c>
      <x:c r="D216" s="141"/>
      <x:c r="E216" s="141"/>
      <x:c r="F216" s="141"/>
      <x:c r="G216" s="141"/>
      <x:c r="H216" s="139" t="s">
        <x:v>114</x:v>
      </x:c>
      <x:c r="I216" s="206" t="n">
        <x:f>SUM(I215:XFD215)</x:f>
        <x:v>0</x:v>
      </x:c>
      <x:c r="J216" s="206"/>
      <x:c r="K216" s="206"/>
      <x:c r="L216" s="206"/>
      <x:c r="M216" s="206"/>
      <x:c r="N216" s="206"/>
      <x:c r="O216" s="206"/>
      <x:c r="P216" s="206"/>
      <x:c r="Q216" s="206"/>
      <x:c r="R216" s="206"/>
      <x:c r="S216" s="108"/>
      <x:c r="T216" s="108"/>
    </x:row>
    <x:row r="217" ht="12.75" customHeight="1">
      <x:c r="B217" s="144"/>
      <x:c r="C217" s="146" t="s">
        <x:v>80</x:v>
      </x:c>
      <x:c r="D217" s="140"/>
      <x:c r="E217" s="140"/>
      <x:c r="F217" s="140"/>
      <x:c r="G217" s="140"/>
      <x:c r="H217" s="138"/>
      <x:c r="I217" s="212" t="n">
        <x:f>(1/$H$16)*(1-(1/(1+$H$16))^$H$15)</x:f>
        <x:v>0</x:v>
      </x:c>
      <x:c r="J217" s="206"/>
      <x:c r="K217" s="206"/>
      <x:c r="L217" s="206"/>
      <x:c r="M217" s="206"/>
      <x:c r="N217" s="206"/>
      <x:c r="O217" s="206"/>
      <x:c r="P217" s="206"/>
      <x:c r="Q217" s="206"/>
      <x:c r="R217" s="206"/>
      <x:c r="S217" s="108"/>
      <x:c r="T217" s="108"/>
    </x:row>
    <x:row r="218" ht="12.75" customHeight="1">
      <x:c r="B218" s="144"/>
      <x:c r="C218" s="145" t="s">
        <x:v>81</x:v>
      </x:c>
      <x:c r="D218" s="141"/>
      <x:c r="E218" s="141"/>
      <x:c r="F218" s="141"/>
      <x:c r="G218" s="141"/>
      <x:c r="H218" s="139" t="s">
        <x:v>96</x:v>
      </x:c>
      <x:c r="I218" s="206" t="n">
        <x:f>I217*I216</x:f>
        <x:v>0</x:v>
      </x:c>
      <x:c r="J218" s="206"/>
      <x:c r="K218" s="206"/>
      <x:c r="L218" s="206"/>
      <x:c r="M218" s="206"/>
      <x:c r="N218" s="206"/>
      <x:c r="O218" s="206"/>
      <x:c r="P218" s="206"/>
      <x:c r="Q218" s="206"/>
      <x:c r="R218" s="206"/>
      <x:c r="S218" s="108"/>
      <x:c r="T218" s="108"/>
    </x:row>
    <x:row r="219" ht="12.75" customHeight="1">
      <x:c r="B219" s="144"/>
      <x:c r="C219" s="156"/>
      <x:c r="D219" s="156"/>
      <x:c r="E219" s="156"/>
      <x:c r="F219" s="156"/>
      <x:c r="G219" s="156"/>
      <x:c r="H219" s="154"/>
      <x:c r="I219" s="215"/>
      <x:c r="J219" s="215"/>
      <x:c r="K219" s="215"/>
      <x:c r="L219" s="215"/>
      <x:c r="M219" s="215"/>
      <x:c r="N219" s="215"/>
      <x:c r="O219" s="215"/>
      <x:c r="P219" s="215"/>
      <x:c r="Q219" s="215"/>
      <x:c r="R219" s="215"/>
      <x:c r="S219" s="108"/>
      <x:c r="T219" s="108"/>
    </x:row>
    <x:row r="220" ht="12.75" customHeight="1">
      <x:c r="B220" s="144"/>
      <x:c r="C220" s="157" t="s">
        <x:v>82</x:v>
      </x:c>
      <x:c r="D220" s="158"/>
      <x:c r="E220" s="158"/>
      <x:c r="F220" s="158"/>
      <x:c r="G220" s="158"/>
      <x:c r="H220" s="159"/>
      <x:c r="I220" s="216" t="n">
        <x:f>SUM(I186:I195)*$H$19</x:f>
        <x:v>0</x:v>
      </x:c>
      <x:c r="J220" s="216" t="n">
        <x:f>SUM(J186:J195)*$H$19</x:f>
        <x:v>0</x:v>
      </x:c>
      <x:c r="K220" s="216" t="n">
        <x:f t="shared" ref="K220:R220" si="123">SUM(K186:K195)*$H$19</x:f>
        <x:v>0</x:v>
      </x:c>
      <x:c r="L220" s="216">
        <x:f t="shared" si="123"/>
        <x:v>0</x:v>
      </x:c>
      <x:c r="M220" s="216">
        <x:f t="shared" si="123"/>
        <x:v>0</x:v>
      </x:c>
      <x:c r="N220" s="216">
        <x:f t="shared" si="123"/>
        <x:v>0</x:v>
      </x:c>
      <x:c r="O220" s="216">
        <x:f t="shared" si="123"/>
        <x:v>0</x:v>
      </x:c>
      <x:c r="P220" s="216">
        <x:f t="shared" si="123"/>
        <x:v>0</x:v>
      </x:c>
      <x:c r="Q220" s="216">
        <x:f t="shared" si="123"/>
        <x:v>0</x:v>
      </x:c>
      <x:c r="R220" s="216">
        <x:f t="shared" si="123"/>
        <x:v>0</x:v>
      </x:c>
      <x:c r="S220" s="108"/>
      <x:c r="T220" s="108"/>
    </x:row>
    <x:row r="221" ht="12.75" customHeight="1">
      <x:c r="B221" s="144"/>
      <x:c r="C221" s="161" t="s">
        <x:v>83</x:v>
      </x:c>
      <x:c r="D221" s="162"/>
      <x:c r="E221" s="162"/>
      <x:c r="F221" s="162"/>
      <x:c r="G221" s="162"/>
      <x:c r="H221" s="163" t="s">
        <x:v>84</x:v>
      </x:c>
      <x:c r="I221" s="218" t="n">
        <x:f>SUM(I222:I231)</x:f>
        <x:v>0</x:v>
      </x:c>
      <x:c r="J221" s="218" t="n">
        <x:f>SUM(J222:J231)</x:f>
        <x:v>0</x:v>
      </x:c>
      <x:c r="K221" s="218" t="n">
        <x:f t="shared" ref="K221:R221" si="124">SUM(K222:K231)</x:f>
        <x:v>0</x:v>
      </x:c>
      <x:c r="L221" s="218">
        <x:f t="shared" si="124"/>
        <x:v>0</x:v>
      </x:c>
      <x:c r="M221" s="218">
        <x:f t="shared" si="124"/>
        <x:v>0</x:v>
      </x:c>
      <x:c r="N221" s="218">
        <x:f t="shared" si="124"/>
        <x:v>0</x:v>
      </x:c>
      <x:c r="O221" s="218">
        <x:f t="shared" si="124"/>
        <x:v>0</x:v>
      </x:c>
      <x:c r="P221" s="218">
        <x:f t="shared" si="124"/>
        <x:v>0</x:v>
      </x:c>
      <x:c r="Q221" s="218">
        <x:f t="shared" si="124"/>
        <x:v>0</x:v>
      </x:c>
      <x:c r="R221" s="218">
        <x:f t="shared" si="124"/>
        <x:v>0</x:v>
      </x:c>
      <x:c r="S221" s="108"/>
      <x:c r="T221" s="108"/>
    </x:row>
    <x:row r="222" ht="12.75" customHeight="1">
      <x:c r="B222" s="144"/>
      <x:c r="C222" s="148" t="s">
        <x:v>85</x:v>
      </x:c>
      <x:c r="D222" s="147"/>
      <x:c r="E222" s="147"/>
      <x:c r="F222" s="147"/>
      <x:c r="G222" s="147"/>
      <x:c r="H222" s="144" t="s">
        <x:v>84</x:v>
      </x:c>
      <x:c r="I222" s="213" t="n">
        <x:f>(I32*I35*$H$20*I40/1000)/I29</x:f>
        <x:v>0</x:v>
      </x:c>
      <x:c r="J222" s="213" t="n">
        <x:f t="shared" ref="J222:R222" si="125">(J32*J35*$H$20*J40/1000)/J29</x:f>
        <x:v>0</x:v>
      </x:c>
      <x:c r="K222" s="213" t="n">
        <x:f>(K32*K35*$H$20*K40/1000)/K29</x:f>
        <x:v>0</x:v>
      </x:c>
      <x:c r="L222" s="213">
        <x:f t="shared" si="125"/>
        <x:v>0</x:v>
      </x:c>
      <x:c r="M222" s="213">
        <x:f t="shared" si="125"/>
        <x:v>0</x:v>
      </x:c>
      <x:c r="N222" s="213">
        <x:f t="shared" si="125"/>
        <x:v>0</x:v>
      </x:c>
      <x:c r="O222" s="213">
        <x:f t="shared" si="125"/>
        <x:v>0</x:v>
      </x:c>
      <x:c r="P222" s="213">
        <x:f t="shared" si="125"/>
        <x:v>0</x:v>
      </x:c>
      <x:c r="Q222" s="213">
        <x:f t="shared" si="125"/>
        <x:v>0</x:v>
      </x:c>
      <x:c r="R222" s="213">
        <x:f t="shared" si="125"/>
        <x:v>0</x:v>
      </x:c>
      <x:c r="S222" s="108"/>
      <x:c r="T222" s="108"/>
    </x:row>
    <x:row r="223" ht="12.75" customHeight="1">
      <x:c r="B223" s="144"/>
      <x:c r="C223" s="606" t="s">
        <x:v>86</x:v>
      </x:c>
      <x:c r="D223" s="607"/>
      <x:c r="E223" s="607"/>
      <x:c r="F223" s="607"/>
      <x:c r="G223" s="607"/>
      <x:c r="H223" s="137" t="s">
        <x:v>84</x:v>
      </x:c>
      <x:c r="I223" s="206" t="n">
        <x:f>(I44*I47*$H$20*I52/1000)/I29</x:f>
        <x:v>0</x:v>
      </x:c>
      <x:c r="J223" s="206" t="n">
        <x:f t="shared" ref="J223:R223" si="126">(J44*J47*$H$20*J52/1000)/J29</x:f>
        <x:v>0</x:v>
      </x:c>
      <x:c r="K223" s="206">
        <x:f t="shared" si="126"/>
        <x:v>0</x:v>
      </x:c>
      <x:c r="L223" s="206">
        <x:f t="shared" si="126"/>
        <x:v>0</x:v>
      </x:c>
      <x:c r="M223" s="206">
        <x:f t="shared" si="126"/>
        <x:v>0</x:v>
      </x:c>
      <x:c r="N223" s="206">
        <x:f t="shared" si="126"/>
        <x:v>0</x:v>
      </x:c>
      <x:c r="O223" s="206">
        <x:f t="shared" si="126"/>
        <x:v>0</x:v>
      </x:c>
      <x:c r="P223" s="206">
        <x:f t="shared" si="126"/>
        <x:v>0</x:v>
      </x:c>
      <x:c r="Q223" s="206">
        <x:f t="shared" si="126"/>
        <x:v>0</x:v>
      </x:c>
      <x:c r="R223" s="206">
        <x:f t="shared" si="126"/>
        <x:v>0</x:v>
      </x:c>
      <x:c r="S223" s="108"/>
      <x:c r="T223" s="108"/>
    </x:row>
    <x:row r="224" ht="12.75" customHeight="1">
      <x:c r="B224" s="144"/>
      <x:c r="C224" s="148" t="s">
        <x:v>87</x:v>
      </x:c>
      <x:c r="D224" s="147"/>
      <x:c r="E224" s="147"/>
      <x:c r="F224" s="147"/>
      <x:c r="G224" s="147"/>
      <x:c r="H224" s="144" t="s">
        <x:v>84</x:v>
      </x:c>
      <x:c r="I224" s="206" t="n">
        <x:f>(I56*I59*$H$20*I64/1000)/I29</x:f>
        <x:v>0</x:v>
      </x:c>
      <x:c r="J224" s="206" t="n">
        <x:f t="shared" ref="J224:R224" si="127">(J56*J59*$H$20*J64/1000)/J29</x:f>
        <x:v>0</x:v>
      </x:c>
      <x:c r="K224" s="206">
        <x:f t="shared" si="127"/>
        <x:v>0</x:v>
      </x:c>
      <x:c r="L224" s="206">
        <x:f t="shared" si="127"/>
        <x:v>0</x:v>
      </x:c>
      <x:c r="M224" s="206">
        <x:f t="shared" si="127"/>
        <x:v>0</x:v>
      </x:c>
      <x:c r="N224" s="206">
        <x:f t="shared" si="127"/>
        <x:v>0</x:v>
      </x:c>
      <x:c r="O224" s="206">
        <x:f t="shared" si="127"/>
        <x:v>0</x:v>
      </x:c>
      <x:c r="P224" s="206">
        <x:f t="shared" si="127"/>
        <x:v>0</x:v>
      </x:c>
      <x:c r="Q224" s="206">
        <x:f t="shared" si="127"/>
        <x:v>0</x:v>
      </x:c>
      <x:c r="R224" s="206">
        <x:f t="shared" si="127"/>
        <x:v>0</x:v>
      </x:c>
      <x:c r="S224" s="108"/>
      <x:c r="T224" s="108"/>
    </x:row>
    <x:row r="225" ht="12.75" customHeight="1">
      <x:c r="B225" s="144"/>
      <x:c r="C225" s="606" t="s">
        <x:v>88</x:v>
      </x:c>
      <x:c r="D225" s="607"/>
      <x:c r="E225" s="607"/>
      <x:c r="F225" s="607"/>
      <x:c r="G225" s="607"/>
      <x:c r="H225" s="137" t="s">
        <x:v>84</x:v>
      </x:c>
      <x:c r="I225" s="206" t="n">
        <x:f>(I68*I71*$H$20*I76/1000)/I29</x:f>
        <x:v>0</x:v>
      </x:c>
      <x:c r="J225" s="206" t="n">
        <x:f t="shared" ref="J225:R225" si="128">(J68*J71*$H$20*J76/1000)/J29</x:f>
        <x:v>0</x:v>
      </x:c>
      <x:c r="K225" s="206">
        <x:f t="shared" si="128"/>
        <x:v>0</x:v>
      </x:c>
      <x:c r="L225" s="206">
        <x:f t="shared" si="128"/>
        <x:v>0</x:v>
      </x:c>
      <x:c r="M225" s="206">
        <x:f t="shared" si="128"/>
        <x:v>0</x:v>
      </x:c>
      <x:c r="N225" s="206">
        <x:f t="shared" si="128"/>
        <x:v>0</x:v>
      </x:c>
      <x:c r="O225" s="206">
        <x:f t="shared" si="128"/>
        <x:v>0</x:v>
      </x:c>
      <x:c r="P225" s="206">
        <x:f t="shared" si="128"/>
        <x:v>0</x:v>
      </x:c>
      <x:c r="Q225" s="206">
        <x:f t="shared" si="128"/>
        <x:v>0</x:v>
      </x:c>
      <x:c r="R225" s="206">
        <x:f t="shared" si="128"/>
        <x:v>0</x:v>
      </x:c>
      <x:c r="S225" s="108"/>
      <x:c r="T225" s="108"/>
    </x:row>
    <x:row r="226" ht="12.75" customHeight="1">
      <x:c r="B226" s="144"/>
      <x:c r="C226" s="148" t="s">
        <x:v>89</x:v>
      </x:c>
      <x:c r="D226" s="147"/>
      <x:c r="E226" s="147"/>
      <x:c r="F226" s="147"/>
      <x:c r="G226" s="147"/>
      <x:c r="H226" s="144" t="s">
        <x:v>84</x:v>
      </x:c>
      <x:c r="I226" s="206" t="n">
        <x:f>(I80*I83*$H$20*I88/1000)/I29</x:f>
        <x:v>0</x:v>
      </x:c>
      <x:c r="J226" s="206" t="n">
        <x:f t="shared" ref="J226:R226" si="129">(J80*J83*$H$20*J88/1000)/J29</x:f>
        <x:v>0</x:v>
      </x:c>
      <x:c r="K226" s="206">
        <x:f t="shared" si="129"/>
        <x:v>0</x:v>
      </x:c>
      <x:c r="L226" s="206">
        <x:f t="shared" si="129"/>
        <x:v>0</x:v>
      </x:c>
      <x:c r="M226" s="206">
        <x:f t="shared" si="129"/>
        <x:v>0</x:v>
      </x:c>
      <x:c r="N226" s="206">
        <x:f t="shared" si="129"/>
        <x:v>0</x:v>
      </x:c>
      <x:c r="O226" s="206">
        <x:f t="shared" si="129"/>
        <x:v>0</x:v>
      </x:c>
      <x:c r="P226" s="206">
        <x:f t="shared" si="129"/>
        <x:v>0</x:v>
      </x:c>
      <x:c r="Q226" s="206">
        <x:f t="shared" si="129"/>
        <x:v>0</x:v>
      </x:c>
      <x:c r="R226" s="206">
        <x:f t="shared" si="129"/>
        <x:v>0</x:v>
      </x:c>
      <x:c r="S226" s="108"/>
      <x:c r="T226" s="108"/>
    </x:row>
    <x:row r="227" ht="12.75" customHeight="1">
      <x:c r="B227" s="144"/>
      <x:c r="C227" s="606" t="s">
        <x:v>90</x:v>
      </x:c>
      <x:c r="D227" s="607"/>
      <x:c r="E227" s="607"/>
      <x:c r="F227" s="607"/>
      <x:c r="G227" s="607"/>
      <x:c r="H227" s="137" t="s">
        <x:v>84</x:v>
      </x:c>
      <x:c r="I227" s="206" t="n">
        <x:f>(I92*I95*$H$20*I100/1000)/I29</x:f>
        <x:v>0</x:v>
      </x:c>
      <x:c r="J227" s="206" t="n">
        <x:f t="shared" ref="J227:R227" si="130">(J92*J95*$H$20*J100/1000)/J29</x:f>
        <x:v>0</x:v>
      </x:c>
      <x:c r="K227" s="206">
        <x:f t="shared" si="130"/>
        <x:v>0</x:v>
      </x:c>
      <x:c r="L227" s="206">
        <x:f t="shared" si="130"/>
        <x:v>0</x:v>
      </x:c>
      <x:c r="M227" s="206">
        <x:f t="shared" si="130"/>
        <x:v>0</x:v>
      </x:c>
      <x:c r="N227" s="206">
        <x:f t="shared" si="130"/>
        <x:v>0</x:v>
      </x:c>
      <x:c r="O227" s="206">
        <x:f t="shared" si="130"/>
        <x:v>0</x:v>
      </x:c>
      <x:c r="P227" s="206">
        <x:f t="shared" si="130"/>
        <x:v>0</x:v>
      </x:c>
      <x:c r="Q227" s="206">
        <x:f t="shared" si="130"/>
        <x:v>0</x:v>
      </x:c>
      <x:c r="R227" s="206">
        <x:f t="shared" si="130"/>
        <x:v>0</x:v>
      </x:c>
      <x:c r="S227" s="108"/>
      <x:c r="T227" s="108"/>
    </x:row>
    <x:row r="228" ht="12.75" customHeight="1">
      <x:c r="B228" s="144"/>
      <x:c r="C228" s="148" t="s">
        <x:v>91</x:v>
      </x:c>
      <x:c r="D228" s="147"/>
      <x:c r="E228" s="147"/>
      <x:c r="F228" s="147"/>
      <x:c r="G228" s="147"/>
      <x:c r="H228" s="144" t="s">
        <x:v>84</x:v>
      </x:c>
      <x:c r="I228" s="206" t="n">
        <x:f>(I104*I107*$H$20*I112/1000)/I29</x:f>
        <x:v>0</x:v>
      </x:c>
      <x:c r="J228" s="206" t="n">
        <x:f t="shared" ref="J228:R228" si="131">(J104*J107*$H$20*J112/1000)/J29</x:f>
        <x:v>0</x:v>
      </x:c>
      <x:c r="K228" s="206">
        <x:f t="shared" si="131"/>
        <x:v>0</x:v>
      </x:c>
      <x:c r="L228" s="206">
        <x:f t="shared" si="131"/>
        <x:v>0</x:v>
      </x:c>
      <x:c r="M228" s="206">
        <x:f t="shared" si="131"/>
        <x:v>0</x:v>
      </x:c>
      <x:c r="N228" s="206">
        <x:f t="shared" si="131"/>
        <x:v>0</x:v>
      </x:c>
      <x:c r="O228" s="206">
        <x:f t="shared" si="131"/>
        <x:v>0</x:v>
      </x:c>
      <x:c r="P228" s="206">
        <x:f t="shared" si="131"/>
        <x:v>0</x:v>
      </x:c>
      <x:c r="Q228" s="206">
        <x:f t="shared" si="131"/>
        <x:v>0</x:v>
      </x:c>
      <x:c r="R228" s="206">
        <x:f t="shared" si="131"/>
        <x:v>0</x:v>
      </x:c>
      <x:c r="S228" s="108"/>
      <x:c r="T228" s="108"/>
    </x:row>
    <x:row r="229" ht="12.75" customHeight="1">
      <x:c r="B229" s="144"/>
      <x:c r="C229" s="606" t="s">
        <x:v>92</x:v>
      </x:c>
      <x:c r="D229" s="607"/>
      <x:c r="E229" s="607"/>
      <x:c r="F229" s="607"/>
      <x:c r="G229" s="607"/>
      <x:c r="H229" s="137" t="s">
        <x:v>84</x:v>
      </x:c>
      <x:c r="I229" s="206" t="n">
        <x:f>(I116*I119*$H$20*I124/1000)/I29</x:f>
        <x:v>0</x:v>
      </x:c>
      <x:c r="J229" s="206" t="n">
        <x:f t="shared" ref="J229:R229" si="132">(J116*J119*$H$20*J124/1000)/J29</x:f>
        <x:v>0</x:v>
      </x:c>
      <x:c r="K229" s="206">
        <x:f t="shared" si="132"/>
        <x:v>0</x:v>
      </x:c>
      <x:c r="L229" s="206">
        <x:f t="shared" si="132"/>
        <x:v>0</x:v>
      </x:c>
      <x:c r="M229" s="206">
        <x:f t="shared" si="132"/>
        <x:v>0</x:v>
      </x:c>
      <x:c r="N229" s="206">
        <x:f t="shared" si="132"/>
        <x:v>0</x:v>
      </x:c>
      <x:c r="O229" s="206">
        <x:f t="shared" si="132"/>
        <x:v>0</x:v>
      </x:c>
      <x:c r="P229" s="206">
        <x:f t="shared" si="132"/>
        <x:v>0</x:v>
      </x:c>
      <x:c r="Q229" s="206">
        <x:f t="shared" si="132"/>
        <x:v>0</x:v>
      </x:c>
      <x:c r="R229" s="206">
        <x:f t="shared" si="132"/>
        <x:v>0</x:v>
      </x:c>
      <x:c r="S229" s="108"/>
      <x:c r="T229" s="108"/>
    </x:row>
    <x:row r="230" ht="12.75" customHeight="1">
      <x:c r="B230" s="144"/>
      <x:c r="C230" s="148" t="s">
        <x:v>93</x:v>
      </x:c>
      <x:c r="D230" s="147"/>
      <x:c r="E230" s="147"/>
      <x:c r="F230" s="147"/>
      <x:c r="G230" s="147"/>
      <x:c r="H230" s="144" t="s">
        <x:v>84</x:v>
      </x:c>
      <x:c r="I230" s="206" t="n">
        <x:f>(I128*I131*$H$20*I136/1000)/I29</x:f>
        <x:v>0</x:v>
      </x:c>
      <x:c r="J230" s="206" t="n">
        <x:f t="shared" ref="J230:R230" si="133">(J128*J131*$H$20*J136/1000)/J29</x:f>
        <x:v>0</x:v>
      </x:c>
      <x:c r="K230" s="206">
        <x:f t="shared" si="133"/>
        <x:v>0</x:v>
      </x:c>
      <x:c r="L230" s="206">
        <x:f t="shared" si="133"/>
        <x:v>0</x:v>
      </x:c>
      <x:c r="M230" s="206">
        <x:f t="shared" si="133"/>
        <x:v>0</x:v>
      </x:c>
      <x:c r="N230" s="206">
        <x:f t="shared" si="133"/>
        <x:v>0</x:v>
      </x:c>
      <x:c r="O230" s="206">
        <x:f t="shared" si="133"/>
        <x:v>0</x:v>
      </x:c>
      <x:c r="P230" s="206">
        <x:f t="shared" si="133"/>
        <x:v>0</x:v>
      </x:c>
      <x:c r="Q230" s="206">
        <x:f t="shared" si="133"/>
        <x:v>0</x:v>
      </x:c>
      <x:c r="R230" s="206">
        <x:f t="shared" si="133"/>
        <x:v>0</x:v>
      </x:c>
      <x:c r="S230" s="108"/>
      <x:c r="T230" s="108"/>
    </x:row>
    <x:row r="231" ht="12.75" customHeight="1">
      <x:c r="B231" s="144"/>
      <x:c r="C231" s="606" t="s">
        <x:v>94</x:v>
      </x:c>
      <x:c r="D231" s="607"/>
      <x:c r="E231" s="607"/>
      <x:c r="F231" s="607"/>
      <x:c r="G231" s="607"/>
      <x:c r="H231" s="137" t="s">
        <x:v>84</x:v>
      </x:c>
      <x:c r="I231" s="206" t="n">
        <x:f>(I140*I143*$H$20*I148/1000)/I29</x:f>
        <x:v>0</x:v>
      </x:c>
      <x:c r="J231" s="206" t="n">
        <x:f t="shared" ref="J231:R231" si="134">(J140*J143*$H$20*J148/1000)/J29</x:f>
        <x:v>0</x:v>
      </x:c>
      <x:c r="K231" s="206">
        <x:f t="shared" si="134"/>
        <x:v>0</x:v>
      </x:c>
      <x:c r="L231" s="206">
        <x:f t="shared" si="134"/>
        <x:v>0</x:v>
      </x:c>
      <x:c r="M231" s="206">
        <x:f t="shared" si="134"/>
        <x:v>0</x:v>
      </x:c>
      <x:c r="N231" s="206">
        <x:f t="shared" si="134"/>
        <x:v>0</x:v>
      </x:c>
      <x:c r="O231" s="206">
        <x:f t="shared" si="134"/>
        <x:v>0</x:v>
      </x:c>
      <x:c r="P231" s="206">
        <x:f t="shared" si="134"/>
        <x:v>0</x:v>
      </x:c>
      <x:c r="Q231" s="206">
        <x:f t="shared" si="134"/>
        <x:v>0</x:v>
      </x:c>
      <x:c r="R231" s="206">
        <x:f t="shared" si="134"/>
        <x:v>0</x:v>
      </x:c>
      <x:c r="S231" s="108"/>
      <x:c r="T231" s="108"/>
    </x:row>
    <x:row r="232" ht="13.25" customHeight="1">
      <x:c r="B232" s="238"/>
      <x:c r="C232" s="636" t="s">
        <x:v>95</x:v>
      </x:c>
      <x:c r="D232" s="636"/>
      <x:c r="E232" s="636"/>
      <x:c r="F232" s="636"/>
      <x:c r="G232" s="636"/>
      <x:c r="H232" s="238" t="s">
        <x:v>96</x:v>
      </x:c>
      <x:c r="I232" s="243" t="n">
        <x:f>I218+I202</x:f>
        <x:v>0</x:v>
      </x:c>
      <x:c r="J232" s="243"/>
      <x:c r="K232" s="243"/>
      <x:c r="L232" s="243"/>
      <x:c r="M232" s="243"/>
      <x:c r="N232" s="243"/>
      <x:c r="O232" s="243"/>
      <x:c r="P232" s="243"/>
      <x:c r="Q232" s="243"/>
      <x:c r="R232" s="243"/>
      <x:c r="S232" s="240"/>
      <x:c r="T232" s="240"/>
    </x:row>
    <x:row r="233" ht="29.25" customHeight="1">
      <x:c r="B233" s="164"/>
      <x:c r="C233" s="165" t="s">
        <x:v>97</x:v>
      </x:c>
      <x:c r="D233" s="165"/>
      <x:c r="E233" s="165"/>
      <x:c r="F233" s="165"/>
      <x:c r="G233" s="165"/>
      <x:c r="H233" s="165" t="s">
        <x:v>96</x:v>
      </x:c>
      <x:c r="I233" s="187" t="n">
        <x:f>I232+I181</x:f>
        <x:v>0</x:v>
      </x:c>
      <x:c r="J233" s="187"/>
      <x:c r="K233" s="187"/>
      <x:c r="L233" s="187"/>
      <x:c r="M233" s="187"/>
      <x:c r="N233" s="187"/>
      <x:c r="O233" s="187"/>
      <x:c r="P233" s="187"/>
      <x:c r="Q233" s="187"/>
      <x:c r="R233" s="187"/>
      <x:c r="S233" s="187"/>
      <x:c r="T233" s="187"/>
    </x:row>
    <x:row r="234">
      <x:c r="C234" s="188"/>
      <x:c r="D234" s="188"/>
      <x:c r="E234" s="189"/>
      <x:c r="F234" s="189"/>
      <x:c r="G234" s="189"/>
      <x:c r="H234" s="189"/>
      <x:c r="I234" s="188"/>
      <x:c r="J234" s="190"/>
      <x:c r="K234" s="191"/>
    </x:row>
    <x:row r="235">
      <x:c r="F235" s="193"/>
      <x:c r="G235" s="193"/>
      <x:c r="H235" s="193"/>
      <x:c r="I235" s="194"/>
      <x:c r="J235" s="190"/>
      <x:c r="K235" s="191"/>
    </x:row>
    <x:row r="236" hidden="1"/>
    <x:row r="237" hidden="1">
      <x:c r="I237" s="192" t="s">
        <x:v>116</x:v>
      </x:c>
    </x:row>
    <x:row r="238" hidden="1">
      <x:c r="I238" s="192" t="s">
        <x:v>117</x:v>
      </x:c>
    </x:row>
    <x:row r="239" hidden="1">
      <x:c r="I239" s="192" t="s">
        <x:v>118</x:v>
      </x:c>
    </x:row>
    <x:row r="240" hidden="1">
      <x:c r="I240" s="192" t="s">
        <x:v>119</x:v>
      </x:c>
    </x:row>
    <x:row r="243">
      <x:c r="I243" s="192"/>
      <x:c r="J243" s="192"/>
      <x:c r="L243" s="192"/>
      <x:c r="M243" s="192"/>
    </x:row>
  </x:sheetData>
  <x:mergeCells>
    <x:mergeCell ref="C231:G231"/>
    <x:mergeCell ref="C232:G232"/>
    <x:mergeCell ref="C212:G212"/>
    <x:mergeCell ref="C214:G214"/>
    <x:mergeCell ref="C223:G223"/>
    <x:mergeCell ref="C225:G225"/>
    <x:mergeCell ref="C227:G227"/>
    <x:mergeCell ref="C229:G229"/>
    <x:mergeCell ref="C210:G210"/>
    <x:mergeCell ref="C187:G187"/>
    <x:mergeCell ref="C188:G188"/>
    <x:mergeCell ref="C189:G189"/>
    <x:mergeCell ref="C190:G190"/>
    <x:mergeCell ref="C191:G191"/>
    <x:mergeCell ref="C192:G192"/>
    <x:mergeCell ref="C193:G193"/>
    <x:mergeCell ref="C194:G194"/>
    <x:mergeCell ref="C195:G195"/>
    <x:mergeCell ref="C206:G206"/>
    <x:mergeCell ref="C208:G208"/>
    <x:mergeCell ref="C186:G186"/>
    <x:mergeCell ref="C173:G173"/>
    <x:mergeCell ref="C174:G174"/>
    <x:mergeCell ref="C175:G175"/>
    <x:mergeCell ref="C176:G176"/>
    <x:mergeCell ref="C177:G177"/>
    <x:mergeCell ref="C178:G178"/>
    <x:mergeCell ref="C179:G179"/>
    <x:mergeCell ref="C181:G181"/>
    <x:mergeCell ref="C182:G182"/>
    <x:mergeCell ref="C183:G183"/>
    <x:mergeCell ref="C185:G185"/>
    <x:mergeCell ref="C172:G172"/>
    <x:mergeCell ref="C24:H24"/>
    <x:mergeCell ref="C154:D154"/>
    <x:mergeCell ref="C156:G156"/>
    <x:mergeCell ref="C160:G160"/>
    <x:mergeCell ref="C163:G163"/>
    <x:mergeCell ref="C165:G165"/>
    <x:mergeCell ref="C167:G167"/>
    <x:mergeCell ref="C168:G168"/>
    <x:mergeCell ref="C169:G169"/>
    <x:mergeCell ref="C170:G170"/>
    <x:mergeCell ref="C171:G171"/>
    <x:mergeCell ref="C21:G21"/>
    <x:mergeCell ref="C12:E12"/>
    <x:mergeCell ref="F12:I12"/>
    <x:mergeCell ref="C13:E13"/>
    <x:mergeCell ref="F13:I13"/>
    <x:mergeCell ref="C14:H14"/>
    <x:mergeCell ref="C15:G15"/>
    <x:mergeCell ref="C16:G16"/>
    <x:mergeCell ref="C17:G17"/>
    <x:mergeCell ref="C18:G18"/>
    <x:mergeCell ref="C19:G19"/>
    <x:mergeCell ref="C20:G20"/>
    <x:mergeCell ref="C11:E11"/>
    <x:mergeCell ref="F11:I11"/>
    <x:mergeCell ref="C6:D6"/>
    <x:mergeCell ref="E6:G6"/>
    <x:mergeCell ref="H6:I6"/>
    <x:mergeCell ref="C9:H9"/>
    <x:mergeCell ref="C10:H10"/>
  </x:mergeCells>
  <x:dataValidations count="3">
    <x:dataValidation allowBlank="1" showInputMessage="1" showErrorMessage="1" prompt="Markera cell till vänster för att välja pris i dropdown-menyn" sqref="G17"/>
    <x:dataValidation type="list" allowBlank="1" showInputMessage="1" showErrorMessage="1" sqref="I48:R48 I144:R144 I120:R120 I96:R96 I72:R72 I132:R132 I60:R60 I84:R84 I108:R108 I36:R36">
      <x:formula1>$I$237:$I$240</x:formula1>
    </x:dataValidation>
    <x:dataValidation type="list" allowBlank="1" showInputMessage="1" showErrorMessage="1" sqref="I27:R27">
      <x:formula1>INDIRECT(I$26)</x:formula1>
    </x:dataValidation>
  </x:dataValidations>
  <x:pageMargins left="0.7" right="0.7" top="0.75" bottom="0.75" header="0.3" footer="0.3"/>
  <x:legacyDrawing xmlns:r="http://schemas.openxmlformats.org/officeDocument/2006/relationships" r:id="R387944bf880c4f1b"/>
  <x:drawing xmlns:r="http://schemas.openxmlformats.org/officeDocument/2006/relationships" r:id="R1d50367df98f4641"/>
</x:worksheet>
</file>

<file path=xl/worksheets/sheet6.xml><?xml version="1.0" encoding="utf-8"?>
<x:worksheet xmlns:x="http://schemas.openxmlformats.org/spreadsheetml/2006/main">
  <x:sheetPr>
    <x:tabColor rgb="FF6B2879"/>
  </x:sheetPr>
  <x:sheetFormatPr baseColWidth="10" defaultColWidth="9.1640625" defaultRowHeight="16"/>
  <x:cols>
    <x:col min="1" max="1" width="15.1640625" style="173" customWidth="1"/>
    <x:col min="2" max="2" width="12.5" style="173" customWidth="1"/>
    <x:col min="3" max="3" width="10.5" style="173" customWidth="1"/>
    <x:col min="4" max="4" width="8.5" style="173" customWidth="1"/>
    <x:col min="5" max="5" width="8.1640625" style="192" customWidth="1"/>
    <x:col min="6" max="6" width="10" style="192" customWidth="1"/>
    <x:col min="7" max="7" width="16.5" style="192" customWidth="1"/>
    <x:col min="8" max="8" width="8.83203125" style="192" customWidth="1"/>
    <x:col min="9" max="10" width="20.5" style="173" customWidth="1"/>
    <x:col min="11" max="11" width="20.5" style="195" customWidth="1"/>
    <x:col min="12" max="18" width="20.5" style="173" customWidth="1"/>
    <x:col min="19" max="16384" width="9.1640625" style="173" customWidth="0"/>
  </x:cols>
  <x:sheetData>
    <x:row r="1" s="169" customFormat="1" ht="13">
      <x:c r="A1" s="271" t="s">
        <x:v>0</x:v>
      </x:c>
    </x:row>
    <x:row r="2" s="169" customFormat="1" ht="38">
      <x:c r="G2" s="1" t="s">
        <x:v>1</x:v>
      </x:c>
    </x:row>
    <x:row r="3" s="169" customFormat="1" ht="14">
      <x:c r="G3" s="28" t="str">
        <x:f>'1. Introduktion'!G3</x:f>
        <x:v>Version 3.0</x:v>
      </x:c>
      <x:c r="H3" s="13"/>
      <x:c r="I3" s="13"/>
    </x:row>
    <x:row r="4" s="169" customFormat="1" ht="14">
      <x:c r="G4" s="28" t="str">
        <x:f>'1. Introduktion'!G4</x:f>
        <x:v>Datum: 2024-12-17</x:v>
      </x:c>
      <x:c r="H4" s="13"/>
      <x:c r="I4" s="28"/>
      <x:c r="K4" s="196"/>
    </x:row>
    <x:row r="5" s="169" customFormat="1" ht="13"/>
    <x:row r="6" s="3" customFormat="1" ht="41.25" customHeight="1">
      <x:c r="C6" s="631"/>
      <x:c r="D6" s="631"/>
      <x:c r="E6" s="631"/>
      <x:c r="F6" s="631"/>
      <x:c r="G6" s="631"/>
      <x:c r="H6" s="632"/>
      <x:c r="I6" s="632"/>
      <x:c r="J6" s="9"/>
      <x:c r="K6" s="10"/>
      <x:c r="L6" s="10"/>
      <x:c r="M6" s="10"/>
      <x:c r="N6" s="10"/>
      <x:c r="O6" s="10"/>
      <x:c r="P6" s="10"/>
      <x:c r="Q6" s="10"/>
      <x:c r="R6" s="10"/>
    </x:row>
    <x:row r="7" s="170" customFormat="1" ht="23">
      <x:c r="C7" s="4"/>
      <x:c r="D7" s="4"/>
      <x:c r="E7" s="4"/>
      <x:c r="F7" s="4"/>
      <x:c r="G7" s="4"/>
      <x:c r="H7" s="171"/>
      <x:c r="I7" s="171"/>
      <x:c r="J7" s="4"/>
      <x:c r="K7" s="4"/>
      <x:c r="L7" s="4"/>
      <x:c r="M7" s="4"/>
      <x:c r="N7" s="4"/>
      <x:c r="O7" s="4"/>
      <x:c r="P7" s="4"/>
      <x:c r="Q7" s="4"/>
      <x:c r="R7" s="4"/>
    </x:row>
    <x:row r="8" s="170" customFormat="1" ht="23">
      <x:c r="B8" s="244"/>
      <x:c r="C8" s="90" t="s">
        <x:v>194</x:v>
      </x:c>
      <x:c r="D8" s="91"/>
      <x:c r="E8" s="91"/>
      <x:c r="F8" s="91"/>
      <x:c r="G8" s="91"/>
      <x:c r="H8" s="245"/>
      <x:c r="I8" s="245"/>
      <x:c r="J8" s="91"/>
      <x:c r="K8" s="91"/>
      <x:c r="L8" s="91"/>
      <x:c r="M8" s="91"/>
      <x:c r="N8" s="91"/>
      <x:c r="O8" s="91"/>
      <x:c r="P8" s="91"/>
      <x:c r="Q8" s="91"/>
      <x:c r="R8" s="91"/>
      <x:c r="S8" s="91"/>
      <x:c r="T8" s="91"/>
    </x:row>
    <x:row r="9" ht="15.75" customHeight="1">
      <x:c r="B9" s="129"/>
      <x:c r="C9" s="616"/>
      <x:c r="D9" s="616"/>
      <x:c r="E9" s="616"/>
      <x:c r="F9" s="616"/>
      <x:c r="G9" s="616"/>
      <x:c r="H9" s="616"/>
      <x:c r="I9" s="172"/>
      <x:c r="J9" s="129"/>
      <x:c r="K9" s="129"/>
      <x:c r="L9" s="129"/>
      <x:c r="M9" s="129"/>
      <x:c r="N9" s="129"/>
      <x:c r="O9" s="129"/>
      <x:c r="P9" s="129"/>
      <x:c r="Q9" s="129"/>
      <x:c r="R9" s="129"/>
      <x:c r="S9" s="129"/>
      <x:c r="T9" s="129"/>
    </x:row>
    <x:row r="10" ht="23">
      <x:c r="B10" s="129"/>
      <x:c r="C10" s="625" t="s">
        <x:v>121</x:v>
      </x:c>
      <x:c r="D10" s="625"/>
      <x:c r="E10" s="625"/>
      <x:c r="F10" s="625"/>
      <x:c r="G10" s="625"/>
      <x:c r="H10" s="625"/>
      <x:c r="I10" s="166"/>
      <x:c r="J10" s="129"/>
      <x:c r="K10" s="129"/>
      <x:c r="L10" s="129"/>
      <x:c r="M10" s="129"/>
      <x:c r="N10" s="129"/>
      <x:c r="O10" s="129"/>
      <x:c r="P10" s="129"/>
      <x:c r="Q10" s="129"/>
      <x:c r="R10" s="129"/>
      <x:c r="S10" s="129"/>
      <x:c r="T10" s="129"/>
    </x:row>
    <x:row r="11" s="174" customFormat="1">
      <x:c r="B11" s="129"/>
      <x:c r="C11" s="618" t="s">
        <x:v>33</x:v>
      </x:c>
      <x:c r="D11" s="618"/>
      <x:c r="E11" s="618"/>
      <x:c r="F11" s="630" t="s">
        <x:v>122</x:v>
      </x:c>
      <x:c r="G11" s="630"/>
      <x:c r="H11" s="630"/>
      <x:c r="I11" s="630"/>
      <x:c r="J11" s="129"/>
      <x:c r="K11" s="129"/>
      <x:c r="L11" s="129"/>
      <x:c r="M11" s="129"/>
      <x:c r="N11" s="129"/>
      <x:c r="O11" s="129"/>
      <x:c r="P11" s="129"/>
      <x:c r="Q11" s="129"/>
      <x:c r="R11" s="129"/>
      <x:c r="S11" s="129"/>
      <x:c r="T11" s="129"/>
    </x:row>
    <x:row r="12" s="174" customFormat="1">
      <x:c r="B12" s="129"/>
      <x:c r="C12" s="618" t="s">
        <x:v>34</x:v>
      </x:c>
      <x:c r="D12" s="618"/>
      <x:c r="E12" s="618"/>
      <x:c r="F12" s="633" t="s">
        <x:v>123</x:v>
      </x:c>
      <x:c r="G12" s="633"/>
      <x:c r="H12" s="633"/>
      <x:c r="I12" s="633"/>
      <x:c r="J12" s="129"/>
      <x:c r="K12" s="129"/>
      <x:c r="L12" s="129"/>
      <x:c r="M12" s="129"/>
      <x:c r="N12" s="129"/>
      <x:c r="O12" s="129"/>
      <x:c r="P12" s="129"/>
      <x:c r="Q12" s="129"/>
      <x:c r="R12" s="129"/>
      <x:c r="S12" s="129"/>
      <x:c r="T12" s="129"/>
    </x:row>
    <x:row r="13" s="174" customFormat="1">
      <x:c r="B13" s="129"/>
      <x:c r="C13" s="618" t="s">
        <x:v>35</x:v>
      </x:c>
      <x:c r="D13" s="618"/>
      <x:c r="E13" s="618"/>
      <x:c r="F13" s="630" t="s">
        <x:v>124</x:v>
      </x:c>
      <x:c r="G13" s="630"/>
      <x:c r="H13" s="630"/>
      <x:c r="I13" s="630"/>
      <x:c r="J13" s="129"/>
      <x:c r="K13" s="129"/>
      <x:c r="L13" s="129"/>
      <x:c r="M13" s="129"/>
      <x:c r="N13" s="129"/>
      <x:c r="O13" s="129"/>
      <x:c r="P13" s="129"/>
      <x:c r="Q13" s="129"/>
      <x:c r="R13" s="129"/>
      <x:c r="S13" s="129"/>
      <x:c r="T13" s="129"/>
    </x:row>
    <x:row r="14" ht="15">
      <x:c r="B14" s="129"/>
      <x:c r="C14" s="617"/>
      <x:c r="D14" s="617"/>
      <x:c r="E14" s="617"/>
      <x:c r="F14" s="617"/>
      <x:c r="G14" s="617"/>
      <x:c r="H14" s="617"/>
      <x:c r="I14" s="172"/>
      <x:c r="J14" s="129"/>
      <x:c r="K14" s="129"/>
      <x:c r="L14" s="129"/>
      <x:c r="M14" s="129"/>
      <x:c r="N14" s="129"/>
      <x:c r="O14" s="129"/>
      <x:c r="P14" s="129"/>
      <x:c r="Q14" s="129"/>
      <x:c r="R14" s="129"/>
      <x:c r="S14" s="129"/>
      <x:c r="T14" s="129"/>
    </x:row>
    <x:row r="15" s="174" customFormat="1">
      <x:c r="B15" s="111" t="s">
        <x:v>23</x:v>
      </x:c>
      <x:c r="C15" s="623" t="s">
        <x:v>36</x:v>
      </x:c>
      <x:c r="D15" s="623"/>
      <x:c r="E15" s="623"/>
      <x:c r="F15" s="623"/>
      <x:c r="G15" s="623"/>
      <x:c r="H15" s="7"/>
      <x:c r="I15" s="175" t="s">
        <x:v>37</x:v>
      </x:c>
      <x:c r="J15" s="129"/>
      <x:c r="K15" s="129"/>
      <x:c r="L15" s="129"/>
      <x:c r="M15" s="129"/>
      <x:c r="N15" s="129"/>
      <x:c r="O15" s="129"/>
      <x:c r="P15" s="129"/>
      <x:c r="Q15" s="129"/>
      <x:c r="R15" s="129"/>
      <x:c r="S15" s="129"/>
      <x:c r="T15" s="129"/>
    </x:row>
    <x:row r="16" s="174" customFormat="1">
      <x:c r="B16" s="111" t="s">
        <x:v>24</x:v>
      </x:c>
      <x:c r="C16" s="623" t="s">
        <x:v>38</x:v>
      </x:c>
      <x:c r="D16" s="623"/>
      <x:c r="E16" s="623"/>
      <x:c r="F16" s="623"/>
      <x:c r="G16" s="623"/>
      <x:c r="H16" s="60">
        <x:v>0.05</x:v>
      </x:c>
      <x:c r="I16" s="176"/>
      <x:c r="J16" s="129"/>
      <x:c r="K16" s="129"/>
      <x:c r="L16" s="129"/>
      <x:c r="M16" s="129"/>
      <x:c r="N16" s="129"/>
      <x:c r="O16" s="129"/>
      <x:c r="P16" s="129"/>
      <x:c r="Q16" s="129"/>
      <x:c r="R16" s="129"/>
      <x:c r="S16" s="129"/>
      <x:c r="T16" s="129"/>
    </x:row>
    <x:row r="17" s="174" customFormat="1">
      <x:c r="B17" s="111" t="s">
        <x:v>26</x:v>
      </x:c>
      <x:c r="C17" s="623" t="s">
        <x:v>39</x:v>
      </x:c>
      <x:c r="D17" s="623"/>
      <x:c r="E17" s="623"/>
      <x:c r="F17" s="623"/>
      <x:c r="G17" s="623"/>
      <x:c r="H17" s="11"/>
      <x:c r="I17" s="175" t="s">
        <x:v>40</x:v>
      </x:c>
      <x:c r="J17" s="129"/>
      <x:c r="K17" s="129"/>
      <x:c r="L17" s="129"/>
      <x:c r="M17" s="129"/>
      <x:c r="N17" s="129"/>
      <x:c r="O17" s="129"/>
      <x:c r="P17" s="129"/>
      <x:c r="Q17" s="129"/>
      <x:c r="R17" s="129"/>
      <x:c r="S17" s="129"/>
      <x:c r="T17" s="129"/>
    </x:row>
    <x:row r="18" s="174" customFormat="1">
      <x:c r="B18" s="111" t="s">
        <x:v>27</x:v>
      </x:c>
      <x:c r="C18" s="623" t="s">
        <x:v>41</x:v>
      </x:c>
      <x:c r="D18" s="623"/>
      <x:c r="E18" s="623"/>
      <x:c r="F18" s="623"/>
      <x:c r="G18" s="623"/>
      <x:c r="H18" s="8"/>
      <x:c r="I18" s="176"/>
      <x:c r="J18" s="129"/>
      <x:c r="K18" s="129"/>
      <x:c r="L18" s="129"/>
      <x:c r="M18" s="129"/>
      <x:c r="N18" s="129"/>
      <x:c r="O18" s="129"/>
      <x:c r="P18" s="129"/>
      <x:c r="Q18" s="129"/>
      <x:c r="R18" s="129"/>
      <x:c r="S18" s="129"/>
      <x:c r="T18" s="129"/>
    </x:row>
    <x:row r="19" s="174" customFormat="1">
      <x:c r="B19" s="111" t="s">
        <x:v>28</x:v>
      </x:c>
      <x:c r="C19" s="623" t="s">
        <x:v>42</x:v>
      </x:c>
      <x:c r="D19" s="623"/>
      <x:c r="E19" s="623"/>
      <x:c r="F19" s="623"/>
      <x:c r="G19" s="623"/>
      <x:c r="H19" s="11"/>
      <x:c r="I19" s="177" t="s">
        <x:v>43</x:v>
      </x:c>
      <x:c r="J19" s="129"/>
      <x:c r="K19" s="129"/>
      <x:c r="L19" s="129"/>
      <x:c r="M19" s="129"/>
      <x:c r="N19" s="129"/>
      <x:c r="O19" s="129"/>
      <x:c r="P19" s="129"/>
      <x:c r="Q19" s="129"/>
      <x:c r="R19" s="129"/>
      <x:c r="S19" s="129"/>
      <x:c r="T19" s="129"/>
    </x:row>
    <x:row r="20" s="174" customFormat="1">
      <x:c r="B20" s="111" t="s">
        <x:v>29</x:v>
      </x:c>
      <x:c r="C20" s="623" t="s">
        <x:v>44</x:v>
      </x:c>
      <x:c r="D20" s="623"/>
      <x:c r="E20" s="623"/>
      <x:c r="F20" s="623"/>
      <x:c r="G20" s="623"/>
      <x:c r="H20" s="12"/>
      <x:c r="I20" s="177" t="s">
        <x:v>45</x:v>
      </x:c>
      <x:c r="J20" s="129"/>
      <x:c r="K20" s="129"/>
      <x:c r="L20" s="129"/>
      <x:c r="M20" s="129"/>
      <x:c r="N20" s="129"/>
      <x:c r="O20" s="129"/>
      <x:c r="P20" s="129"/>
      <x:c r="Q20" s="129"/>
      <x:c r="R20" s="129"/>
      <x:c r="S20" s="129"/>
      <x:c r="T20" s="129"/>
    </x:row>
    <x:row r="21" s="174" customFormat="1" ht="15.75" customHeight="1">
      <x:c r="B21" s="129"/>
      <x:c r="C21" s="595"/>
      <x:c r="D21" s="595"/>
      <x:c r="E21" s="595"/>
      <x:c r="F21" s="595"/>
      <x:c r="G21" s="595"/>
      <x:c r="H21" s="139"/>
      <x:c r="I21" s="178"/>
      <x:c r="J21" s="129"/>
      <x:c r="K21" s="129"/>
      <x:c r="L21" s="129"/>
      <x:c r="M21" s="129"/>
      <x:c r="N21" s="129"/>
      <x:c r="O21" s="129"/>
      <x:c r="P21" s="129"/>
      <x:c r="Q21" s="129"/>
      <x:c r="R21" s="129"/>
      <x:c r="S21" s="129"/>
      <x:c r="T21" s="129"/>
    </x:row>
    <x:row r="22" s="174" customFormat="1" ht="28.5" customHeight="1">
      <x:c r="B22" s="246"/>
      <x:c r="C22" s="247" t="s">
        <x:v>125</x:v>
      </x:c>
      <x:c r="D22" s="248"/>
      <x:c r="E22" s="248"/>
      <x:c r="F22" s="248"/>
      <x:c r="G22" s="246"/>
      <x:c r="H22" s="246"/>
      <x:c r="I22" s="246"/>
      <x:c r="J22" s="246"/>
      <x:c r="K22" s="246"/>
      <x:c r="L22" s="246"/>
      <x:c r="M22" s="246"/>
      <x:c r="N22" s="246"/>
      <x:c r="O22" s="246"/>
      <x:c r="P22" s="246"/>
      <x:c r="Q22" s="246"/>
      <x:c r="R22" s="246"/>
      <x:c r="S22" s="246"/>
      <x:c r="T22" s="246"/>
    </x:row>
    <x:row r="23" s="174" customFormat="1" ht="16.5" customHeight="1">
      <x:c r="B23" s="108"/>
      <x:c r="C23" s="109"/>
      <x:c r="D23" s="108"/>
      <x:c r="E23" s="108"/>
      <x:c r="F23" s="108"/>
      <x:c r="G23" s="108"/>
      <x:c r="H23" s="108"/>
      <x:c r="I23" s="108"/>
      <x:c r="J23" s="108"/>
      <x:c r="K23" s="108"/>
      <x:c r="L23" s="108"/>
      <x:c r="M23" s="108"/>
      <x:c r="N23" s="108"/>
      <x:c r="O23" s="108"/>
      <x:c r="P23" s="108"/>
      <x:c r="Q23" s="108"/>
      <x:c r="R23" s="108"/>
      <x:c r="S23" s="108"/>
      <x:c r="T23" s="108"/>
    </x:row>
    <x:row r="24" s="174" customFormat="1" ht="16.5" customHeight="1">
      <x:c r="B24" s="108"/>
      <x:c r="C24" s="608" t="s">
        <x:v>126</x:v>
      </x:c>
      <x:c r="D24" s="608"/>
      <x:c r="E24" s="608"/>
      <x:c r="F24" s="608"/>
      <x:c r="G24" s="608"/>
      <x:c r="H24" s="608"/>
      <x:c r="I24" s="108"/>
      <x:c r="J24" s="108"/>
      <x:c r="K24" s="108"/>
      <x:c r="L24" s="108"/>
      <x:c r="M24" s="108"/>
      <x:c r="N24" s="108"/>
      <x:c r="O24" s="108"/>
      <x:c r="P24" s="108"/>
      <x:c r="Q24" s="108"/>
      <x:c r="R24" s="108"/>
      <x:c r="S24" s="108"/>
      <x:c r="T24" s="108"/>
    </x:row>
    <x:row r="25" s="174" customFormat="1" ht="44" customHeight="1">
      <x:c r="B25" s="111"/>
      <x:c r="C25" s="112" t="s">
        <x:v>127</x:v>
      </x:c>
      <x:c r="D25" s="113"/>
      <x:c r="E25" s="113"/>
      <x:c r="F25" s="113"/>
      <x:c r="G25" s="114"/>
      <x:c r="H25" s="114"/>
      <x:c r="I25" s="197" t="s">
        <x:v>128</x:v>
      </x:c>
      <x:c r="J25" s="197" t="s">
        <x:v>129</x:v>
      </x:c>
      <x:c r="K25" s="197" t="s">
        <x:v>130</x:v>
      </x:c>
      <x:c r="L25" s="197" t="s">
        <x:v>131</x:v>
      </x:c>
      <x:c r="M25" s="197" t="s">
        <x:v>132</x:v>
      </x:c>
      <x:c r="N25" s="197" t="s">
        <x:v>133</x:v>
      </x:c>
      <x:c r="O25" s="197" t="s">
        <x:v>134</x:v>
      </x:c>
      <x:c r="P25" s="197" t="s">
        <x:v>135</x:v>
      </x:c>
      <x:c r="Q25" s="197" t="s">
        <x:v>136</x:v>
      </x:c>
      <x:c r="R25" s="197" t="s">
        <x:v>137</x:v>
      </x:c>
      <x:c r="S25" s="108"/>
      <x:c r="T25" s="108"/>
    </x:row>
    <x:row r="26" s="174" customFormat="1" ht="16.5" hidden="1" customHeight="1">
      <x:c r="B26" s="111"/>
      <x:c r="C26" s="112" t="s">
        <x:v>138</x:v>
      </x:c>
      <x:c r="D26" s="113"/>
      <x:c r="E26" s="113"/>
      <x:c r="F26" s="113"/>
      <x:c r="G26" s="114"/>
      <x:c r="H26" s="114"/>
      <x:c r="I26" s="70" t="str">
        <x:f>SUBSTITUTE(I25," ","_")</x:f>
        <x:v>Byggnadstyp_1</x:v>
      </x:c>
      <x:c r="J26" s="70" t="str">
        <x:f t="shared" ref="J26:R26" si="0">SUBSTITUTE(J25," ","_")</x:f>
        <x:v>Byggnadstyp_2</x:v>
      </x:c>
      <x:c r="K26" s="70" t="str">
        <x:f t="shared" si="0"/>
        <x:v>Byggnadstyp_3</x:v>
      </x:c>
      <x:c r="L26" s="70" t="str">
        <x:f t="shared" si="0"/>
        <x:v>Byggnadstyp_4</x:v>
      </x:c>
      <x:c r="M26" s="70" t="str">
        <x:f t="shared" si="0"/>
        <x:v>Byggnadstyp_5</x:v>
      </x:c>
      <x:c r="N26" s="70" t="str">
        <x:f t="shared" si="0"/>
        <x:v>Byggnadstyp_6</x:v>
      </x:c>
      <x:c r="O26" s="70" t="str">
        <x:f t="shared" si="0"/>
        <x:v>Byggnadstyp_7</x:v>
      </x:c>
      <x:c r="P26" s="70" t="str">
        <x:f t="shared" si="0"/>
        <x:v>Byggnadstyp_8</x:v>
      </x:c>
      <x:c r="Q26" s="70" t="str">
        <x:f t="shared" si="0"/>
        <x:v>Byggnadstyp_9</x:v>
      </x:c>
      <x:c r="R26" s="70" t="str">
        <x:f t="shared" si="0"/>
        <x:v>Byggnadstyp_10</x:v>
      </x:c>
      <x:c r="S26" s="108"/>
      <x:c r="T26" s="108"/>
    </x:row>
    <x:row r="27" s="174" customFormat="1" ht="44" customHeight="1">
      <x:c r="B27" s="111"/>
      <x:c r="C27" s="112" t="s">
        <x:v>139</x:v>
      </x:c>
      <x:c r="D27" s="113"/>
      <x:c r="E27" s="113"/>
      <x:c r="F27" s="113"/>
      <x:c r="G27" s="114"/>
      <x:c r="H27" s="114"/>
      <x:c r="I27" s="197" t="s">
        <x:v>140</x:v>
      </x:c>
      <x:c r="J27" s="197" t="s">
        <x:v>141</x:v>
      </x:c>
      <x:c r="K27" s="197" t="s">
        <x:v>142</x:v>
      </x:c>
      <x:c r="L27" s="197" t="s">
        <x:v>143</x:v>
      </x:c>
      <x:c r="M27" s="197" t="s">
        <x:v>144</x:v>
      </x:c>
      <x:c r="N27" s="197" t="s">
        <x:v>145</x:v>
      </x:c>
      <x:c r="O27" s="197" t="s">
        <x:v>146</x:v>
      </x:c>
      <x:c r="P27" s="197" t="s">
        <x:v>147</x:v>
      </x:c>
      <x:c r="Q27" s="197" t="s">
        <x:v>148</x:v>
      </x:c>
      <x:c r="R27" s="197" t="s">
        <x:v>149</x:v>
      </x:c>
      <x:c r="S27" s="108"/>
      <x:c r="T27" s="108"/>
    </x:row>
    <x:row r="28" s="174" customFormat="1" ht="16.5" customHeight="1">
      <x:c r="B28" s="111"/>
      <x:c r="C28" s="115" t="s">
        <x:v>150</x:v>
      </x:c>
      <x:c r="D28" s="116"/>
      <x:c r="E28" s="116"/>
      <x:c r="F28" s="116"/>
      <x:c r="G28" s="117"/>
      <x:c r="H28" s="117" t="s">
        <x:v>151</x:v>
      </x:c>
      <x:c r="I28" s="167">
        <x:v>1</x:v>
      </x:c>
      <x:c r="J28" s="167">
        <x:v>1</x:v>
      </x:c>
      <x:c r="K28" s="167">
        <x:v>1</x:v>
      </x:c>
      <x:c r="L28" s="167">
        <x:v>1</x:v>
      </x:c>
      <x:c r="M28" s="167">
        <x:v>1</x:v>
      </x:c>
      <x:c r="N28" s="167">
        <x:v>1</x:v>
      </x:c>
      <x:c r="O28" s="167">
        <x:v>1</x:v>
      </x:c>
      <x:c r="P28" s="167">
        <x:v>1</x:v>
      </x:c>
      <x:c r="Q28" s="167">
        <x:v>1</x:v>
      </x:c>
      <x:c r="R28" s="167">
        <x:v>1</x:v>
      </x:c>
      <x:c r="S28" s="108"/>
      <x:c r="T28" s="108"/>
    </x:row>
    <x:row r="29" s="174" customFormat="1" ht="16.5" customHeight="1">
      <x:c r="B29" s="111"/>
      <x:c r="C29" s="115" t="s">
        <x:v>152</x:v>
      </x:c>
      <x:c r="D29" s="116"/>
      <x:c r="E29" s="116"/>
      <x:c r="F29" s="116"/>
      <x:c r="G29" s="117"/>
      <x:c r="H29" s="117" t="s">
        <x:v>153</x:v>
      </x:c>
      <x:c r="I29" s="167">
        <x:v>1</x:v>
      </x:c>
      <x:c r="J29" s="167">
        <x:v>1</x:v>
      </x:c>
      <x:c r="K29" s="167">
        <x:v>1</x:v>
      </x:c>
      <x:c r="L29" s="167">
        <x:v>1</x:v>
      </x:c>
      <x:c r="M29" s="167">
        <x:v>1</x:v>
      </x:c>
      <x:c r="N29" s="167">
        <x:v>1</x:v>
      </x:c>
      <x:c r="O29" s="167">
        <x:v>1</x:v>
      </x:c>
      <x:c r="P29" s="167">
        <x:v>1</x:v>
      </x:c>
      <x:c r="Q29" s="167">
        <x:v>1</x:v>
      </x:c>
      <x:c r="R29" s="167">
        <x:v>1</x:v>
      </x:c>
      <x:c r="S29" s="108"/>
      <x:c r="T29" s="108"/>
    </x:row>
    <x:row r="30" s="174" customFormat="1" ht="16.5" customHeight="1">
      <x:c r="B30" s="111"/>
      <x:c r="C30" s="110" t="s">
        <x:v>154</x:v>
      </x:c>
      <x:c r="D30" s="118"/>
      <x:c r="E30" s="118"/>
      <x:c r="F30" s="118"/>
      <x:c r="G30" s="118"/>
      <x:c r="H30" s="118"/>
      <x:c r="I30" s="179"/>
      <x:c r="J30" s="179"/>
      <x:c r="K30" s="179"/>
      <x:c r="L30" s="179"/>
      <x:c r="M30" s="179"/>
      <x:c r="N30" s="179"/>
      <x:c r="O30" s="179"/>
      <x:c r="P30" s="179"/>
      <x:c r="Q30" s="179"/>
      <x:c r="R30" s="179"/>
      <x:c r="S30" s="108"/>
      <x:c r="T30" s="108"/>
    </x:row>
    <x:row r="31" s="174" customFormat="1" ht="16.5" customHeight="1">
      <x:c r="B31" s="111"/>
      <x:c r="C31" s="110" t="s">
        <x:v>155</x:v>
      </x:c>
      <x:c r="D31" s="118"/>
      <x:c r="E31" s="118"/>
      <x:c r="F31" s="118"/>
      <x:c r="G31" s="118"/>
      <x:c r="H31" s="118"/>
      <x:c r="I31" s="179"/>
      <x:c r="J31" s="179"/>
      <x:c r="K31" s="179"/>
      <x:c r="L31" s="179"/>
      <x:c r="M31" s="179"/>
      <x:c r="N31" s="179"/>
      <x:c r="O31" s="179"/>
      <x:c r="P31" s="179"/>
      <x:c r="Q31" s="179"/>
      <x:c r="R31" s="179"/>
      <x:c r="S31" s="108"/>
      <x:c r="T31" s="108"/>
    </x:row>
    <x:row r="32" s="174" customFormat="1" ht="16.5" customHeight="1">
      <x:c r="B32" s="111" t="s">
        <x:v>46</x:v>
      </x:c>
      <x:c r="C32" s="115" t="s">
        <x:v>156</x:v>
      </x:c>
      <x:c r="D32" s="116"/>
      <x:c r="E32" s="116"/>
      <x:c r="F32" s="116"/>
      <x:c r="G32" s="117"/>
      <x:c r="H32" s="117" t="s">
        <x:v>151</x:v>
      </x:c>
      <x:c r="I32" s="71"/>
      <x:c r="J32" s="71"/>
      <x:c r="K32" s="71"/>
      <x:c r="L32" s="71"/>
      <x:c r="M32" s="71"/>
      <x:c r="N32" s="71"/>
      <x:c r="O32" s="71"/>
      <x:c r="P32" s="71"/>
      <x:c r="Q32" s="71"/>
      <x:c r="R32" s="71"/>
      <x:c r="S32" s="108"/>
      <x:c r="T32" s="108"/>
    </x:row>
    <x:row r="33" s="174" customFormat="1" ht="16.5" customHeight="1">
      <x:c r="B33" s="111" t="s">
        <x:v>47</x:v>
      </x:c>
      <x:c r="C33" s="115" t="s">
        <x:v>157</x:v>
      </x:c>
      <x:c r="D33" s="116"/>
      <x:c r="E33" s="116"/>
      <x:c r="F33" s="116"/>
      <x:c r="G33" s="117"/>
      <x:c r="H33" s="117" t="s">
        <x:v>158</x:v>
      </x:c>
      <x:c r="I33" s="71"/>
      <x:c r="J33" s="71"/>
      <x:c r="K33" s="71"/>
      <x:c r="L33" s="71"/>
      <x:c r="M33" s="71"/>
      <x:c r="N33" s="71"/>
      <x:c r="O33" s="71"/>
      <x:c r="P33" s="71"/>
      <x:c r="Q33" s="71"/>
      <x:c r="R33" s="71"/>
      <x:c r="S33" s="108"/>
      <x:c r="T33" s="108"/>
    </x:row>
    <x:row r="34" s="174" customFormat="1" ht="16.5" customHeight="1">
      <x:c r="B34" s="111" t="s">
        <x:v>48</x:v>
      </x:c>
      <x:c r="C34" s="115" t="s">
        <x:v>159</x:v>
      </x:c>
      <x:c r="D34" s="116"/>
      <x:c r="E34" s="116"/>
      <x:c r="F34" s="116"/>
      <x:c r="G34" s="117"/>
      <x:c r="H34" s="117" t="s">
        <x:v>158</x:v>
      </x:c>
      <x:c r="I34" s="71"/>
      <x:c r="J34" s="71"/>
      <x:c r="K34" s="71"/>
      <x:c r="L34" s="71"/>
      <x:c r="M34" s="71"/>
      <x:c r="N34" s="71"/>
      <x:c r="O34" s="71"/>
      <x:c r="P34" s="71"/>
      <x:c r="Q34" s="71"/>
      <x:c r="R34" s="71"/>
      <x:c r="S34" s="108"/>
      <x:c r="T34" s="108"/>
    </x:row>
    <x:row r="35" s="174" customFormat="1" ht="16.5" customHeight="1">
      <x:c r="B35" s="111" t="s">
        <x:v>49</x:v>
      </x:c>
      <x:c r="C35" s="115" t="s">
        <x:v>160</x:v>
      </x:c>
      <x:c r="D35" s="116"/>
      <x:c r="E35" s="116"/>
      <x:c r="F35" s="116"/>
      <x:c r="G35" s="117"/>
      <x:c r="H35" s="117" t="s">
        <x:v>161</x:v>
      </x:c>
      <x:c r="I35" s="71"/>
      <x:c r="J35" s="71"/>
      <x:c r="K35" s="71"/>
      <x:c r="L35" s="71"/>
      <x:c r="M35" s="71"/>
      <x:c r="N35" s="71"/>
      <x:c r="O35" s="71"/>
      <x:c r="P35" s="71"/>
      <x:c r="Q35" s="71"/>
      <x:c r="R35" s="71"/>
      <x:c r="S35" s="108"/>
      <x:c r="T35" s="108"/>
    </x:row>
    <x:row r="36" s="174" customFormat="1" ht="30" customHeight="1">
      <x:c r="B36" s="111" t="s">
        <x:v>50</x:v>
      </x:c>
      <x:c r="C36" s="115" t="s">
        <x:v>162</x:v>
      </x:c>
      <x:c r="D36" s="116"/>
      <x:c r="E36" s="116"/>
      <x:c r="F36" s="116"/>
      <x:c r="G36" s="117"/>
      <x:c r="H36" s="117"/>
      <x:c r="I36" s="71" t="s">
        <x:v>116</x:v>
      </x:c>
      <x:c r="J36" s="71" t="s">
        <x:v>116</x:v>
      </x:c>
      <x:c r="K36" s="71" t="s">
        <x:v>116</x:v>
      </x:c>
      <x:c r="L36" s="71" t="s">
        <x:v>116</x:v>
      </x:c>
      <x:c r="M36" s="71" t="s">
        <x:v>116</x:v>
      </x:c>
      <x:c r="N36" s="71" t="s">
        <x:v>116</x:v>
      </x:c>
      <x:c r="O36" s="71" t="s">
        <x:v>116</x:v>
      </x:c>
      <x:c r="P36" s="71" t="s">
        <x:v>116</x:v>
      </x:c>
      <x:c r="Q36" s="71" t="s">
        <x:v>116</x:v>
      </x:c>
      <x:c r="R36" s="71" t="s">
        <x:v>116</x:v>
      </x:c>
      <x:c r="S36" s="108"/>
      <x:c r="T36" s="108"/>
    </x:row>
    <x:row r="37" s="174" customFormat="1" ht="28.5" customHeight="1">
      <x:c r="B37" s="111" t="s">
        <x:v>51</x:v>
      </x:c>
      <x:c r="C37" s="115" t="s">
        <x:v>100</x:v>
      </x:c>
      <x:c r="D37" s="116"/>
      <x:c r="E37" s="116"/>
      <x:c r="F37" s="116"/>
      <x:c r="G37" s="117"/>
      <x:c r="H37" s="117"/>
      <x:c r="I37" s="71" t="str" cm="1">
        <x:f t="array" aca="1" ref="I37">IFERROR(_xlfn.IFS(I$25='4. Reduktionsfaktorer, LENI-tal'!$Q$12,INDEX('4. Reduktionsfaktorer, LENI-tal'!$H$13:$O$23,MATCH(I$27,'4. Reduktionsfaktorer, LENI-tal'!$H$13:$H$23,0),3),
I$25="SKOLA OCH RESTAURANG",INDEX('4. Reduktionsfaktorer, LENI-tal'!$H$24:$O$32,MATCH(I$27,'4. Reduktionsfaktorer, LENI-tal'!$H$24:$H$32,0),3),
I$25='4. Reduktionsfaktorer, LENI-tal'!$S$12,INDEX('4. Reduktionsfaktorer, LENI-tal'!$H$33:$O$37,MATCH(I$27,'4. Reduktionsfaktorer, LENI-tal'!$H$33:$H$37,0),3),
I$25='4. Reduktionsfaktorer, LENI-tal'!$T$12,INDEX('4. Reduktionsfaktorer, LENI-tal'!$H$38:$O$45,MATCH(I$27,'4. Reduktionsfaktorer, LENI-tal'!$H$38:$H$45,0),3)),
"Fyll i byggnads- och rumstyp ovan")</x:f>
        <x:v>Fyll i byggnads- och rumstyp ovan</x:v>
      </x:c>
      <x:c r="J37" s="71" t="str" cm="1">
        <x:f t="array" aca="1" ref="J37">IFERROR(_xlfn.IFS(J$25='4. Reduktionsfaktorer, LENI-tal'!$Q$12,INDEX('4. Reduktionsfaktorer, LENI-tal'!$H$13:$O$23,MATCH(J$27,'4. Reduktionsfaktorer, LENI-tal'!$H$13:$H$23,0),3),
J$25="SKOLA OCH RESTAURANG",INDEX('4. Reduktionsfaktorer, LENI-tal'!$H$24:$O$32,MATCH(J$27,'4. Reduktionsfaktorer, LENI-tal'!$H$24:$H$32,0),3),
J$25='4. Reduktionsfaktorer, LENI-tal'!$S$12,INDEX('4. Reduktionsfaktorer, LENI-tal'!$H$33:$O$37,MATCH(J$27,'4. Reduktionsfaktorer, LENI-tal'!$H$33:$H$37,0),3),
J$25='4. Reduktionsfaktorer, LENI-tal'!$T$12,INDEX('4. Reduktionsfaktorer, LENI-tal'!$H$38:$O$45,MATCH(J$27,'4. Reduktionsfaktorer, LENI-tal'!$H$38:$H$45,0),3)),
"Fyll i byggnads- och rumstyp ovan")</x:f>
        <x:v>Fyll i byggnads- och rumstyp ovan</x:v>
      </x:c>
      <x:c r="K37" s="71" t="str" cm="1">
        <x:f t="array" aca="1" ref="K37">IFERROR(_xlfn.IFS(K$25='4. Reduktionsfaktorer, LENI-tal'!$Q$12,INDEX('4. Reduktionsfaktorer, LENI-tal'!$H$13:$O$23,MATCH(K$27,'4. Reduktionsfaktorer, LENI-tal'!$H$13:$H$23,0),3),
K$25="SKOLA OCH RESTAURANG",INDEX('4. Reduktionsfaktorer, LENI-tal'!$H$24:$O$32,MATCH(K$27,'4. Reduktionsfaktorer, LENI-tal'!$H$24:$H$32,0),3),
K$25='4. Reduktionsfaktorer, LENI-tal'!$S$12,INDEX('4. Reduktionsfaktorer, LENI-tal'!$H$33:$O$37,MATCH(K$27,'4. Reduktionsfaktorer, LENI-tal'!$H$33:$H$37,0),3),
K$25='4. Reduktionsfaktorer, LENI-tal'!$T$12,INDEX('4. Reduktionsfaktorer, LENI-tal'!$H$38:$O$45,MATCH(K$27,'4. Reduktionsfaktorer, LENI-tal'!$H$38:$H$45,0),3)),
"Fyll i byggnads- och rumstyp ovan")</x:f>
        <x:v>Fyll i byggnads- och rumstyp ovan</x:v>
      </x:c>
      <x:c r="L37" s="71" t="str" cm="1">
        <x:f t="array" aca="1" ref="L37">IFERROR(_xlfn.IFS(L$25='4. Reduktionsfaktorer, LENI-tal'!$Q$12,INDEX('4. Reduktionsfaktorer, LENI-tal'!$H$13:$O$23,MATCH(L$27,'4. Reduktionsfaktorer, LENI-tal'!$H$13:$H$23,0),3),
L$25="SKOLA OCH RESTAURANG",INDEX('4. Reduktionsfaktorer, LENI-tal'!$H$24:$O$32,MATCH(L$27,'4. Reduktionsfaktorer, LENI-tal'!$H$24:$H$32,0),3),
L$25='4. Reduktionsfaktorer, LENI-tal'!$S$12,INDEX('4. Reduktionsfaktorer, LENI-tal'!$H$33:$O$37,MATCH(L$27,'4. Reduktionsfaktorer, LENI-tal'!$H$33:$H$37,0),3),
L$25='4. Reduktionsfaktorer, LENI-tal'!$T$12,INDEX('4. Reduktionsfaktorer, LENI-tal'!$H$38:$O$45,MATCH(L$27,'4. Reduktionsfaktorer, LENI-tal'!$H$38:$H$45,0),3)),
"Fyll i byggnads- och rumstyp ovan")</x:f>
        <x:v>Fyll i byggnads- och rumstyp ovan</x:v>
      </x:c>
      <x:c r="M37" s="71" t="str" cm="1">
        <x:f t="array" aca="1" ref="M37">IFERROR(_xlfn.IFS(M$25='4. Reduktionsfaktorer, LENI-tal'!$Q$12,INDEX('4. Reduktionsfaktorer, LENI-tal'!$H$13:$O$23,MATCH(M$27,'4. Reduktionsfaktorer, LENI-tal'!$H$13:$H$23,0),3),
M$25="SKOLA OCH RESTAURANG",INDEX('4. Reduktionsfaktorer, LENI-tal'!$H$24:$O$32,MATCH(M$27,'4. Reduktionsfaktorer, LENI-tal'!$H$24:$H$32,0),3),
M$25='4. Reduktionsfaktorer, LENI-tal'!$S$12,INDEX('4. Reduktionsfaktorer, LENI-tal'!$H$33:$O$37,MATCH(M$27,'4. Reduktionsfaktorer, LENI-tal'!$H$33:$H$37,0),3),
M$25='4. Reduktionsfaktorer, LENI-tal'!$T$12,INDEX('4. Reduktionsfaktorer, LENI-tal'!$H$38:$O$45,MATCH(M$27,'4. Reduktionsfaktorer, LENI-tal'!$H$38:$H$45,0),3)),
"Fyll i byggnads- och rumstyp ovan")</x:f>
        <x:v>Fyll i byggnads- och rumstyp ovan</x:v>
      </x:c>
      <x:c r="N37" s="71" t="str" cm="1">
        <x:f t="array" aca="1" ref="N37">IFERROR(_xlfn.IFS(N$25='4. Reduktionsfaktorer, LENI-tal'!$Q$12,INDEX('4. Reduktionsfaktorer, LENI-tal'!$H$13:$O$23,MATCH(N$27,'4. Reduktionsfaktorer, LENI-tal'!$H$13:$H$23,0),3),
N$25="SKOLA OCH RESTAURANG",INDEX('4. Reduktionsfaktorer, LENI-tal'!$H$24:$O$32,MATCH(N$27,'4. Reduktionsfaktorer, LENI-tal'!$H$24:$H$32,0),3),
N$25='4. Reduktionsfaktorer, LENI-tal'!$S$12,INDEX('4. Reduktionsfaktorer, LENI-tal'!$H$33:$O$37,MATCH(N$27,'4. Reduktionsfaktorer, LENI-tal'!$H$33:$H$37,0),3),
N$25='4. Reduktionsfaktorer, LENI-tal'!$T$12,INDEX('4. Reduktionsfaktorer, LENI-tal'!$H$38:$O$45,MATCH(N$27,'4. Reduktionsfaktorer, LENI-tal'!$H$38:$H$45,0),3)),
"Fyll i byggnads- och rumstyp ovan")</x:f>
        <x:v>Fyll i byggnads- och rumstyp ovan</x:v>
      </x:c>
      <x:c r="O37" s="71" t="str" cm="1">
        <x:f t="array" aca="1" ref="O37">IFERROR(_xlfn.IFS(O$25='4. Reduktionsfaktorer, LENI-tal'!$Q$12,INDEX('4. Reduktionsfaktorer, LENI-tal'!$H$13:$O$23,MATCH(O$27,'4. Reduktionsfaktorer, LENI-tal'!$H$13:$H$23,0),3),
O$25="SKOLA OCH RESTAURANG",INDEX('4. Reduktionsfaktorer, LENI-tal'!$H$24:$O$32,MATCH(O$27,'4. Reduktionsfaktorer, LENI-tal'!$H$24:$H$32,0),3),
O$25='4. Reduktionsfaktorer, LENI-tal'!$S$12,INDEX('4. Reduktionsfaktorer, LENI-tal'!$H$33:$O$37,MATCH(O$27,'4. Reduktionsfaktorer, LENI-tal'!$H$33:$H$37,0),3),
O$25='4. Reduktionsfaktorer, LENI-tal'!$T$12,INDEX('4. Reduktionsfaktorer, LENI-tal'!$H$38:$O$45,MATCH(O$27,'4. Reduktionsfaktorer, LENI-tal'!$H$38:$H$45,0),3)),
"Fyll i byggnads- och rumstyp ovan")</x:f>
        <x:v>Fyll i byggnads- och rumstyp ovan</x:v>
      </x:c>
      <x:c r="P37" s="71" t="str" cm="1">
        <x:f t="array" aca="1" ref="P37">IFERROR(_xlfn.IFS(P$25='4. Reduktionsfaktorer, LENI-tal'!$Q$12,INDEX('4. Reduktionsfaktorer, LENI-tal'!$H$13:$O$23,MATCH(P$27,'4. Reduktionsfaktorer, LENI-tal'!$H$13:$H$23,0),3),
P$25="SKOLA OCH RESTAURANG",INDEX('4. Reduktionsfaktorer, LENI-tal'!$H$24:$O$32,MATCH(P$27,'4. Reduktionsfaktorer, LENI-tal'!$H$24:$H$32,0),3),
P$25='4. Reduktionsfaktorer, LENI-tal'!$S$12,INDEX('4. Reduktionsfaktorer, LENI-tal'!$H$33:$O$37,MATCH(P$27,'4. Reduktionsfaktorer, LENI-tal'!$H$33:$H$37,0),3),
P$25='4. Reduktionsfaktorer, LENI-tal'!$T$12,INDEX('4. Reduktionsfaktorer, LENI-tal'!$H$38:$O$45,MATCH(P$27,'4. Reduktionsfaktorer, LENI-tal'!$H$38:$H$45,0),3)),
"Fyll i byggnads- och rumstyp ovan")</x:f>
        <x:v>Fyll i byggnads- och rumstyp ovan</x:v>
      </x:c>
      <x:c r="Q37" s="71" t="str" cm="1">
        <x:f t="array" aca="1" ref="Q37">IFERROR(_xlfn.IFS(Q$25='4. Reduktionsfaktorer, LENI-tal'!$Q$12,INDEX('4. Reduktionsfaktorer, LENI-tal'!$H$13:$O$23,MATCH(Q$27,'4. Reduktionsfaktorer, LENI-tal'!$H$13:$H$23,0),3),
Q$25="SKOLA OCH RESTAURANG",INDEX('4. Reduktionsfaktorer, LENI-tal'!$H$24:$O$32,MATCH(Q$27,'4. Reduktionsfaktorer, LENI-tal'!$H$24:$H$32,0),3),
Q$25='4. Reduktionsfaktorer, LENI-tal'!$S$12,INDEX('4. Reduktionsfaktorer, LENI-tal'!$H$33:$O$37,MATCH(Q$27,'4. Reduktionsfaktorer, LENI-tal'!$H$33:$H$37,0),3),
Q$25='4. Reduktionsfaktorer, LENI-tal'!$T$12,INDEX('4. Reduktionsfaktorer, LENI-tal'!$H$38:$O$45,MATCH(Q$27,'4. Reduktionsfaktorer, LENI-tal'!$H$38:$H$45,0),3)),
"Fyll i byggnads- och rumstyp ovan")</x:f>
        <x:v>Fyll i byggnads- och rumstyp ovan</x:v>
      </x:c>
      <x:c r="R37" s="71" t="str" cm="1">
        <x:f t="array" aca="1" ref="R37">IFERROR(_xlfn.IFS(R$25='4. Reduktionsfaktorer, LENI-tal'!$Q$12,INDEX('4. Reduktionsfaktorer, LENI-tal'!$H$13:$O$23,MATCH(R$27,'4. Reduktionsfaktorer, LENI-tal'!$H$13:$H$23,0),3),
R$25="SKOLA OCH RESTAURANG",INDEX('4. Reduktionsfaktorer, LENI-tal'!$H$24:$O$32,MATCH(R$27,'4. Reduktionsfaktorer, LENI-tal'!$H$24:$H$32,0),3),
R$25='4. Reduktionsfaktorer, LENI-tal'!$S$12,INDEX('4. Reduktionsfaktorer, LENI-tal'!$H$33:$O$37,MATCH(R$27,'4. Reduktionsfaktorer, LENI-tal'!$H$33:$H$37,0),3),
R$25='4. Reduktionsfaktorer, LENI-tal'!$T$12,INDEX('4. Reduktionsfaktorer, LENI-tal'!$H$38:$O$45,MATCH(R$27,'4. Reduktionsfaktorer, LENI-tal'!$H$38:$H$45,0),3)),
"Fyll i byggnads- och rumstyp ovan")</x:f>
        <x:v>Fyll i byggnads- och rumstyp ovan</x:v>
      </x:c>
      <x:c r="S37" s="108"/>
      <x:c r="T37" s="108"/>
    </x:row>
    <x:row r="38" s="174" customFormat="1" ht="28.5" customHeight="1">
      <x:c r="B38" s="111" t="s">
        <x:v>52</x:v>
      </x:c>
      <x:c r="C38" s="115" t="s">
        <x:v>101</x:v>
      </x:c>
      <x:c r="D38" s="116"/>
      <x:c r="E38" s="116"/>
      <x:c r="F38" s="116"/>
      <x:c r="G38" s="117"/>
      <x:c r="H38" s="117"/>
      <x:c r="I38" s="71" t="str" cm="1">
        <x:f t="array" aca="1" ref="I38">IFERROR(_xlfn.IFS(I$25='4. Reduktionsfaktorer, LENI-tal'!$Q$12,INDEX('4. Reduktionsfaktorer, LENI-tal'!$H$13:$O$23,MATCH(I$27,'4. Reduktionsfaktorer, LENI-tal'!$H$13:$H$23,0),4),
I$25="SKOLA OCH RESTAURANG",INDEX('4. Reduktionsfaktorer, LENI-tal'!$H$24:$O$32,MATCH(I$27,'4. Reduktionsfaktorer, LENI-tal'!$H$24:$H$32,0),4),
I$25='4. Reduktionsfaktorer, LENI-tal'!$S$12,INDEX('4. Reduktionsfaktorer, LENI-tal'!$H$33:$O$37,MATCH(I$27,'4. Reduktionsfaktorer, LENI-tal'!$H$33:$H$37,0),4),
I$25='4. Reduktionsfaktorer, LENI-tal'!$T$12,INDEX('4. Reduktionsfaktorer, LENI-tal'!$H$38:$O$45,MATCH(I$27,'4. Reduktionsfaktorer, LENI-tal'!$H$38:$H$45,0),4)),
"Fyll i byggnads- och rumstyp ovan")</x:f>
        <x:v>Fyll i byggnads- och rumstyp ovan</x:v>
      </x:c>
      <x:c r="J38" s="71" t="str" cm="1">
        <x:f t="array" aca="1" ref="J38">IFERROR(_xlfn.IFS(J$25='4. Reduktionsfaktorer, LENI-tal'!$Q$12,INDEX('4. Reduktionsfaktorer, LENI-tal'!$H$13:$O$23,MATCH(J$27,'4. Reduktionsfaktorer, LENI-tal'!$H$13:$H$23,0),4),
J$25="SKOLA OCH RESTAURANG",INDEX('4. Reduktionsfaktorer, LENI-tal'!$H$24:$O$32,MATCH(J$27,'4. Reduktionsfaktorer, LENI-tal'!$H$24:$H$32,0),4),
J$25='4. Reduktionsfaktorer, LENI-tal'!$S$12,INDEX('4. Reduktionsfaktorer, LENI-tal'!$H$33:$O$37,MATCH(J$27,'4. Reduktionsfaktorer, LENI-tal'!$H$33:$H$37,0),4),
J$25='4. Reduktionsfaktorer, LENI-tal'!$T$12,INDEX('4. Reduktionsfaktorer, LENI-tal'!$H$38:$O$45,MATCH(J$27,'4. Reduktionsfaktorer, LENI-tal'!$H$38:$H$45,0),4)),
"Fyll i byggnads- och rumstyp ovan")</x:f>
        <x:v>Fyll i byggnads- och rumstyp ovan</x:v>
      </x:c>
      <x:c r="K38" s="71" t="str" cm="1">
        <x:f t="array" aca="1" ref="K38">IFERROR(_xlfn.IFS(K$25='4. Reduktionsfaktorer, LENI-tal'!$Q$12,INDEX('4. Reduktionsfaktorer, LENI-tal'!$H$13:$O$23,MATCH(K$27,'4. Reduktionsfaktorer, LENI-tal'!$H$13:$H$23,0),4),
K$25="SKOLA OCH RESTAURANG",INDEX('4. Reduktionsfaktorer, LENI-tal'!$H$24:$O$32,MATCH(K$27,'4. Reduktionsfaktorer, LENI-tal'!$H$24:$H$32,0),4),
K$25='4. Reduktionsfaktorer, LENI-tal'!$S$12,INDEX('4. Reduktionsfaktorer, LENI-tal'!$H$33:$O$37,MATCH(K$27,'4. Reduktionsfaktorer, LENI-tal'!$H$33:$H$37,0),4),
K$25='4. Reduktionsfaktorer, LENI-tal'!$T$12,INDEX('4. Reduktionsfaktorer, LENI-tal'!$H$38:$O$45,MATCH(K$27,'4. Reduktionsfaktorer, LENI-tal'!$H$38:$H$45,0),4)),
"Fyll i byggnads- och rumstyp ovan")</x:f>
        <x:v>Fyll i byggnads- och rumstyp ovan</x:v>
      </x:c>
      <x:c r="L38" s="71" t="str" cm="1">
        <x:f t="array" aca="1" ref="L38">IFERROR(_xlfn.IFS(L$25='4. Reduktionsfaktorer, LENI-tal'!$Q$12,INDEX('4. Reduktionsfaktorer, LENI-tal'!$H$13:$O$23,MATCH(L$27,'4. Reduktionsfaktorer, LENI-tal'!$H$13:$H$23,0),4),
L$25="SKOLA OCH RESTAURANG",INDEX('4. Reduktionsfaktorer, LENI-tal'!$H$24:$O$32,MATCH(L$27,'4. Reduktionsfaktorer, LENI-tal'!$H$24:$H$32,0),4),
L$25='4. Reduktionsfaktorer, LENI-tal'!$S$12,INDEX('4. Reduktionsfaktorer, LENI-tal'!$H$33:$O$37,MATCH(L$27,'4. Reduktionsfaktorer, LENI-tal'!$H$33:$H$37,0),4),
L$25='4. Reduktionsfaktorer, LENI-tal'!$T$12,INDEX('4. Reduktionsfaktorer, LENI-tal'!$H$38:$O$45,MATCH(L$27,'4. Reduktionsfaktorer, LENI-tal'!$H$38:$H$45,0),4)),
"Fyll i byggnads- och rumstyp ovan")</x:f>
        <x:v>Fyll i byggnads- och rumstyp ovan</x:v>
      </x:c>
      <x:c r="M38" s="71" t="str" cm="1">
        <x:f t="array" aca="1" ref="M38">IFERROR(_xlfn.IFS(M$25='4. Reduktionsfaktorer, LENI-tal'!$Q$12,INDEX('4. Reduktionsfaktorer, LENI-tal'!$H$13:$O$23,MATCH(M$27,'4. Reduktionsfaktorer, LENI-tal'!$H$13:$H$23,0),4),
M$25="SKOLA OCH RESTAURANG",INDEX('4. Reduktionsfaktorer, LENI-tal'!$H$24:$O$32,MATCH(M$27,'4. Reduktionsfaktorer, LENI-tal'!$H$24:$H$32,0),4),
M$25='4. Reduktionsfaktorer, LENI-tal'!$S$12,INDEX('4. Reduktionsfaktorer, LENI-tal'!$H$33:$O$37,MATCH(M$27,'4. Reduktionsfaktorer, LENI-tal'!$H$33:$H$37,0),4),
M$25='4. Reduktionsfaktorer, LENI-tal'!$T$12,INDEX('4. Reduktionsfaktorer, LENI-tal'!$H$38:$O$45,MATCH(M$27,'4. Reduktionsfaktorer, LENI-tal'!$H$38:$H$45,0),4)),
"Fyll i byggnads- och rumstyp ovan")</x:f>
        <x:v>Fyll i byggnads- och rumstyp ovan</x:v>
      </x:c>
      <x:c r="N38" s="71" t="str" cm="1">
        <x:f t="array" aca="1" ref="N38">IFERROR(_xlfn.IFS(N$25='4. Reduktionsfaktorer, LENI-tal'!$Q$12,INDEX('4. Reduktionsfaktorer, LENI-tal'!$H$13:$O$23,MATCH(N$27,'4. Reduktionsfaktorer, LENI-tal'!$H$13:$H$23,0),4),
N$25="SKOLA OCH RESTAURANG",INDEX('4. Reduktionsfaktorer, LENI-tal'!$H$24:$O$32,MATCH(N$27,'4. Reduktionsfaktorer, LENI-tal'!$H$24:$H$32,0),4),
N$25='4. Reduktionsfaktorer, LENI-tal'!$S$12,INDEX('4. Reduktionsfaktorer, LENI-tal'!$H$33:$O$37,MATCH(N$27,'4. Reduktionsfaktorer, LENI-tal'!$H$33:$H$37,0),4),
N$25='4. Reduktionsfaktorer, LENI-tal'!$T$12,INDEX('4. Reduktionsfaktorer, LENI-tal'!$H$38:$O$45,MATCH(N$27,'4. Reduktionsfaktorer, LENI-tal'!$H$38:$H$45,0),4)),
"Fyll i byggnads- och rumstyp ovan")</x:f>
        <x:v>Fyll i byggnads- och rumstyp ovan</x:v>
      </x:c>
      <x:c r="O38" s="71" t="str" cm="1">
        <x:f t="array" aca="1" ref="O38">IFERROR(_xlfn.IFS(O$25='4. Reduktionsfaktorer, LENI-tal'!$Q$12,INDEX('4. Reduktionsfaktorer, LENI-tal'!$H$13:$O$23,MATCH(O$27,'4. Reduktionsfaktorer, LENI-tal'!$H$13:$H$23,0),4),
O$25="SKOLA OCH RESTAURANG",INDEX('4. Reduktionsfaktorer, LENI-tal'!$H$24:$O$32,MATCH(O$27,'4. Reduktionsfaktorer, LENI-tal'!$H$24:$H$32,0),4),
O$25='4. Reduktionsfaktorer, LENI-tal'!$S$12,INDEX('4. Reduktionsfaktorer, LENI-tal'!$H$33:$O$37,MATCH(O$27,'4. Reduktionsfaktorer, LENI-tal'!$H$33:$H$37,0),4),
O$25='4. Reduktionsfaktorer, LENI-tal'!$T$12,INDEX('4. Reduktionsfaktorer, LENI-tal'!$H$38:$O$45,MATCH(O$27,'4. Reduktionsfaktorer, LENI-tal'!$H$38:$H$45,0),4)),
"Fyll i byggnads- och rumstyp ovan")</x:f>
        <x:v>Fyll i byggnads- och rumstyp ovan</x:v>
      </x:c>
      <x:c r="P38" s="71" t="str" cm="1">
        <x:f t="array" aca="1" ref="P38">IFERROR(_xlfn.IFS(P$25='4. Reduktionsfaktorer, LENI-tal'!$Q$12,INDEX('4. Reduktionsfaktorer, LENI-tal'!$H$13:$O$23,MATCH(P$27,'4. Reduktionsfaktorer, LENI-tal'!$H$13:$H$23,0),4),
P$25="SKOLA OCH RESTAURANG",INDEX('4. Reduktionsfaktorer, LENI-tal'!$H$24:$O$32,MATCH(P$27,'4. Reduktionsfaktorer, LENI-tal'!$H$24:$H$32,0),4),
P$25='4. Reduktionsfaktorer, LENI-tal'!$S$12,INDEX('4. Reduktionsfaktorer, LENI-tal'!$H$33:$O$37,MATCH(P$27,'4. Reduktionsfaktorer, LENI-tal'!$H$33:$H$37,0),4),
P$25='4. Reduktionsfaktorer, LENI-tal'!$T$12,INDEX('4. Reduktionsfaktorer, LENI-tal'!$H$38:$O$45,MATCH(P$27,'4. Reduktionsfaktorer, LENI-tal'!$H$38:$H$45,0),4)),
"Fyll i byggnads- och rumstyp ovan")</x:f>
        <x:v>Fyll i byggnads- och rumstyp ovan</x:v>
      </x:c>
      <x:c r="Q38" s="71" t="str" cm="1">
        <x:f t="array" aca="1" ref="Q38">IFERROR(_xlfn.IFS(Q$25='4. Reduktionsfaktorer, LENI-tal'!$Q$12,INDEX('4. Reduktionsfaktorer, LENI-tal'!$H$13:$O$23,MATCH(Q$27,'4. Reduktionsfaktorer, LENI-tal'!$H$13:$H$23,0),4),
Q$25="SKOLA OCH RESTAURANG",INDEX('4. Reduktionsfaktorer, LENI-tal'!$H$24:$O$32,MATCH(Q$27,'4. Reduktionsfaktorer, LENI-tal'!$H$24:$H$32,0),4),
Q$25='4. Reduktionsfaktorer, LENI-tal'!$S$12,INDEX('4. Reduktionsfaktorer, LENI-tal'!$H$33:$O$37,MATCH(Q$27,'4. Reduktionsfaktorer, LENI-tal'!$H$33:$H$37,0),4),
Q$25='4. Reduktionsfaktorer, LENI-tal'!$T$12,INDEX('4. Reduktionsfaktorer, LENI-tal'!$H$38:$O$45,MATCH(Q$27,'4. Reduktionsfaktorer, LENI-tal'!$H$38:$H$45,0),4)),
"Fyll i byggnads- och rumstyp ovan")</x:f>
        <x:v>Fyll i byggnads- och rumstyp ovan</x:v>
      </x:c>
      <x:c r="R38" s="71" t="str" cm="1">
        <x:f t="array" aca="1" ref="R38">IFERROR(_xlfn.IFS(R$25='4. Reduktionsfaktorer, LENI-tal'!$Q$12,INDEX('4. Reduktionsfaktorer, LENI-tal'!$H$13:$O$23,MATCH(R$27,'4. Reduktionsfaktorer, LENI-tal'!$H$13:$H$23,0),4),
R$25="SKOLA OCH RESTAURANG",INDEX('4. Reduktionsfaktorer, LENI-tal'!$H$24:$O$32,MATCH(R$27,'4. Reduktionsfaktorer, LENI-tal'!$H$24:$H$32,0),4),
R$25='4. Reduktionsfaktorer, LENI-tal'!$S$12,INDEX('4. Reduktionsfaktorer, LENI-tal'!$H$33:$O$37,MATCH(R$27,'4. Reduktionsfaktorer, LENI-tal'!$H$33:$H$37,0),4),
R$25='4. Reduktionsfaktorer, LENI-tal'!$T$12,INDEX('4. Reduktionsfaktorer, LENI-tal'!$H$38:$O$45,MATCH(R$27,'4. Reduktionsfaktorer, LENI-tal'!$H$38:$H$45,0),4)),
"Fyll i byggnads- och rumstyp ovan")</x:f>
        <x:v>Fyll i byggnads- och rumstyp ovan</x:v>
      </x:c>
      <x:c r="S38" s="108"/>
      <x:c r="T38" s="108"/>
    </x:row>
    <x:row r="39" s="174" customFormat="1" ht="28.5" customHeight="1">
      <x:c r="B39" s="111" t="s">
        <x:v>53</x:v>
      </x:c>
      <x:c r="C39" s="115" t="s">
        <x:v>102</x:v>
      </x:c>
      <x:c r="D39" s="116"/>
      <x:c r="E39" s="116"/>
      <x:c r="F39" s="116"/>
      <x:c r="G39" s="117"/>
      <x:c r="H39" s="117"/>
      <x:c r="I39" s="71" t="str" cm="1">
        <x:f t="array" aca="1" ref="I39">IFERROR(_xlfn.IFS(I$25='4. Reduktionsfaktorer, LENI-tal'!$Q$12,INDEX('4. Reduktionsfaktorer, LENI-tal'!$H$13:$O$23,MATCH(I$27,'4. Reduktionsfaktorer, LENI-tal'!$H$13:$H$23,0),5),
I$25="SKOLA OCH RESTAURANG",INDEX('4. Reduktionsfaktorer, LENI-tal'!$H$24:$O$32,MATCH(I$27,'4. Reduktionsfaktorer, LENI-tal'!$H$24:$H$32,0),5),
I$25='4. Reduktionsfaktorer, LENI-tal'!$S$12,INDEX('4. Reduktionsfaktorer, LENI-tal'!$H$33:$O$37,MATCH(I$27,'4. Reduktionsfaktorer, LENI-tal'!$H$33:$H$37,0),5),
I$25='4. Reduktionsfaktorer, LENI-tal'!$T$12,INDEX('4. Reduktionsfaktorer, LENI-tal'!$H$38:$O$45,MATCH(I$27,'4. Reduktionsfaktorer, LENI-tal'!$H$38:$H$45,0),5)),
"Fyll i byggnads- och rumstyp ovan")</x:f>
        <x:v>Fyll i byggnads- och rumstyp ovan</x:v>
      </x:c>
      <x:c r="J39" s="71" t="str" cm="1">
        <x:f t="array" aca="1" ref="J39">IFERROR(_xlfn.IFS(J$25='4. Reduktionsfaktorer, LENI-tal'!$Q$12,INDEX('4. Reduktionsfaktorer, LENI-tal'!$H$13:$O$23,MATCH(J$27,'4. Reduktionsfaktorer, LENI-tal'!$H$13:$H$23,0),5),
J$25="SKOLA OCH RESTAURANG",INDEX('4. Reduktionsfaktorer, LENI-tal'!$H$24:$O$32,MATCH(J$27,'4. Reduktionsfaktorer, LENI-tal'!$H$24:$H$32,0),5),
J$25='4. Reduktionsfaktorer, LENI-tal'!$S$12,INDEX('4. Reduktionsfaktorer, LENI-tal'!$H$33:$O$37,MATCH(J$27,'4. Reduktionsfaktorer, LENI-tal'!$H$33:$H$37,0),5),
J$25='4. Reduktionsfaktorer, LENI-tal'!$T$12,INDEX('4. Reduktionsfaktorer, LENI-tal'!$H$38:$O$45,MATCH(J$27,'4. Reduktionsfaktorer, LENI-tal'!$H$38:$H$45,0),5)),
"Fyll i byggnads- och rumstyp ovan")</x:f>
        <x:v>Fyll i byggnads- och rumstyp ovan</x:v>
      </x:c>
      <x:c r="K39" s="71" t="str" cm="1">
        <x:f t="array" aca="1" ref="K39">IFERROR(_xlfn.IFS(K$25='4. Reduktionsfaktorer, LENI-tal'!$Q$12,INDEX('4. Reduktionsfaktorer, LENI-tal'!$H$13:$O$23,MATCH(K$27,'4. Reduktionsfaktorer, LENI-tal'!$H$13:$H$23,0),5),
K$25="SKOLA OCH RESTAURANG",INDEX('4. Reduktionsfaktorer, LENI-tal'!$H$24:$O$32,MATCH(K$27,'4. Reduktionsfaktorer, LENI-tal'!$H$24:$H$32,0),5),
K$25='4. Reduktionsfaktorer, LENI-tal'!$S$12,INDEX('4. Reduktionsfaktorer, LENI-tal'!$H$33:$O$37,MATCH(K$27,'4. Reduktionsfaktorer, LENI-tal'!$H$33:$H$37,0),5),
K$25='4. Reduktionsfaktorer, LENI-tal'!$T$12,INDEX('4. Reduktionsfaktorer, LENI-tal'!$H$38:$O$45,MATCH(K$27,'4. Reduktionsfaktorer, LENI-tal'!$H$38:$H$45,0),5)),
"Fyll i byggnads- och rumstyp ovan")</x:f>
        <x:v>Fyll i byggnads- och rumstyp ovan</x:v>
      </x:c>
      <x:c r="L39" s="71" t="str" cm="1">
        <x:f t="array" aca="1" ref="L39">IFERROR(_xlfn.IFS(L$25='4. Reduktionsfaktorer, LENI-tal'!$Q$12,INDEX('4. Reduktionsfaktorer, LENI-tal'!$H$13:$O$23,MATCH(L$27,'4. Reduktionsfaktorer, LENI-tal'!$H$13:$H$23,0),5),
L$25="SKOLA OCH RESTAURANG",INDEX('4. Reduktionsfaktorer, LENI-tal'!$H$24:$O$32,MATCH(L$27,'4. Reduktionsfaktorer, LENI-tal'!$H$24:$H$32,0),5),
L$25='4. Reduktionsfaktorer, LENI-tal'!$S$12,INDEX('4. Reduktionsfaktorer, LENI-tal'!$H$33:$O$37,MATCH(L$27,'4. Reduktionsfaktorer, LENI-tal'!$H$33:$H$37,0),5),
L$25='4. Reduktionsfaktorer, LENI-tal'!$T$12,INDEX('4. Reduktionsfaktorer, LENI-tal'!$H$38:$O$45,MATCH(L$27,'4. Reduktionsfaktorer, LENI-tal'!$H$38:$H$45,0),5)),
"Fyll i byggnads- och rumstyp ovan")</x:f>
        <x:v>Fyll i byggnads- och rumstyp ovan</x:v>
      </x:c>
      <x:c r="M39" s="71" t="str" cm="1">
        <x:f t="array" aca="1" ref="M39">IFERROR(_xlfn.IFS(M$25='4. Reduktionsfaktorer, LENI-tal'!$Q$12,INDEX('4. Reduktionsfaktorer, LENI-tal'!$H$13:$O$23,MATCH(M$27,'4. Reduktionsfaktorer, LENI-tal'!$H$13:$H$23,0),5),
M$25="SKOLA OCH RESTAURANG",INDEX('4. Reduktionsfaktorer, LENI-tal'!$H$24:$O$32,MATCH(M$27,'4. Reduktionsfaktorer, LENI-tal'!$H$24:$H$32,0),5),
M$25='4. Reduktionsfaktorer, LENI-tal'!$S$12,INDEX('4. Reduktionsfaktorer, LENI-tal'!$H$33:$O$37,MATCH(M$27,'4. Reduktionsfaktorer, LENI-tal'!$H$33:$H$37,0),5),
M$25='4. Reduktionsfaktorer, LENI-tal'!$T$12,INDEX('4. Reduktionsfaktorer, LENI-tal'!$H$38:$O$45,MATCH(M$27,'4. Reduktionsfaktorer, LENI-tal'!$H$38:$H$45,0),5)),
"Fyll i byggnads- och rumstyp ovan")</x:f>
        <x:v>Fyll i byggnads- och rumstyp ovan</x:v>
      </x:c>
      <x:c r="N39" s="71" t="str" cm="1">
        <x:f t="array" aca="1" ref="N39">IFERROR(_xlfn.IFS(N$25='4. Reduktionsfaktorer, LENI-tal'!$Q$12,INDEX('4. Reduktionsfaktorer, LENI-tal'!$H$13:$O$23,MATCH(N$27,'4. Reduktionsfaktorer, LENI-tal'!$H$13:$H$23,0),5),
N$25="SKOLA OCH RESTAURANG",INDEX('4. Reduktionsfaktorer, LENI-tal'!$H$24:$O$32,MATCH(N$27,'4. Reduktionsfaktorer, LENI-tal'!$H$24:$H$32,0),5),
N$25='4. Reduktionsfaktorer, LENI-tal'!$S$12,INDEX('4. Reduktionsfaktorer, LENI-tal'!$H$33:$O$37,MATCH(N$27,'4. Reduktionsfaktorer, LENI-tal'!$H$33:$H$37,0),5),
N$25='4. Reduktionsfaktorer, LENI-tal'!$T$12,INDEX('4. Reduktionsfaktorer, LENI-tal'!$H$38:$O$45,MATCH(N$27,'4. Reduktionsfaktorer, LENI-tal'!$H$38:$H$45,0),5)),
"Fyll i byggnads- och rumstyp ovan")</x:f>
        <x:v>Fyll i byggnads- och rumstyp ovan</x:v>
      </x:c>
      <x:c r="O39" s="71" t="str" cm="1">
        <x:f t="array" aca="1" ref="O39">IFERROR(_xlfn.IFS(O$25='4. Reduktionsfaktorer, LENI-tal'!$Q$12,INDEX('4. Reduktionsfaktorer, LENI-tal'!$H$13:$O$23,MATCH(O$27,'4. Reduktionsfaktorer, LENI-tal'!$H$13:$H$23,0),5),
O$25="SKOLA OCH RESTAURANG",INDEX('4. Reduktionsfaktorer, LENI-tal'!$H$24:$O$32,MATCH(O$27,'4. Reduktionsfaktorer, LENI-tal'!$H$24:$H$32,0),5),
O$25='4. Reduktionsfaktorer, LENI-tal'!$S$12,INDEX('4. Reduktionsfaktorer, LENI-tal'!$H$33:$O$37,MATCH(O$27,'4. Reduktionsfaktorer, LENI-tal'!$H$33:$H$37,0),5),
O$25='4. Reduktionsfaktorer, LENI-tal'!$T$12,INDEX('4. Reduktionsfaktorer, LENI-tal'!$H$38:$O$45,MATCH(O$27,'4. Reduktionsfaktorer, LENI-tal'!$H$38:$H$45,0),5)),
"Fyll i byggnads- och rumstyp ovan")</x:f>
        <x:v>Fyll i byggnads- och rumstyp ovan</x:v>
      </x:c>
      <x:c r="P39" s="71" t="str" cm="1">
        <x:f t="array" aca="1" ref="P39">IFERROR(_xlfn.IFS(P$25='4. Reduktionsfaktorer, LENI-tal'!$Q$12,INDEX('4. Reduktionsfaktorer, LENI-tal'!$H$13:$O$23,MATCH(P$27,'4. Reduktionsfaktorer, LENI-tal'!$H$13:$H$23,0),5),
P$25="SKOLA OCH RESTAURANG",INDEX('4. Reduktionsfaktorer, LENI-tal'!$H$24:$O$32,MATCH(P$27,'4. Reduktionsfaktorer, LENI-tal'!$H$24:$H$32,0),5),
P$25='4. Reduktionsfaktorer, LENI-tal'!$S$12,INDEX('4. Reduktionsfaktorer, LENI-tal'!$H$33:$O$37,MATCH(P$27,'4. Reduktionsfaktorer, LENI-tal'!$H$33:$H$37,0),5),
P$25='4. Reduktionsfaktorer, LENI-tal'!$T$12,INDEX('4. Reduktionsfaktorer, LENI-tal'!$H$38:$O$45,MATCH(P$27,'4. Reduktionsfaktorer, LENI-tal'!$H$38:$H$45,0),5)),
"Fyll i byggnads- och rumstyp ovan")</x:f>
        <x:v>Fyll i byggnads- och rumstyp ovan</x:v>
      </x:c>
      <x:c r="Q39" s="71" t="str" cm="1">
        <x:f t="array" aca="1" ref="Q39">IFERROR(_xlfn.IFS(Q$25='4. Reduktionsfaktorer, LENI-tal'!$Q$12,INDEX('4. Reduktionsfaktorer, LENI-tal'!$H$13:$O$23,MATCH(Q$27,'4. Reduktionsfaktorer, LENI-tal'!$H$13:$H$23,0),5),
Q$25="SKOLA OCH RESTAURANG",INDEX('4. Reduktionsfaktorer, LENI-tal'!$H$24:$O$32,MATCH(Q$27,'4. Reduktionsfaktorer, LENI-tal'!$H$24:$H$32,0),5),
Q$25='4. Reduktionsfaktorer, LENI-tal'!$S$12,INDEX('4. Reduktionsfaktorer, LENI-tal'!$H$33:$O$37,MATCH(Q$27,'4. Reduktionsfaktorer, LENI-tal'!$H$33:$H$37,0),5),
Q$25='4. Reduktionsfaktorer, LENI-tal'!$T$12,INDEX('4. Reduktionsfaktorer, LENI-tal'!$H$38:$O$45,MATCH(Q$27,'4. Reduktionsfaktorer, LENI-tal'!$H$38:$H$45,0),5)),
"Fyll i byggnads- och rumstyp ovan")</x:f>
        <x:v>Fyll i byggnads- och rumstyp ovan</x:v>
      </x:c>
      <x:c r="R39" s="71" t="str" cm="1">
        <x:f t="array" aca="1" ref="R39">IFERROR(_xlfn.IFS(R$25='4. Reduktionsfaktorer, LENI-tal'!$Q$12,INDEX('4. Reduktionsfaktorer, LENI-tal'!$H$13:$O$23,MATCH(R$27,'4. Reduktionsfaktorer, LENI-tal'!$H$13:$H$23,0),5),
R$25="SKOLA OCH RESTAURANG",INDEX('4. Reduktionsfaktorer, LENI-tal'!$H$24:$O$32,MATCH(R$27,'4. Reduktionsfaktorer, LENI-tal'!$H$24:$H$32,0),5),
R$25='4. Reduktionsfaktorer, LENI-tal'!$S$12,INDEX('4. Reduktionsfaktorer, LENI-tal'!$H$33:$O$37,MATCH(R$27,'4. Reduktionsfaktorer, LENI-tal'!$H$33:$H$37,0),5),
R$25='4. Reduktionsfaktorer, LENI-tal'!$T$12,INDEX('4. Reduktionsfaktorer, LENI-tal'!$H$38:$O$45,MATCH(R$27,'4. Reduktionsfaktorer, LENI-tal'!$H$38:$H$45,0),5)),
"Fyll i byggnads- och rumstyp ovan")</x:f>
        <x:v>Fyll i byggnads- och rumstyp ovan</x:v>
      </x:c>
      <x:c r="S39" s="108"/>
      <x:c r="T39" s="108"/>
    </x:row>
    <x:row r="40" s="174" customFormat="1" ht="16.5" customHeight="1">
      <x:c r="B40" s="111" t="s">
        <x:v>54</x:v>
      </x:c>
      <x:c r="C40" s="119" t="s">
        <x:v>163</x:v>
      </x:c>
      <x:c r="D40" s="116"/>
      <x:c r="E40" s="116"/>
      <x:c r="F40" s="116"/>
      <x:c r="G40" s="117"/>
      <x:c r="H40" s="117"/>
      <x:c r="I40" s="168" t="n">
        <x:f>IF(IF(I36=$I$238,I37,IF(I36=$I$239,I37*I38,IF(I36=$I$240,I37*I38*I39,1)))=0,"Fyll i 2.6-2.8",IF(I36=$I$238,I37,IF(I36=$I$239,I37*I38,IF(I36=$I$240,I37*I38*I39,1))))</x:f>
        <x:v>1</x:v>
      </x:c>
      <x:c r="J40" s="168" t="n">
        <x:f t="shared" ref="J40:R40" si="1">IF(IF(J36=$I$238,J37,IF(J36=$I$239,J37*J38,IF(J36=$I$240,J37*J38*J39,1)))=0,"Fyll i 2.6-2.8",IF(J36=$I$238,J37,IF(J36=$I$239,J37*J38,IF(J36=$I$240,J37*J38*J39,1))))</x:f>
        <x:v>1</x:v>
      </x:c>
      <x:c r="K40" s="168">
        <x:f t="shared" si="1"/>
        <x:v>1</x:v>
      </x:c>
      <x:c r="L40" s="168">
        <x:f t="shared" si="1"/>
        <x:v>1</x:v>
      </x:c>
      <x:c r="M40" s="168">
        <x:f t="shared" si="1"/>
        <x:v>1</x:v>
      </x:c>
      <x:c r="N40" s="168">
        <x:f t="shared" si="1"/>
        <x:v>1</x:v>
      </x:c>
      <x:c r="O40" s="168">
        <x:f t="shared" si="1"/>
        <x:v>1</x:v>
      </x:c>
      <x:c r="P40" s="168">
        <x:f t="shared" si="1"/>
        <x:v>1</x:v>
      </x:c>
      <x:c r="Q40" s="168">
        <x:f t="shared" si="1"/>
        <x:v>1</x:v>
      </x:c>
      <x:c r="R40" s="168">
        <x:f t="shared" si="1"/>
        <x:v>1</x:v>
      </x:c>
      <x:c r="S40" s="108"/>
      <x:c r="T40" s="108"/>
    </x:row>
    <x:row r="41" s="174" customFormat="1" ht="16.5" customHeight="1">
      <x:c r="B41" s="111" t="s">
        <x:v>55</x:v>
      </x:c>
      <x:c r="C41" s="115" t="s">
        <x:v>164</x:v>
      </x:c>
      <x:c r="D41" s="116"/>
      <x:c r="E41" s="116"/>
      <x:c r="F41" s="116"/>
      <x:c r="G41" s="117"/>
      <x:c r="H41" s="117" t="s">
        <x:v>114</x:v>
      </x:c>
      <x:c r="I41" s="71"/>
      <x:c r="J41" s="71"/>
      <x:c r="K41" s="71"/>
      <x:c r="L41" s="71"/>
      <x:c r="M41" s="71"/>
      <x:c r="N41" s="71"/>
      <x:c r="O41" s="71"/>
      <x:c r="P41" s="71"/>
      <x:c r="Q41" s="71"/>
      <x:c r="R41" s="71"/>
      <x:c r="S41" s="108"/>
      <x:c r="T41" s="108"/>
    </x:row>
    <x:row r="42" s="174" customFormat="1" ht="16.5" customHeight="1">
      <x:c r="B42" s="111"/>
      <x:c r="C42" s="118"/>
      <x:c r="D42" s="118"/>
      <x:c r="E42" s="118"/>
      <x:c r="F42" s="118"/>
      <x:c r="G42" s="118"/>
      <x:c r="H42" s="118"/>
      <x:c r="I42" s="179"/>
      <x:c r="J42" s="179"/>
      <x:c r="K42" s="179"/>
      <x:c r="L42" s="179"/>
      <x:c r="M42" s="179"/>
      <x:c r="N42" s="179"/>
      <x:c r="O42" s="179"/>
      <x:c r="P42" s="179"/>
      <x:c r="Q42" s="179"/>
      <x:c r="R42" s="179"/>
      <x:c r="S42" s="108"/>
      <x:c r="T42" s="108"/>
    </x:row>
    <x:row r="43" s="174" customFormat="1" ht="16.5" customHeight="1">
      <x:c r="B43" s="111"/>
      <x:c r="C43" s="110" t="s">
        <x:v>165</x:v>
      </x:c>
      <x:c r="D43" s="118"/>
      <x:c r="E43" s="118"/>
      <x:c r="F43" s="118"/>
      <x:c r="G43" s="118"/>
      <x:c r="H43" s="118"/>
      <x:c r="I43" s="179"/>
      <x:c r="J43" s="179"/>
      <x:c r="K43" s="179"/>
      <x:c r="L43" s="179"/>
      <x:c r="M43" s="179"/>
      <x:c r="N43" s="179"/>
      <x:c r="O43" s="179"/>
      <x:c r="P43" s="179"/>
      <x:c r="Q43" s="179"/>
      <x:c r="R43" s="179"/>
      <x:c r="S43" s="108"/>
      <x:c r="T43" s="108"/>
    </x:row>
    <x:row r="44" s="174" customFormat="1" ht="16.5" customHeight="1">
      <x:c r="B44" s="111" t="s">
        <x:v>46</x:v>
      </x:c>
      <x:c r="C44" s="115" t="s">
        <x:v>156</x:v>
      </x:c>
      <x:c r="D44" s="116"/>
      <x:c r="E44" s="116"/>
      <x:c r="F44" s="116"/>
      <x:c r="G44" s="117"/>
      <x:c r="H44" s="117" t="s">
        <x:v>151</x:v>
      </x:c>
      <x:c r="I44" s="71"/>
      <x:c r="J44" s="71"/>
      <x:c r="K44" s="71"/>
      <x:c r="L44" s="71"/>
      <x:c r="M44" s="71"/>
      <x:c r="N44" s="71"/>
      <x:c r="O44" s="71"/>
      <x:c r="P44" s="71"/>
      <x:c r="Q44" s="71"/>
      <x:c r="R44" s="71"/>
      <x:c r="S44" s="108"/>
      <x:c r="T44" s="108"/>
    </x:row>
    <x:row r="45" s="174" customFormat="1" ht="16.5" customHeight="1">
      <x:c r="B45" s="111" t="s">
        <x:v>47</x:v>
      </x:c>
      <x:c r="C45" s="115" t="s">
        <x:v>157</x:v>
      </x:c>
      <x:c r="D45" s="116"/>
      <x:c r="E45" s="116"/>
      <x:c r="F45" s="116"/>
      <x:c r="G45" s="117"/>
      <x:c r="H45" s="117" t="s">
        <x:v>158</x:v>
      </x:c>
      <x:c r="I45" s="71"/>
      <x:c r="J45" s="71"/>
      <x:c r="K45" s="71"/>
      <x:c r="L45" s="71"/>
      <x:c r="M45" s="71"/>
      <x:c r="N45" s="71"/>
      <x:c r="O45" s="71"/>
      <x:c r="P45" s="71"/>
      <x:c r="Q45" s="71"/>
      <x:c r="R45" s="71"/>
      <x:c r="S45" s="108"/>
      <x:c r="T45" s="108"/>
    </x:row>
    <x:row r="46" s="174" customFormat="1" ht="16.5" customHeight="1">
      <x:c r="B46" s="111" t="s">
        <x:v>48</x:v>
      </x:c>
      <x:c r="C46" s="115" t="s">
        <x:v>159</x:v>
      </x:c>
      <x:c r="D46" s="116"/>
      <x:c r="E46" s="116"/>
      <x:c r="F46" s="116"/>
      <x:c r="G46" s="117"/>
      <x:c r="H46" s="117" t="s">
        <x:v>158</x:v>
      </x:c>
      <x:c r="I46" s="71"/>
      <x:c r="J46" s="71"/>
      <x:c r="K46" s="71"/>
      <x:c r="L46" s="71"/>
      <x:c r="M46" s="71"/>
      <x:c r="N46" s="71"/>
      <x:c r="O46" s="71"/>
      <x:c r="P46" s="71"/>
      <x:c r="Q46" s="71"/>
      <x:c r="R46" s="71"/>
      <x:c r="S46" s="108"/>
      <x:c r="T46" s="108"/>
    </x:row>
    <x:row r="47" s="174" customFormat="1" ht="16.5" customHeight="1">
      <x:c r="B47" s="111" t="s">
        <x:v>49</x:v>
      </x:c>
      <x:c r="C47" s="115" t="s">
        <x:v>160</x:v>
      </x:c>
      <x:c r="D47" s="116"/>
      <x:c r="E47" s="116"/>
      <x:c r="F47" s="116"/>
      <x:c r="G47" s="117"/>
      <x:c r="H47" s="117" t="s">
        <x:v>161</x:v>
      </x:c>
      <x:c r="I47" s="71"/>
      <x:c r="J47" s="71"/>
      <x:c r="K47" s="71"/>
      <x:c r="L47" s="71"/>
      <x:c r="M47" s="71"/>
      <x:c r="N47" s="71"/>
      <x:c r="O47" s="71"/>
      <x:c r="P47" s="71"/>
      <x:c r="Q47" s="71"/>
      <x:c r="R47" s="71"/>
      <x:c r="S47" s="108"/>
      <x:c r="T47" s="108"/>
    </x:row>
    <x:row r="48" s="174" customFormat="1" ht="30" customHeight="1">
      <x:c r="B48" s="111" t="s">
        <x:v>50</x:v>
      </x:c>
      <x:c r="C48" s="115" t="s">
        <x:v>162</x:v>
      </x:c>
      <x:c r="D48" s="116"/>
      <x:c r="E48" s="116"/>
      <x:c r="F48" s="116"/>
      <x:c r="G48" s="117"/>
      <x:c r="H48" s="117"/>
      <x:c r="I48" s="71" t="s">
        <x:v>116</x:v>
      </x:c>
      <x:c r="J48" s="71" t="s">
        <x:v>116</x:v>
      </x:c>
      <x:c r="K48" s="71" t="s">
        <x:v>116</x:v>
      </x:c>
      <x:c r="L48" s="71" t="s">
        <x:v>116</x:v>
      </x:c>
      <x:c r="M48" s="71" t="s">
        <x:v>116</x:v>
      </x:c>
      <x:c r="N48" s="71" t="s">
        <x:v>116</x:v>
      </x:c>
      <x:c r="O48" s="71" t="s">
        <x:v>116</x:v>
      </x:c>
      <x:c r="P48" s="71" t="s">
        <x:v>116</x:v>
      </x:c>
      <x:c r="Q48" s="71" t="s">
        <x:v>116</x:v>
      </x:c>
      <x:c r="R48" s="71" t="s">
        <x:v>116</x:v>
      </x:c>
      <x:c r="S48" s="108"/>
      <x:c r="T48" s="108"/>
    </x:row>
    <x:row r="49" s="174" customFormat="1" ht="16.5" customHeight="1">
      <x:c r="B49" s="111" t="s">
        <x:v>51</x:v>
      </x:c>
      <x:c r="C49" s="115" t="s">
        <x:v>100</x:v>
      </x:c>
      <x:c r="D49" s="116"/>
      <x:c r="E49" s="116"/>
      <x:c r="F49" s="116"/>
      <x:c r="G49" s="117"/>
      <x:c r="H49" s="117"/>
      <x:c r="I49" s="71"/>
      <x:c r="J49" s="71"/>
      <x:c r="K49" s="71"/>
      <x:c r="L49" s="71"/>
      <x:c r="M49" s="71"/>
      <x:c r="N49" s="71"/>
      <x:c r="O49" s="71"/>
      <x:c r="P49" s="71"/>
      <x:c r="Q49" s="71"/>
      <x:c r="R49" s="71"/>
      <x:c r="S49" s="108"/>
      <x:c r="T49" s="108"/>
    </x:row>
    <x:row r="50" s="174" customFormat="1" ht="16.5" customHeight="1">
      <x:c r="B50" s="111" t="s">
        <x:v>52</x:v>
      </x:c>
      <x:c r="C50" s="115" t="s">
        <x:v>101</x:v>
      </x:c>
      <x:c r="D50" s="116"/>
      <x:c r="E50" s="116"/>
      <x:c r="F50" s="116"/>
      <x:c r="G50" s="117"/>
      <x:c r="H50" s="117"/>
      <x:c r="I50" s="71"/>
      <x:c r="J50" s="71"/>
      <x:c r="K50" s="71"/>
      <x:c r="L50" s="71"/>
      <x:c r="M50" s="71"/>
      <x:c r="N50" s="71"/>
      <x:c r="O50" s="71"/>
      <x:c r="P50" s="71"/>
      <x:c r="Q50" s="71"/>
      <x:c r="R50" s="71"/>
      <x:c r="S50" s="108"/>
      <x:c r="T50" s="108"/>
    </x:row>
    <x:row r="51" s="174" customFormat="1" ht="16.5" customHeight="1">
      <x:c r="B51" s="111" t="s">
        <x:v>53</x:v>
      </x:c>
      <x:c r="C51" s="115" t="s">
        <x:v>102</x:v>
      </x:c>
      <x:c r="D51" s="116"/>
      <x:c r="E51" s="116"/>
      <x:c r="F51" s="116"/>
      <x:c r="G51" s="117"/>
      <x:c r="H51" s="117"/>
      <x:c r="I51" s="71"/>
      <x:c r="J51" s="71"/>
      <x:c r="K51" s="71"/>
      <x:c r="L51" s="71"/>
      <x:c r="M51" s="71"/>
      <x:c r="N51" s="71"/>
      <x:c r="O51" s="71"/>
      <x:c r="P51" s="71"/>
      <x:c r="Q51" s="71"/>
      <x:c r="R51" s="71"/>
      <x:c r="S51" s="108"/>
      <x:c r="T51" s="108"/>
    </x:row>
    <x:row r="52" s="174" customFormat="1" ht="16.5" customHeight="1">
      <x:c r="B52" s="111" t="s">
        <x:v>54</x:v>
      </x:c>
      <x:c r="C52" s="119" t="s">
        <x:v>163</x:v>
      </x:c>
      <x:c r="D52" s="116"/>
      <x:c r="E52" s="116"/>
      <x:c r="F52" s="116"/>
      <x:c r="G52" s="117"/>
      <x:c r="H52" s="117"/>
      <x:c r="I52" s="168" t="n">
        <x:f>IF(IF(I48=$I$238,I49,IF(I48=$I$239,I49*I50,IF(I48=$I$240,I49*I50*I51,1)))=0,"Fyll i 2.6-2.8",IF(I48=$I$238,I49,IF(I48=$I$239,I49*I50,IF(I48=$I$240,I49*I50*I51,1))))</x:f>
        <x:v>1</x:v>
      </x:c>
      <x:c r="J52" s="168" t="n">
        <x:f t="shared" ref="J52" si="2">IF(IF(J48=$I$238,J49,IF(J48=$I$239,J49*J50,IF(J48=$I$240,J49*J50*J51,1)))=0,"Fyll i 2.6-2.8",IF(J48=$I$238,J49,IF(J48=$I$239,J49*J50,IF(J48=$I$240,J49*J50*J51,1))))</x:f>
        <x:v>1</x:v>
      </x:c>
      <x:c r="K52" s="168" t="n">
        <x:f t="shared" ref="K52" si="3">IF(IF(K48=$I$238,K49,IF(K48=$I$239,K49*K50,IF(K48=$I$240,K49*K50*K51,1)))=0,"Fyll i 2.6-2.8",IF(K48=$I$238,K49,IF(K48=$I$239,K49*K50,IF(K48=$I$240,K49*K50*K51,1))))</x:f>
        <x:v>1</x:v>
      </x:c>
      <x:c r="L52" s="168" t="n">
        <x:f t="shared" ref="L52" si="4">IF(IF(L48=$I$238,L49,IF(L48=$I$239,L49*L50,IF(L48=$I$240,L49*L50*L51,1)))=0,"Fyll i 2.6-2.8",IF(L48=$I$238,L49,IF(L48=$I$239,L49*L50,IF(L48=$I$240,L49*L50*L51,1))))</x:f>
        <x:v>1</x:v>
      </x:c>
      <x:c r="M52" s="168" t="n">
        <x:f t="shared" ref="M52" si="5">IF(IF(M48=$I$238,M49,IF(M48=$I$239,M49*M50,IF(M48=$I$240,M49*M50*M51,1)))=0,"Fyll i 2.6-2.8",IF(M48=$I$238,M49,IF(M48=$I$239,M49*M50,IF(M48=$I$240,M49*M50*M51,1))))</x:f>
        <x:v>1</x:v>
      </x:c>
      <x:c r="N52" s="168" t="n">
        <x:f t="shared" ref="N52" si="6">IF(IF(N48=$I$238,N49,IF(N48=$I$239,N49*N50,IF(N48=$I$240,N49*N50*N51,1)))=0,"Fyll i 2.6-2.8",IF(N48=$I$238,N49,IF(N48=$I$239,N49*N50,IF(N48=$I$240,N49*N50*N51,1))))</x:f>
        <x:v>1</x:v>
      </x:c>
      <x:c r="O52" s="168" t="n">
        <x:f t="shared" ref="O52" si="7">IF(IF(O48=$I$238,O49,IF(O48=$I$239,O49*O50,IF(O48=$I$240,O49*O50*O51,1)))=0,"Fyll i 2.6-2.8",IF(O48=$I$238,O49,IF(O48=$I$239,O49*O50,IF(O48=$I$240,O49*O50*O51,1))))</x:f>
        <x:v>1</x:v>
      </x:c>
      <x:c r="P52" s="168" t="n">
        <x:f t="shared" ref="P52" si="8">IF(IF(P48=$I$238,P49,IF(P48=$I$239,P49*P50,IF(P48=$I$240,P49*P50*P51,1)))=0,"Fyll i 2.6-2.8",IF(P48=$I$238,P49,IF(P48=$I$239,P49*P50,IF(P48=$I$240,P49*P50*P51,1))))</x:f>
        <x:v>1</x:v>
      </x:c>
      <x:c r="Q52" s="168" t="n">
        <x:f t="shared" ref="Q52" si="9">IF(IF(Q48=$I$238,Q49,IF(Q48=$I$239,Q49*Q50,IF(Q48=$I$240,Q49*Q50*Q51,1)))=0,"Fyll i 2.6-2.8",IF(Q48=$I$238,Q49,IF(Q48=$I$239,Q49*Q50,IF(Q48=$I$240,Q49*Q50*Q51,1))))</x:f>
        <x:v>1</x:v>
      </x:c>
      <x:c r="R52" s="168" t="n">
        <x:f t="shared" ref="R52" si="10">IF(IF(R48=$I$238,R49,IF(R48=$I$239,R49*R50,IF(R48=$I$240,R49*R50*R51,1)))=0,"Fyll i 2.6-2.8",IF(R48=$I$238,R49,IF(R48=$I$239,R49*R50,IF(R48=$I$240,R49*R50*R51,1))))</x:f>
        <x:v>1</x:v>
      </x:c>
      <x:c r="S52" s="108"/>
      <x:c r="T52" s="108"/>
    </x:row>
    <x:row r="53" s="174" customFormat="1" ht="16.5" customHeight="1">
      <x:c r="B53" s="111" t="s">
        <x:v>55</x:v>
      </x:c>
      <x:c r="C53" s="115" t="s">
        <x:v>164</x:v>
      </x:c>
      <x:c r="D53" s="116"/>
      <x:c r="E53" s="116"/>
      <x:c r="F53" s="116"/>
      <x:c r="G53" s="117"/>
      <x:c r="H53" s="117" t="s">
        <x:v>114</x:v>
      </x:c>
      <x:c r="I53" s="71"/>
      <x:c r="J53" s="71"/>
      <x:c r="K53" s="71"/>
      <x:c r="L53" s="71"/>
      <x:c r="M53" s="71"/>
      <x:c r="N53" s="71"/>
      <x:c r="O53" s="71"/>
      <x:c r="P53" s="71"/>
      <x:c r="Q53" s="71"/>
      <x:c r="R53" s="71"/>
      <x:c r="S53" s="108"/>
      <x:c r="T53" s="108"/>
    </x:row>
    <x:row r="54" s="174" customFormat="1" ht="16.5" customHeight="1">
      <x:c r="B54" s="111"/>
      <x:c r="C54" s="118"/>
      <x:c r="D54" s="118"/>
      <x:c r="E54" s="118"/>
      <x:c r="F54" s="118"/>
      <x:c r="G54" s="118"/>
      <x:c r="H54" s="118"/>
      <x:c r="I54" s="179"/>
      <x:c r="J54" s="179"/>
      <x:c r="K54" s="179"/>
      <x:c r="L54" s="179"/>
      <x:c r="M54" s="179"/>
      <x:c r="N54" s="179"/>
      <x:c r="O54" s="179"/>
      <x:c r="P54" s="179"/>
      <x:c r="Q54" s="179"/>
      <x:c r="R54" s="179"/>
      <x:c r="S54" s="108"/>
      <x:c r="T54" s="108"/>
    </x:row>
    <x:row r="55" s="174" customFormat="1" ht="16.5" customHeight="1">
      <x:c r="B55" s="111"/>
      <x:c r="C55" s="110" t="s">
        <x:v>166</x:v>
      </x:c>
      <x:c r="D55" s="118"/>
      <x:c r="E55" s="118"/>
      <x:c r="F55" s="118"/>
      <x:c r="G55" s="118"/>
      <x:c r="H55" s="118"/>
      <x:c r="I55" s="179"/>
      <x:c r="J55" s="179"/>
      <x:c r="K55" s="179"/>
      <x:c r="L55" s="179"/>
      <x:c r="M55" s="179"/>
      <x:c r="N55" s="179"/>
      <x:c r="O55" s="179"/>
      <x:c r="P55" s="179"/>
      <x:c r="Q55" s="179"/>
      <x:c r="R55" s="179"/>
      <x:c r="S55" s="108"/>
      <x:c r="T55" s="108"/>
    </x:row>
    <x:row r="56" s="174" customFormat="1" ht="16.5" customHeight="1">
      <x:c r="B56" s="111" t="s">
        <x:v>46</x:v>
      </x:c>
      <x:c r="C56" s="115" t="s">
        <x:v>156</x:v>
      </x:c>
      <x:c r="D56" s="116"/>
      <x:c r="E56" s="116"/>
      <x:c r="F56" s="116"/>
      <x:c r="G56" s="117"/>
      <x:c r="H56" s="117" t="s">
        <x:v>151</x:v>
      </x:c>
      <x:c r="I56" s="71"/>
      <x:c r="J56" s="71"/>
      <x:c r="K56" s="71"/>
      <x:c r="L56" s="71"/>
      <x:c r="M56" s="71"/>
      <x:c r="N56" s="71"/>
      <x:c r="O56" s="71"/>
      <x:c r="P56" s="71"/>
      <x:c r="Q56" s="71"/>
      <x:c r="R56" s="71"/>
      <x:c r="S56" s="108"/>
      <x:c r="T56" s="108"/>
    </x:row>
    <x:row r="57" s="174" customFormat="1" ht="16.5" customHeight="1">
      <x:c r="B57" s="111" t="s">
        <x:v>47</x:v>
      </x:c>
      <x:c r="C57" s="115" t="s">
        <x:v>157</x:v>
      </x:c>
      <x:c r="D57" s="116"/>
      <x:c r="E57" s="116"/>
      <x:c r="F57" s="116"/>
      <x:c r="G57" s="117"/>
      <x:c r="H57" s="117" t="s">
        <x:v>158</x:v>
      </x:c>
      <x:c r="I57" s="71"/>
      <x:c r="J57" s="71"/>
      <x:c r="K57" s="71"/>
      <x:c r="L57" s="71"/>
      <x:c r="M57" s="71"/>
      <x:c r="N57" s="71"/>
      <x:c r="O57" s="71"/>
      <x:c r="P57" s="71"/>
      <x:c r="Q57" s="71"/>
      <x:c r="R57" s="71"/>
      <x:c r="S57" s="108"/>
      <x:c r="T57" s="108"/>
    </x:row>
    <x:row r="58" s="174" customFormat="1" ht="16.5" customHeight="1">
      <x:c r="B58" s="111" t="s">
        <x:v>48</x:v>
      </x:c>
      <x:c r="C58" s="115" t="s">
        <x:v>159</x:v>
      </x:c>
      <x:c r="D58" s="116"/>
      <x:c r="E58" s="116"/>
      <x:c r="F58" s="116"/>
      <x:c r="G58" s="117"/>
      <x:c r="H58" s="117" t="s">
        <x:v>158</x:v>
      </x:c>
      <x:c r="I58" s="71"/>
      <x:c r="J58" s="71"/>
      <x:c r="K58" s="71"/>
      <x:c r="L58" s="71"/>
      <x:c r="M58" s="71"/>
      <x:c r="N58" s="71"/>
      <x:c r="O58" s="71"/>
      <x:c r="P58" s="71"/>
      <x:c r="Q58" s="71"/>
      <x:c r="R58" s="71"/>
      <x:c r="S58" s="108"/>
      <x:c r="T58" s="108"/>
    </x:row>
    <x:row r="59" s="174" customFormat="1" ht="16.5" customHeight="1">
      <x:c r="B59" s="111" t="s">
        <x:v>49</x:v>
      </x:c>
      <x:c r="C59" s="115" t="s">
        <x:v>160</x:v>
      </x:c>
      <x:c r="D59" s="116"/>
      <x:c r="E59" s="116"/>
      <x:c r="F59" s="116"/>
      <x:c r="G59" s="117"/>
      <x:c r="H59" s="117" t="s">
        <x:v>161</x:v>
      </x:c>
      <x:c r="I59" s="71"/>
      <x:c r="J59" s="71"/>
      <x:c r="K59" s="71"/>
      <x:c r="L59" s="71"/>
      <x:c r="M59" s="71"/>
      <x:c r="N59" s="71"/>
      <x:c r="O59" s="71"/>
      <x:c r="P59" s="71"/>
      <x:c r="Q59" s="71"/>
      <x:c r="R59" s="71"/>
      <x:c r="S59" s="108"/>
      <x:c r="T59" s="108"/>
    </x:row>
    <x:row r="60" s="174" customFormat="1" ht="30" customHeight="1">
      <x:c r="B60" s="111" t="s">
        <x:v>50</x:v>
      </x:c>
      <x:c r="C60" s="115" t="s">
        <x:v>162</x:v>
      </x:c>
      <x:c r="D60" s="116"/>
      <x:c r="E60" s="116"/>
      <x:c r="F60" s="116"/>
      <x:c r="G60" s="117"/>
      <x:c r="H60" s="117"/>
      <x:c r="I60" s="71" t="s">
        <x:v>116</x:v>
      </x:c>
      <x:c r="J60" s="71" t="s">
        <x:v>116</x:v>
      </x:c>
      <x:c r="K60" s="71" t="s">
        <x:v>116</x:v>
      </x:c>
      <x:c r="L60" s="71" t="s">
        <x:v>116</x:v>
      </x:c>
      <x:c r="M60" s="71" t="s">
        <x:v>116</x:v>
      </x:c>
      <x:c r="N60" s="71" t="s">
        <x:v>116</x:v>
      </x:c>
      <x:c r="O60" s="71" t="s">
        <x:v>116</x:v>
      </x:c>
      <x:c r="P60" s="71" t="s">
        <x:v>116</x:v>
      </x:c>
      <x:c r="Q60" s="71" t="s">
        <x:v>116</x:v>
      </x:c>
      <x:c r="R60" s="71" t="s">
        <x:v>116</x:v>
      </x:c>
      <x:c r="S60" s="108"/>
      <x:c r="T60" s="108"/>
    </x:row>
    <x:row r="61" s="174" customFormat="1" ht="16.5" customHeight="1">
      <x:c r="B61" s="111" t="s">
        <x:v>51</x:v>
      </x:c>
      <x:c r="C61" s="115" t="s">
        <x:v>100</x:v>
      </x:c>
      <x:c r="D61" s="116"/>
      <x:c r="E61" s="116"/>
      <x:c r="F61" s="116"/>
      <x:c r="G61" s="117"/>
      <x:c r="H61" s="117"/>
      <x:c r="I61" s="71"/>
      <x:c r="J61" s="71"/>
      <x:c r="K61" s="71"/>
      <x:c r="L61" s="71"/>
      <x:c r="M61" s="71"/>
      <x:c r="N61" s="71"/>
      <x:c r="O61" s="71"/>
      <x:c r="P61" s="71"/>
      <x:c r="Q61" s="71"/>
      <x:c r="R61" s="71"/>
      <x:c r="S61" s="108"/>
      <x:c r="T61" s="108"/>
    </x:row>
    <x:row r="62" s="174" customFormat="1" ht="16.5" customHeight="1">
      <x:c r="B62" s="111" t="s">
        <x:v>52</x:v>
      </x:c>
      <x:c r="C62" s="115" t="s">
        <x:v>101</x:v>
      </x:c>
      <x:c r="D62" s="116"/>
      <x:c r="E62" s="116"/>
      <x:c r="F62" s="116"/>
      <x:c r="G62" s="117"/>
      <x:c r="H62" s="117"/>
      <x:c r="I62" s="71"/>
      <x:c r="J62" s="71"/>
      <x:c r="K62" s="71"/>
      <x:c r="L62" s="71"/>
      <x:c r="M62" s="71"/>
      <x:c r="N62" s="71"/>
      <x:c r="O62" s="71"/>
      <x:c r="P62" s="71"/>
      <x:c r="Q62" s="71"/>
      <x:c r="R62" s="71"/>
      <x:c r="S62" s="108"/>
      <x:c r="T62" s="108"/>
    </x:row>
    <x:row r="63" s="174" customFormat="1" ht="16.5" customHeight="1">
      <x:c r="B63" s="111" t="s">
        <x:v>53</x:v>
      </x:c>
      <x:c r="C63" s="115" t="s">
        <x:v>102</x:v>
      </x:c>
      <x:c r="D63" s="116"/>
      <x:c r="E63" s="116"/>
      <x:c r="F63" s="116"/>
      <x:c r="G63" s="117"/>
      <x:c r="H63" s="117"/>
      <x:c r="I63" s="71"/>
      <x:c r="J63" s="71"/>
      <x:c r="K63" s="71"/>
      <x:c r="L63" s="71"/>
      <x:c r="M63" s="71"/>
      <x:c r="N63" s="71"/>
      <x:c r="O63" s="71"/>
      <x:c r="P63" s="71"/>
      <x:c r="Q63" s="71"/>
      <x:c r="R63" s="71"/>
      <x:c r="S63" s="108"/>
      <x:c r="T63" s="108"/>
    </x:row>
    <x:row r="64" s="174" customFormat="1" ht="16.5" customHeight="1">
      <x:c r="B64" s="111" t="s">
        <x:v>54</x:v>
      </x:c>
      <x:c r="C64" s="119" t="s">
        <x:v>163</x:v>
      </x:c>
      <x:c r="D64" s="116"/>
      <x:c r="E64" s="116"/>
      <x:c r="F64" s="116"/>
      <x:c r="G64" s="117"/>
      <x:c r="H64" s="117"/>
      <x:c r="I64" s="168" t="n">
        <x:f>IF(IF(I60=$I$238,I61,IF(I60=$I$239,I61*I62,IF(I60=$I$240,I61*I62*I63,1)))=0,"Fyll i 2.6-2.8",IF(I60=$I$238,I61,IF(I60=$I$239,I61*I62,IF(I60=$I$240,I61*I62*I63,1))))</x:f>
        <x:v>1</x:v>
      </x:c>
      <x:c r="J64" s="168" t="n">
        <x:f t="shared" ref="J64" si="11">IF(IF(J60=$I$238,J61,IF(J60=$I$239,J61*J62,IF(J60=$I$240,J61*J62*J63,1)))=0,"Fyll i 2.6-2.8",IF(J60=$I$238,J61,IF(J60=$I$239,J61*J62,IF(J60=$I$240,J61*J62*J63,1))))</x:f>
        <x:v>1</x:v>
      </x:c>
      <x:c r="K64" s="168" t="n">
        <x:f t="shared" ref="K64" si="12">IF(IF(K60=$I$238,K61,IF(K60=$I$239,K61*K62,IF(K60=$I$240,K61*K62*K63,1)))=0,"Fyll i 2.6-2.8",IF(K60=$I$238,K61,IF(K60=$I$239,K61*K62,IF(K60=$I$240,K61*K62*K63,1))))</x:f>
        <x:v>1</x:v>
      </x:c>
      <x:c r="L64" s="168" t="n">
        <x:f t="shared" ref="L64" si="13">IF(IF(L60=$I$238,L61,IF(L60=$I$239,L61*L62,IF(L60=$I$240,L61*L62*L63,1)))=0,"Fyll i 2.6-2.8",IF(L60=$I$238,L61,IF(L60=$I$239,L61*L62,IF(L60=$I$240,L61*L62*L63,1))))</x:f>
        <x:v>1</x:v>
      </x:c>
      <x:c r="M64" s="168" t="n">
        <x:f t="shared" ref="M64" si="14">IF(IF(M60=$I$238,M61,IF(M60=$I$239,M61*M62,IF(M60=$I$240,M61*M62*M63,1)))=0,"Fyll i 2.6-2.8",IF(M60=$I$238,M61,IF(M60=$I$239,M61*M62,IF(M60=$I$240,M61*M62*M63,1))))</x:f>
        <x:v>1</x:v>
      </x:c>
      <x:c r="N64" s="168" t="n">
        <x:f t="shared" ref="N64" si="15">IF(IF(N60=$I$238,N61,IF(N60=$I$239,N61*N62,IF(N60=$I$240,N61*N62*N63,1)))=0,"Fyll i 2.6-2.8",IF(N60=$I$238,N61,IF(N60=$I$239,N61*N62,IF(N60=$I$240,N61*N62*N63,1))))</x:f>
        <x:v>1</x:v>
      </x:c>
      <x:c r="O64" s="168" t="n">
        <x:f t="shared" ref="O64" si="16">IF(IF(O60=$I$238,O61,IF(O60=$I$239,O61*O62,IF(O60=$I$240,O61*O62*O63,1)))=0,"Fyll i 2.6-2.8",IF(O60=$I$238,O61,IF(O60=$I$239,O61*O62,IF(O60=$I$240,O61*O62*O63,1))))</x:f>
        <x:v>1</x:v>
      </x:c>
      <x:c r="P64" s="168" t="n">
        <x:f t="shared" ref="P64" si="17">IF(IF(P60=$I$238,P61,IF(P60=$I$239,P61*P62,IF(P60=$I$240,P61*P62*P63,1)))=0,"Fyll i 2.6-2.8",IF(P60=$I$238,P61,IF(P60=$I$239,P61*P62,IF(P60=$I$240,P61*P62*P63,1))))</x:f>
        <x:v>1</x:v>
      </x:c>
      <x:c r="Q64" s="168" t="n">
        <x:f t="shared" ref="Q64" si="18">IF(IF(Q60=$I$238,Q61,IF(Q60=$I$239,Q61*Q62,IF(Q60=$I$240,Q61*Q62*Q63,1)))=0,"Fyll i 2.6-2.8",IF(Q60=$I$238,Q61,IF(Q60=$I$239,Q61*Q62,IF(Q60=$I$240,Q61*Q62*Q63,1))))</x:f>
        <x:v>1</x:v>
      </x:c>
      <x:c r="R64" s="168" t="n">
        <x:f t="shared" ref="R64" si="19">IF(IF(R60=$I$238,R61,IF(R60=$I$239,R61*R62,IF(R60=$I$240,R61*R62*R63,1)))=0,"Fyll i 2.6-2.8",IF(R60=$I$238,R61,IF(R60=$I$239,R61*R62,IF(R60=$I$240,R61*R62*R63,1))))</x:f>
        <x:v>1</x:v>
      </x:c>
      <x:c r="S64" s="108"/>
      <x:c r="T64" s="108"/>
    </x:row>
    <x:row r="65" s="174" customFormat="1" ht="16.5" customHeight="1">
      <x:c r="B65" s="111" t="s">
        <x:v>55</x:v>
      </x:c>
      <x:c r="C65" s="115" t="s">
        <x:v>164</x:v>
      </x:c>
      <x:c r="D65" s="116"/>
      <x:c r="E65" s="116"/>
      <x:c r="F65" s="116"/>
      <x:c r="G65" s="117"/>
      <x:c r="H65" s="117" t="s">
        <x:v>114</x:v>
      </x:c>
      <x:c r="I65" s="71"/>
      <x:c r="J65" s="71"/>
      <x:c r="K65" s="71"/>
      <x:c r="L65" s="71"/>
      <x:c r="M65" s="71"/>
      <x:c r="N65" s="71"/>
      <x:c r="O65" s="71"/>
      <x:c r="P65" s="71"/>
      <x:c r="Q65" s="71"/>
      <x:c r="R65" s="71"/>
      <x:c r="S65" s="108"/>
      <x:c r="T65" s="108"/>
    </x:row>
    <x:row r="66" s="174" customFormat="1" ht="16.5" customHeight="1">
      <x:c r="B66" s="111"/>
      <x:c r="C66" s="118"/>
      <x:c r="D66" s="118"/>
      <x:c r="E66" s="118"/>
      <x:c r="F66" s="118"/>
      <x:c r="G66" s="118"/>
      <x:c r="H66" s="118"/>
      <x:c r="I66" s="179"/>
      <x:c r="J66" s="179"/>
      <x:c r="K66" s="179"/>
      <x:c r="L66" s="179"/>
      <x:c r="M66" s="179"/>
      <x:c r="N66" s="179"/>
      <x:c r="O66" s="179"/>
      <x:c r="P66" s="179"/>
      <x:c r="Q66" s="179"/>
      <x:c r="R66" s="179"/>
      <x:c r="S66" s="108"/>
      <x:c r="T66" s="108"/>
    </x:row>
    <x:row r="67" s="174" customFormat="1" ht="16.5" customHeight="1">
      <x:c r="B67" s="111"/>
      <x:c r="C67" s="110" t="s">
        <x:v>167</x:v>
      </x:c>
      <x:c r="D67" s="118"/>
      <x:c r="E67" s="118"/>
      <x:c r="F67" s="118"/>
      <x:c r="G67" s="118"/>
      <x:c r="H67" s="118"/>
      <x:c r="I67" s="179"/>
      <x:c r="J67" s="179"/>
      <x:c r="K67" s="179"/>
      <x:c r="L67" s="179"/>
      <x:c r="M67" s="179"/>
      <x:c r="N67" s="179"/>
      <x:c r="O67" s="179"/>
      <x:c r="P67" s="179"/>
      <x:c r="Q67" s="179"/>
      <x:c r="R67" s="179"/>
      <x:c r="S67" s="108"/>
      <x:c r="T67" s="108"/>
    </x:row>
    <x:row r="68" s="174" customFormat="1" ht="16.5" customHeight="1">
      <x:c r="B68" s="111" t="s">
        <x:v>46</x:v>
      </x:c>
      <x:c r="C68" s="115" t="s">
        <x:v>156</x:v>
      </x:c>
      <x:c r="D68" s="116"/>
      <x:c r="E68" s="116"/>
      <x:c r="F68" s="116"/>
      <x:c r="G68" s="117"/>
      <x:c r="H68" s="117" t="s">
        <x:v>151</x:v>
      </x:c>
      <x:c r="I68" s="71"/>
      <x:c r="J68" s="71"/>
      <x:c r="K68" s="71"/>
      <x:c r="L68" s="71"/>
      <x:c r="M68" s="71"/>
      <x:c r="N68" s="71"/>
      <x:c r="O68" s="71"/>
      <x:c r="P68" s="71"/>
      <x:c r="Q68" s="71"/>
      <x:c r="R68" s="71"/>
      <x:c r="S68" s="108"/>
      <x:c r="T68" s="108"/>
    </x:row>
    <x:row r="69" s="174" customFormat="1" ht="16.5" customHeight="1">
      <x:c r="B69" s="111" t="s">
        <x:v>47</x:v>
      </x:c>
      <x:c r="C69" s="115" t="s">
        <x:v>157</x:v>
      </x:c>
      <x:c r="D69" s="116"/>
      <x:c r="E69" s="116"/>
      <x:c r="F69" s="116"/>
      <x:c r="G69" s="117"/>
      <x:c r="H69" s="117" t="s">
        <x:v>158</x:v>
      </x:c>
      <x:c r="I69" s="71"/>
      <x:c r="J69" s="71"/>
      <x:c r="K69" s="71"/>
      <x:c r="L69" s="71"/>
      <x:c r="M69" s="71"/>
      <x:c r="N69" s="71"/>
      <x:c r="O69" s="71"/>
      <x:c r="P69" s="71"/>
      <x:c r="Q69" s="71"/>
      <x:c r="R69" s="71"/>
      <x:c r="S69" s="108"/>
      <x:c r="T69" s="108"/>
    </x:row>
    <x:row r="70" s="174" customFormat="1" ht="16.5" customHeight="1">
      <x:c r="B70" s="111" t="s">
        <x:v>48</x:v>
      </x:c>
      <x:c r="C70" s="115" t="s">
        <x:v>159</x:v>
      </x:c>
      <x:c r="D70" s="116"/>
      <x:c r="E70" s="116"/>
      <x:c r="F70" s="116"/>
      <x:c r="G70" s="117"/>
      <x:c r="H70" s="117" t="s">
        <x:v>158</x:v>
      </x:c>
      <x:c r="I70" s="71"/>
      <x:c r="J70" s="71"/>
      <x:c r="K70" s="71"/>
      <x:c r="L70" s="71"/>
      <x:c r="M70" s="71"/>
      <x:c r="N70" s="71"/>
      <x:c r="O70" s="71"/>
      <x:c r="P70" s="71"/>
      <x:c r="Q70" s="71"/>
      <x:c r="R70" s="71"/>
      <x:c r="S70" s="108"/>
      <x:c r="T70" s="108"/>
    </x:row>
    <x:row r="71" s="174" customFormat="1" ht="16.5" customHeight="1">
      <x:c r="B71" s="111" t="s">
        <x:v>49</x:v>
      </x:c>
      <x:c r="C71" s="115" t="s">
        <x:v>160</x:v>
      </x:c>
      <x:c r="D71" s="116"/>
      <x:c r="E71" s="116"/>
      <x:c r="F71" s="116"/>
      <x:c r="G71" s="117"/>
      <x:c r="H71" s="117" t="s">
        <x:v>161</x:v>
      </x:c>
      <x:c r="I71" s="71"/>
      <x:c r="J71" s="71"/>
      <x:c r="K71" s="71"/>
      <x:c r="L71" s="71"/>
      <x:c r="M71" s="71"/>
      <x:c r="N71" s="71"/>
      <x:c r="O71" s="71"/>
      <x:c r="P71" s="71"/>
      <x:c r="Q71" s="71"/>
      <x:c r="R71" s="71"/>
      <x:c r="S71" s="108"/>
      <x:c r="T71" s="108"/>
    </x:row>
    <x:row r="72" s="174" customFormat="1" ht="30" customHeight="1">
      <x:c r="B72" s="111" t="s">
        <x:v>50</x:v>
      </x:c>
      <x:c r="C72" s="115" t="s">
        <x:v>162</x:v>
      </x:c>
      <x:c r="D72" s="116"/>
      <x:c r="E72" s="116"/>
      <x:c r="F72" s="116"/>
      <x:c r="G72" s="117"/>
      <x:c r="H72" s="117"/>
      <x:c r="I72" s="71" t="s">
        <x:v>116</x:v>
      </x:c>
      <x:c r="J72" s="71" t="s">
        <x:v>116</x:v>
      </x:c>
      <x:c r="K72" s="71" t="s">
        <x:v>116</x:v>
      </x:c>
      <x:c r="L72" s="71" t="s">
        <x:v>116</x:v>
      </x:c>
      <x:c r="M72" s="71" t="s">
        <x:v>116</x:v>
      </x:c>
      <x:c r="N72" s="71" t="s">
        <x:v>116</x:v>
      </x:c>
      <x:c r="O72" s="71" t="s">
        <x:v>116</x:v>
      </x:c>
      <x:c r="P72" s="71" t="s">
        <x:v>116</x:v>
      </x:c>
      <x:c r="Q72" s="71" t="s">
        <x:v>116</x:v>
      </x:c>
      <x:c r="R72" s="71" t="s">
        <x:v>116</x:v>
      </x:c>
      <x:c r="S72" s="108"/>
      <x:c r="T72" s="108"/>
    </x:row>
    <x:row r="73" s="174" customFormat="1" ht="16.5" customHeight="1">
      <x:c r="B73" s="111" t="s">
        <x:v>51</x:v>
      </x:c>
      <x:c r="C73" s="115" t="s">
        <x:v>100</x:v>
      </x:c>
      <x:c r="D73" s="116"/>
      <x:c r="E73" s="116"/>
      <x:c r="F73" s="116"/>
      <x:c r="G73" s="117"/>
      <x:c r="H73" s="117"/>
      <x:c r="I73" s="71"/>
      <x:c r="J73" s="71"/>
      <x:c r="K73" s="71"/>
      <x:c r="L73" s="71"/>
      <x:c r="M73" s="71"/>
      <x:c r="N73" s="71"/>
      <x:c r="O73" s="71"/>
      <x:c r="P73" s="71"/>
      <x:c r="Q73" s="71"/>
      <x:c r="R73" s="71"/>
      <x:c r="S73" s="108"/>
      <x:c r="T73" s="108"/>
    </x:row>
    <x:row r="74" s="174" customFormat="1" ht="16.5" customHeight="1">
      <x:c r="B74" s="111" t="s">
        <x:v>52</x:v>
      </x:c>
      <x:c r="C74" s="115" t="s">
        <x:v>101</x:v>
      </x:c>
      <x:c r="D74" s="116"/>
      <x:c r="E74" s="116"/>
      <x:c r="F74" s="116"/>
      <x:c r="G74" s="117"/>
      <x:c r="H74" s="117"/>
      <x:c r="I74" s="71"/>
      <x:c r="J74" s="71"/>
      <x:c r="K74" s="71"/>
      <x:c r="L74" s="71"/>
      <x:c r="M74" s="71"/>
      <x:c r="N74" s="71"/>
      <x:c r="O74" s="71"/>
      <x:c r="P74" s="71"/>
      <x:c r="Q74" s="71"/>
      <x:c r="R74" s="71"/>
      <x:c r="S74" s="108"/>
      <x:c r="T74" s="108"/>
    </x:row>
    <x:row r="75" s="174" customFormat="1" ht="16.5" customHeight="1">
      <x:c r="B75" s="111" t="s">
        <x:v>53</x:v>
      </x:c>
      <x:c r="C75" s="115" t="s">
        <x:v>102</x:v>
      </x:c>
      <x:c r="D75" s="116"/>
      <x:c r="E75" s="116"/>
      <x:c r="F75" s="116"/>
      <x:c r="G75" s="117"/>
      <x:c r="H75" s="117"/>
      <x:c r="I75" s="71"/>
      <x:c r="J75" s="71"/>
      <x:c r="K75" s="71"/>
      <x:c r="L75" s="71"/>
      <x:c r="M75" s="71"/>
      <x:c r="N75" s="71"/>
      <x:c r="O75" s="71"/>
      <x:c r="P75" s="71"/>
      <x:c r="Q75" s="71"/>
      <x:c r="R75" s="71"/>
      <x:c r="S75" s="108"/>
      <x:c r="T75" s="108"/>
    </x:row>
    <x:row r="76" s="174" customFormat="1" ht="16.5" customHeight="1">
      <x:c r="B76" s="111" t="s">
        <x:v>54</x:v>
      </x:c>
      <x:c r="C76" s="119" t="s">
        <x:v>163</x:v>
      </x:c>
      <x:c r="D76" s="116"/>
      <x:c r="E76" s="116"/>
      <x:c r="F76" s="116"/>
      <x:c r="G76" s="117"/>
      <x:c r="H76" s="117"/>
      <x:c r="I76" s="168" t="n">
        <x:f>IF(IF(I72=$I$238,I73,IF(I72=$I$239,I73*I74,IF(I72=$I$240,I73*I74*I75,1)))=0,"Fyll i 2.6-2.8",IF(I72=$I$238,I73,IF(I72=$I$239,I73*I74,IF(I72=$I$240,I73*I74*I75,1))))</x:f>
        <x:v>1</x:v>
      </x:c>
      <x:c r="J76" s="168" t="n">
        <x:f t="shared" ref="J76" si="20">IF(IF(J72=$I$238,J73,IF(J72=$I$239,J73*J74,IF(J72=$I$240,J73*J74*J75,1)))=0,"Fyll i 2.6-2.8",IF(J72=$I$238,J73,IF(J72=$I$239,J73*J74,IF(J72=$I$240,J73*J74*J75,1))))</x:f>
        <x:v>1</x:v>
      </x:c>
      <x:c r="K76" s="168" t="n">
        <x:f t="shared" ref="K76" si="21">IF(IF(K72=$I$238,K73,IF(K72=$I$239,K73*K74,IF(K72=$I$240,K73*K74*K75,1)))=0,"Fyll i 2.6-2.8",IF(K72=$I$238,K73,IF(K72=$I$239,K73*K74,IF(K72=$I$240,K73*K74*K75,1))))</x:f>
        <x:v>1</x:v>
      </x:c>
      <x:c r="L76" s="168" t="n">
        <x:f t="shared" ref="L76" si="22">IF(IF(L72=$I$238,L73,IF(L72=$I$239,L73*L74,IF(L72=$I$240,L73*L74*L75,1)))=0,"Fyll i 2.6-2.8",IF(L72=$I$238,L73,IF(L72=$I$239,L73*L74,IF(L72=$I$240,L73*L74*L75,1))))</x:f>
        <x:v>1</x:v>
      </x:c>
      <x:c r="M76" s="168" t="n">
        <x:f t="shared" ref="M76" si="23">IF(IF(M72=$I$238,M73,IF(M72=$I$239,M73*M74,IF(M72=$I$240,M73*M74*M75,1)))=0,"Fyll i 2.6-2.8",IF(M72=$I$238,M73,IF(M72=$I$239,M73*M74,IF(M72=$I$240,M73*M74*M75,1))))</x:f>
        <x:v>1</x:v>
      </x:c>
      <x:c r="N76" s="168" t="n">
        <x:f t="shared" ref="N76" si="24">IF(IF(N72=$I$238,N73,IF(N72=$I$239,N73*N74,IF(N72=$I$240,N73*N74*N75,1)))=0,"Fyll i 2.6-2.8",IF(N72=$I$238,N73,IF(N72=$I$239,N73*N74,IF(N72=$I$240,N73*N74*N75,1))))</x:f>
        <x:v>1</x:v>
      </x:c>
      <x:c r="O76" s="168" t="n">
        <x:f t="shared" ref="O76" si="25">IF(IF(O72=$I$238,O73,IF(O72=$I$239,O73*O74,IF(O72=$I$240,O73*O74*O75,1)))=0,"Fyll i 2.6-2.8",IF(O72=$I$238,O73,IF(O72=$I$239,O73*O74,IF(O72=$I$240,O73*O74*O75,1))))</x:f>
        <x:v>1</x:v>
      </x:c>
      <x:c r="P76" s="168" t="n">
        <x:f t="shared" ref="P76" si="26">IF(IF(P72=$I$238,P73,IF(P72=$I$239,P73*P74,IF(P72=$I$240,P73*P74*P75,1)))=0,"Fyll i 2.6-2.8",IF(P72=$I$238,P73,IF(P72=$I$239,P73*P74,IF(P72=$I$240,P73*P74*P75,1))))</x:f>
        <x:v>1</x:v>
      </x:c>
      <x:c r="Q76" s="168" t="n">
        <x:f t="shared" ref="Q76" si="27">IF(IF(Q72=$I$238,Q73,IF(Q72=$I$239,Q73*Q74,IF(Q72=$I$240,Q73*Q74*Q75,1)))=0,"Fyll i 2.6-2.8",IF(Q72=$I$238,Q73,IF(Q72=$I$239,Q73*Q74,IF(Q72=$I$240,Q73*Q74*Q75,1))))</x:f>
        <x:v>1</x:v>
      </x:c>
      <x:c r="R76" s="168" t="n">
        <x:f t="shared" ref="R76" si="28">IF(IF(R72=$I$238,R73,IF(R72=$I$239,R73*R74,IF(R72=$I$240,R73*R74*R75,1)))=0,"Fyll i 2.6-2.8",IF(R72=$I$238,R73,IF(R72=$I$239,R73*R74,IF(R72=$I$240,R73*R74*R75,1))))</x:f>
        <x:v>1</x:v>
      </x:c>
      <x:c r="S76" s="108"/>
      <x:c r="T76" s="108"/>
    </x:row>
    <x:row r="77" s="174" customFormat="1" ht="16.5" customHeight="1">
      <x:c r="B77" s="111" t="s">
        <x:v>55</x:v>
      </x:c>
      <x:c r="C77" s="115" t="s">
        <x:v>164</x:v>
      </x:c>
      <x:c r="D77" s="116"/>
      <x:c r="E77" s="116"/>
      <x:c r="F77" s="116"/>
      <x:c r="G77" s="117"/>
      <x:c r="H77" s="117" t="s">
        <x:v>114</x:v>
      </x:c>
      <x:c r="I77" s="71"/>
      <x:c r="J77" s="71"/>
      <x:c r="K77" s="71"/>
      <x:c r="L77" s="71"/>
      <x:c r="M77" s="71"/>
      <x:c r="N77" s="71"/>
      <x:c r="O77" s="71"/>
      <x:c r="P77" s="71"/>
      <x:c r="Q77" s="71"/>
      <x:c r="R77" s="71"/>
      <x:c r="S77" s="108"/>
      <x:c r="T77" s="108"/>
    </x:row>
    <x:row r="78" s="174" customFormat="1" ht="16.5" customHeight="1">
      <x:c r="B78" s="111"/>
      <x:c r="C78" s="118"/>
      <x:c r="D78" s="118"/>
      <x:c r="E78" s="118"/>
      <x:c r="F78" s="118"/>
      <x:c r="G78" s="118"/>
      <x:c r="H78" s="118"/>
      <x:c r="I78" s="179"/>
      <x:c r="J78" s="179"/>
      <x:c r="K78" s="179"/>
      <x:c r="L78" s="179"/>
      <x:c r="M78" s="179"/>
      <x:c r="N78" s="179"/>
      <x:c r="O78" s="179"/>
      <x:c r="P78" s="179"/>
      <x:c r="Q78" s="179"/>
      <x:c r="R78" s="179"/>
      <x:c r="S78" s="108"/>
      <x:c r="T78" s="108"/>
    </x:row>
    <x:row r="79" s="174" customFormat="1" ht="16.5" customHeight="1">
      <x:c r="B79" s="111"/>
      <x:c r="C79" s="110" t="s">
        <x:v>168</x:v>
      </x:c>
      <x:c r="D79" s="118"/>
      <x:c r="E79" s="118"/>
      <x:c r="F79" s="118"/>
      <x:c r="G79" s="118"/>
      <x:c r="H79" s="118"/>
      <x:c r="I79" s="179"/>
      <x:c r="J79" s="179"/>
      <x:c r="K79" s="179"/>
      <x:c r="L79" s="179"/>
      <x:c r="M79" s="179"/>
      <x:c r="N79" s="179"/>
      <x:c r="O79" s="179"/>
      <x:c r="P79" s="179"/>
      <x:c r="Q79" s="179"/>
      <x:c r="R79" s="179"/>
      <x:c r="S79" s="108"/>
      <x:c r="T79" s="108"/>
    </x:row>
    <x:row r="80" s="174" customFormat="1" ht="16.5" customHeight="1">
      <x:c r="B80" s="111" t="s">
        <x:v>46</x:v>
      </x:c>
      <x:c r="C80" s="115" t="s">
        <x:v>156</x:v>
      </x:c>
      <x:c r="D80" s="116"/>
      <x:c r="E80" s="116"/>
      <x:c r="F80" s="116"/>
      <x:c r="G80" s="117"/>
      <x:c r="H80" s="117" t="s">
        <x:v>151</x:v>
      </x:c>
      <x:c r="I80" s="71"/>
      <x:c r="J80" s="71"/>
      <x:c r="K80" s="71"/>
      <x:c r="L80" s="71"/>
      <x:c r="M80" s="71"/>
      <x:c r="N80" s="71"/>
      <x:c r="O80" s="71"/>
      <x:c r="P80" s="71"/>
      <x:c r="Q80" s="71"/>
      <x:c r="R80" s="71"/>
      <x:c r="S80" s="108"/>
      <x:c r="T80" s="108"/>
    </x:row>
    <x:row r="81" s="174" customFormat="1" ht="16.5" customHeight="1">
      <x:c r="B81" s="111" t="s">
        <x:v>47</x:v>
      </x:c>
      <x:c r="C81" s="115" t="s">
        <x:v>157</x:v>
      </x:c>
      <x:c r="D81" s="116"/>
      <x:c r="E81" s="116"/>
      <x:c r="F81" s="116"/>
      <x:c r="G81" s="117"/>
      <x:c r="H81" s="117" t="s">
        <x:v>158</x:v>
      </x:c>
      <x:c r="I81" s="71"/>
      <x:c r="J81" s="71"/>
      <x:c r="K81" s="71"/>
      <x:c r="L81" s="71"/>
      <x:c r="M81" s="71"/>
      <x:c r="N81" s="71"/>
      <x:c r="O81" s="71"/>
      <x:c r="P81" s="71"/>
      <x:c r="Q81" s="71"/>
      <x:c r="R81" s="71"/>
      <x:c r="S81" s="108"/>
      <x:c r="T81" s="108"/>
    </x:row>
    <x:row r="82" s="174" customFormat="1" ht="16.5" customHeight="1">
      <x:c r="B82" s="111" t="s">
        <x:v>48</x:v>
      </x:c>
      <x:c r="C82" s="115" t="s">
        <x:v>159</x:v>
      </x:c>
      <x:c r="D82" s="116"/>
      <x:c r="E82" s="116"/>
      <x:c r="F82" s="116"/>
      <x:c r="G82" s="117"/>
      <x:c r="H82" s="117" t="s">
        <x:v>158</x:v>
      </x:c>
      <x:c r="I82" s="71"/>
      <x:c r="J82" s="71"/>
      <x:c r="K82" s="71"/>
      <x:c r="L82" s="71"/>
      <x:c r="M82" s="71"/>
      <x:c r="N82" s="71"/>
      <x:c r="O82" s="71"/>
      <x:c r="P82" s="71"/>
      <x:c r="Q82" s="71"/>
      <x:c r="R82" s="71"/>
      <x:c r="S82" s="108"/>
      <x:c r="T82" s="108"/>
    </x:row>
    <x:row r="83" s="174" customFormat="1" ht="16.5" customHeight="1">
      <x:c r="B83" s="111" t="s">
        <x:v>49</x:v>
      </x:c>
      <x:c r="C83" s="115" t="s">
        <x:v>160</x:v>
      </x:c>
      <x:c r="D83" s="116"/>
      <x:c r="E83" s="116"/>
      <x:c r="F83" s="116"/>
      <x:c r="G83" s="117"/>
      <x:c r="H83" s="117" t="s">
        <x:v>161</x:v>
      </x:c>
      <x:c r="I83" s="71"/>
      <x:c r="J83" s="71"/>
      <x:c r="K83" s="71"/>
      <x:c r="L83" s="71"/>
      <x:c r="M83" s="71"/>
      <x:c r="N83" s="71"/>
      <x:c r="O83" s="71"/>
      <x:c r="P83" s="71"/>
      <x:c r="Q83" s="71"/>
      <x:c r="R83" s="71"/>
      <x:c r="S83" s="108"/>
      <x:c r="T83" s="108"/>
    </x:row>
    <x:row r="84" s="180" customFormat="1" ht="30" customHeight="1">
      <x:c r="B84" s="120" t="s">
        <x:v>50</x:v>
      </x:c>
      <x:c r="C84" s="115" t="s">
        <x:v>162</x:v>
      </x:c>
      <x:c r="D84" s="121"/>
      <x:c r="E84" s="121"/>
      <x:c r="F84" s="121"/>
      <x:c r="G84" s="122"/>
      <x:c r="H84" s="122"/>
      <x:c r="I84" s="71" t="s">
        <x:v>116</x:v>
      </x:c>
      <x:c r="J84" s="71" t="s">
        <x:v>116</x:v>
      </x:c>
      <x:c r="K84" s="71" t="s">
        <x:v>116</x:v>
      </x:c>
      <x:c r="L84" s="71" t="s">
        <x:v>116</x:v>
      </x:c>
      <x:c r="M84" s="71" t="s">
        <x:v>116</x:v>
      </x:c>
      <x:c r="N84" s="71" t="s">
        <x:v>116</x:v>
      </x:c>
      <x:c r="O84" s="71" t="s">
        <x:v>116</x:v>
      </x:c>
      <x:c r="P84" s="71" t="s">
        <x:v>116</x:v>
      </x:c>
      <x:c r="Q84" s="71" t="s">
        <x:v>116</x:v>
      </x:c>
      <x:c r="R84" s="71" t="s">
        <x:v>116</x:v>
      </x:c>
      <x:c r="S84" s="108"/>
      <x:c r="T84" s="108"/>
    </x:row>
    <x:row r="85" s="174" customFormat="1" ht="16.5" customHeight="1">
      <x:c r="B85" s="111" t="s">
        <x:v>51</x:v>
      </x:c>
      <x:c r="C85" s="115" t="s">
        <x:v>100</x:v>
      </x:c>
      <x:c r="D85" s="116"/>
      <x:c r="E85" s="116"/>
      <x:c r="F85" s="116"/>
      <x:c r="G85" s="117"/>
      <x:c r="H85" s="117"/>
      <x:c r="I85" s="71"/>
      <x:c r="J85" s="71"/>
      <x:c r="K85" s="71"/>
      <x:c r="L85" s="71"/>
      <x:c r="M85" s="71"/>
      <x:c r="N85" s="71"/>
      <x:c r="O85" s="71"/>
      <x:c r="P85" s="71"/>
      <x:c r="Q85" s="71"/>
      <x:c r="R85" s="71"/>
      <x:c r="S85" s="108"/>
      <x:c r="T85" s="108"/>
    </x:row>
    <x:row r="86" s="174" customFormat="1" ht="16.5" customHeight="1">
      <x:c r="B86" s="111" t="s">
        <x:v>52</x:v>
      </x:c>
      <x:c r="C86" s="115" t="s">
        <x:v>101</x:v>
      </x:c>
      <x:c r="D86" s="116"/>
      <x:c r="E86" s="116"/>
      <x:c r="F86" s="116"/>
      <x:c r="G86" s="117"/>
      <x:c r="H86" s="117"/>
      <x:c r="I86" s="71"/>
      <x:c r="J86" s="71"/>
      <x:c r="K86" s="71"/>
      <x:c r="L86" s="71"/>
      <x:c r="M86" s="71"/>
      <x:c r="N86" s="71"/>
      <x:c r="O86" s="71"/>
      <x:c r="P86" s="71"/>
      <x:c r="Q86" s="71"/>
      <x:c r="R86" s="71"/>
      <x:c r="S86" s="108"/>
      <x:c r="T86" s="108"/>
    </x:row>
    <x:row r="87" s="174" customFormat="1" ht="16.5" customHeight="1">
      <x:c r="B87" s="111" t="s">
        <x:v>53</x:v>
      </x:c>
      <x:c r="C87" s="115" t="s">
        <x:v>102</x:v>
      </x:c>
      <x:c r="D87" s="116"/>
      <x:c r="E87" s="116"/>
      <x:c r="F87" s="116"/>
      <x:c r="G87" s="117"/>
      <x:c r="H87" s="117"/>
      <x:c r="I87" s="71"/>
      <x:c r="J87" s="71"/>
      <x:c r="K87" s="71"/>
      <x:c r="L87" s="71"/>
      <x:c r="M87" s="71"/>
      <x:c r="N87" s="71"/>
      <x:c r="O87" s="71"/>
      <x:c r="P87" s="71"/>
      <x:c r="Q87" s="71"/>
      <x:c r="R87" s="71"/>
      <x:c r="S87" s="108"/>
      <x:c r="T87" s="108"/>
    </x:row>
    <x:row r="88" s="174" customFormat="1" ht="16.5" customHeight="1">
      <x:c r="B88" s="111" t="s">
        <x:v>54</x:v>
      </x:c>
      <x:c r="C88" s="119" t="s">
        <x:v>163</x:v>
      </x:c>
      <x:c r="D88" s="116"/>
      <x:c r="E88" s="116"/>
      <x:c r="F88" s="116"/>
      <x:c r="G88" s="117"/>
      <x:c r="H88" s="117"/>
      <x:c r="I88" s="168" t="n">
        <x:f>IF(IF(I84=$I$238,I85,IF(I84=$I$239,I85*I86,IF(I84=$I$240,I85*I86*I87,1)))=0,"Fyll i 2.6-2.8",IF(I84=$I$238,I85,IF(I84=$I$239,I85*I86,IF(I84=$I$240,I85*I86*I87,1))))</x:f>
        <x:v>1</x:v>
      </x:c>
      <x:c r="J88" s="168" t="n">
        <x:f t="shared" ref="J88" si="29">IF(IF(J84=$I$238,J85,IF(J84=$I$239,J85*J86,IF(J84=$I$240,J85*J86*J87,1)))=0,"Fyll i 2.6-2.8",IF(J84=$I$238,J85,IF(J84=$I$239,J85*J86,IF(J84=$I$240,J85*J86*J87,1))))</x:f>
        <x:v>1</x:v>
      </x:c>
      <x:c r="K88" s="168" t="n">
        <x:f t="shared" ref="K88" si="30">IF(IF(K84=$I$238,K85,IF(K84=$I$239,K85*K86,IF(K84=$I$240,K85*K86*K87,1)))=0,"Fyll i 2.6-2.8",IF(K84=$I$238,K85,IF(K84=$I$239,K85*K86,IF(K84=$I$240,K85*K86*K87,1))))</x:f>
        <x:v>1</x:v>
      </x:c>
      <x:c r="L88" s="168" t="n">
        <x:f t="shared" ref="L88" si="31">IF(IF(L84=$I$238,L85,IF(L84=$I$239,L85*L86,IF(L84=$I$240,L85*L86*L87,1)))=0,"Fyll i 2.6-2.8",IF(L84=$I$238,L85,IF(L84=$I$239,L85*L86,IF(L84=$I$240,L85*L86*L87,1))))</x:f>
        <x:v>1</x:v>
      </x:c>
      <x:c r="M88" s="168" t="n">
        <x:f t="shared" ref="M88" si="32">IF(IF(M84=$I$238,M85,IF(M84=$I$239,M85*M86,IF(M84=$I$240,M85*M86*M87,1)))=0,"Fyll i 2.6-2.8",IF(M84=$I$238,M85,IF(M84=$I$239,M85*M86,IF(M84=$I$240,M85*M86*M87,1))))</x:f>
        <x:v>1</x:v>
      </x:c>
      <x:c r="N88" s="168" t="n">
        <x:f t="shared" ref="N88" si="33">IF(IF(N84=$I$238,N85,IF(N84=$I$239,N85*N86,IF(N84=$I$240,N85*N86*N87,1)))=0,"Fyll i 2.6-2.8",IF(N84=$I$238,N85,IF(N84=$I$239,N85*N86,IF(N84=$I$240,N85*N86*N87,1))))</x:f>
        <x:v>1</x:v>
      </x:c>
      <x:c r="O88" s="168" t="n">
        <x:f t="shared" ref="O88" si="34">IF(IF(O84=$I$238,O85,IF(O84=$I$239,O85*O86,IF(O84=$I$240,O85*O86*O87,1)))=0,"Fyll i 2.6-2.8",IF(O84=$I$238,O85,IF(O84=$I$239,O85*O86,IF(O84=$I$240,O85*O86*O87,1))))</x:f>
        <x:v>1</x:v>
      </x:c>
      <x:c r="P88" s="168" t="n">
        <x:f t="shared" ref="P88" si="35">IF(IF(P84=$I$238,P85,IF(P84=$I$239,P85*P86,IF(P84=$I$240,P85*P86*P87,1)))=0,"Fyll i 2.6-2.8",IF(P84=$I$238,P85,IF(P84=$I$239,P85*P86,IF(P84=$I$240,P85*P86*P87,1))))</x:f>
        <x:v>1</x:v>
      </x:c>
      <x:c r="Q88" s="168" t="n">
        <x:f t="shared" ref="Q88" si="36">IF(IF(Q84=$I$238,Q85,IF(Q84=$I$239,Q85*Q86,IF(Q84=$I$240,Q85*Q86*Q87,1)))=0,"Fyll i 2.6-2.8",IF(Q84=$I$238,Q85,IF(Q84=$I$239,Q85*Q86,IF(Q84=$I$240,Q85*Q86*Q87,1))))</x:f>
        <x:v>1</x:v>
      </x:c>
      <x:c r="R88" s="168" t="n">
        <x:f t="shared" ref="R88" si="37">IF(IF(R84=$I$238,R85,IF(R84=$I$239,R85*R86,IF(R84=$I$240,R85*R86*R87,1)))=0,"Fyll i 2.6-2.8",IF(R84=$I$238,R85,IF(R84=$I$239,R85*R86,IF(R84=$I$240,R85*R86*R87,1))))</x:f>
        <x:v>1</x:v>
      </x:c>
      <x:c r="S88" s="108"/>
      <x:c r="T88" s="108"/>
    </x:row>
    <x:row r="89" s="174" customFormat="1" ht="16.5" customHeight="1">
      <x:c r="B89" s="111" t="s">
        <x:v>55</x:v>
      </x:c>
      <x:c r="C89" s="115" t="s">
        <x:v>164</x:v>
      </x:c>
      <x:c r="D89" s="116"/>
      <x:c r="E89" s="116"/>
      <x:c r="F89" s="116"/>
      <x:c r="G89" s="117"/>
      <x:c r="H89" s="117" t="s">
        <x:v>114</x:v>
      </x:c>
      <x:c r="I89" s="71"/>
      <x:c r="J89" s="71"/>
      <x:c r="K89" s="71"/>
      <x:c r="L89" s="71"/>
      <x:c r="M89" s="71"/>
      <x:c r="N89" s="71"/>
      <x:c r="O89" s="71"/>
      <x:c r="P89" s="71"/>
      <x:c r="Q89" s="71"/>
      <x:c r="R89" s="71"/>
      <x:c r="S89" s="108"/>
      <x:c r="T89" s="108"/>
    </x:row>
    <x:row r="90" s="174" customFormat="1" ht="16.5" customHeight="1">
      <x:c r="B90" s="111"/>
      <x:c r="C90" s="118"/>
      <x:c r="D90" s="118"/>
      <x:c r="E90" s="118"/>
      <x:c r="F90" s="118"/>
      <x:c r="G90" s="118"/>
      <x:c r="H90" s="118"/>
      <x:c r="I90" s="179"/>
      <x:c r="J90" s="179"/>
      <x:c r="K90" s="179"/>
      <x:c r="L90" s="179"/>
      <x:c r="M90" s="179"/>
      <x:c r="N90" s="179"/>
      <x:c r="O90" s="179"/>
      <x:c r="P90" s="179"/>
      <x:c r="Q90" s="179"/>
      <x:c r="R90" s="179"/>
      <x:c r="S90" s="108"/>
      <x:c r="T90" s="108"/>
    </x:row>
    <x:row r="91" s="174" customFormat="1" ht="16.5" customHeight="1">
      <x:c r="B91" s="111"/>
      <x:c r="C91" s="110" t="s">
        <x:v>169</x:v>
      </x:c>
      <x:c r="D91" s="118"/>
      <x:c r="E91" s="118"/>
      <x:c r="F91" s="118"/>
      <x:c r="G91" s="118"/>
      <x:c r="H91" s="118"/>
      <x:c r="I91" s="179"/>
      <x:c r="J91" s="179"/>
      <x:c r="K91" s="179"/>
      <x:c r="L91" s="179"/>
      <x:c r="M91" s="179"/>
      <x:c r="N91" s="179"/>
      <x:c r="O91" s="179"/>
      <x:c r="P91" s="179"/>
      <x:c r="Q91" s="179"/>
      <x:c r="R91" s="179"/>
      <x:c r="S91" s="108"/>
      <x:c r="T91" s="108"/>
    </x:row>
    <x:row r="92" s="174" customFormat="1" ht="16.5" customHeight="1">
      <x:c r="B92" s="111" t="s">
        <x:v>46</x:v>
      </x:c>
      <x:c r="C92" s="115" t="s">
        <x:v>156</x:v>
      </x:c>
      <x:c r="D92" s="116"/>
      <x:c r="E92" s="116"/>
      <x:c r="F92" s="116"/>
      <x:c r="G92" s="117"/>
      <x:c r="H92" s="117" t="s">
        <x:v>151</x:v>
      </x:c>
      <x:c r="I92" s="71"/>
      <x:c r="J92" s="71"/>
      <x:c r="K92" s="71"/>
      <x:c r="L92" s="71"/>
      <x:c r="M92" s="71"/>
      <x:c r="N92" s="71"/>
      <x:c r="O92" s="71"/>
      <x:c r="P92" s="71"/>
      <x:c r="Q92" s="71"/>
      <x:c r="R92" s="71"/>
      <x:c r="S92" s="108"/>
      <x:c r="T92" s="108"/>
    </x:row>
    <x:row r="93" s="174" customFormat="1" ht="16.5" customHeight="1">
      <x:c r="B93" s="111" t="s">
        <x:v>47</x:v>
      </x:c>
      <x:c r="C93" s="115" t="s">
        <x:v>157</x:v>
      </x:c>
      <x:c r="D93" s="116"/>
      <x:c r="E93" s="116"/>
      <x:c r="F93" s="116"/>
      <x:c r="G93" s="117"/>
      <x:c r="H93" s="117" t="s">
        <x:v>158</x:v>
      </x:c>
      <x:c r="I93" s="71"/>
      <x:c r="J93" s="71"/>
      <x:c r="K93" s="71"/>
      <x:c r="L93" s="71"/>
      <x:c r="M93" s="71"/>
      <x:c r="N93" s="71"/>
      <x:c r="O93" s="71"/>
      <x:c r="P93" s="71"/>
      <x:c r="Q93" s="71"/>
      <x:c r="R93" s="71"/>
      <x:c r="S93" s="108"/>
      <x:c r="T93" s="108"/>
    </x:row>
    <x:row r="94" s="174" customFormat="1" ht="16.5" customHeight="1">
      <x:c r="B94" s="111" t="s">
        <x:v>48</x:v>
      </x:c>
      <x:c r="C94" s="115" t="s">
        <x:v>159</x:v>
      </x:c>
      <x:c r="D94" s="116"/>
      <x:c r="E94" s="116"/>
      <x:c r="F94" s="116"/>
      <x:c r="G94" s="117"/>
      <x:c r="H94" s="117" t="s">
        <x:v>158</x:v>
      </x:c>
      <x:c r="I94" s="71"/>
      <x:c r="J94" s="71"/>
      <x:c r="K94" s="71"/>
      <x:c r="L94" s="71"/>
      <x:c r="M94" s="71"/>
      <x:c r="N94" s="71"/>
      <x:c r="O94" s="71"/>
      <x:c r="P94" s="71"/>
      <x:c r="Q94" s="71"/>
      <x:c r="R94" s="71"/>
      <x:c r="S94" s="108"/>
      <x:c r="T94" s="108"/>
    </x:row>
    <x:row r="95" s="174" customFormat="1" ht="16.5" customHeight="1">
      <x:c r="B95" s="111" t="s">
        <x:v>49</x:v>
      </x:c>
      <x:c r="C95" s="115" t="s">
        <x:v>160</x:v>
      </x:c>
      <x:c r="D95" s="116"/>
      <x:c r="E95" s="116"/>
      <x:c r="F95" s="116"/>
      <x:c r="G95" s="117"/>
      <x:c r="H95" s="117" t="s">
        <x:v>161</x:v>
      </x:c>
      <x:c r="I95" s="71"/>
      <x:c r="J95" s="71"/>
      <x:c r="K95" s="71"/>
      <x:c r="L95" s="71"/>
      <x:c r="M95" s="71"/>
      <x:c r="N95" s="71"/>
      <x:c r="O95" s="71"/>
      <x:c r="P95" s="71"/>
      <x:c r="Q95" s="71"/>
      <x:c r="R95" s="71"/>
      <x:c r="S95" s="108"/>
      <x:c r="T95" s="108"/>
    </x:row>
    <x:row r="96" s="180" customFormat="1" ht="30" customHeight="1">
      <x:c r="B96" s="120" t="s">
        <x:v>50</x:v>
      </x:c>
      <x:c r="C96" s="115" t="s">
        <x:v>162</x:v>
      </x:c>
      <x:c r="D96" s="121"/>
      <x:c r="E96" s="121"/>
      <x:c r="F96" s="121"/>
      <x:c r="G96" s="122"/>
      <x:c r="H96" s="122"/>
      <x:c r="I96" s="71" t="s">
        <x:v>116</x:v>
      </x:c>
      <x:c r="J96" s="71" t="s">
        <x:v>116</x:v>
      </x:c>
      <x:c r="K96" s="71" t="s">
        <x:v>116</x:v>
      </x:c>
      <x:c r="L96" s="71" t="s">
        <x:v>116</x:v>
      </x:c>
      <x:c r="M96" s="71" t="s">
        <x:v>116</x:v>
      </x:c>
      <x:c r="N96" s="71" t="s">
        <x:v>116</x:v>
      </x:c>
      <x:c r="O96" s="71" t="s">
        <x:v>116</x:v>
      </x:c>
      <x:c r="P96" s="71" t="s">
        <x:v>116</x:v>
      </x:c>
      <x:c r="Q96" s="71" t="s">
        <x:v>116</x:v>
      </x:c>
      <x:c r="R96" s="71" t="s">
        <x:v>116</x:v>
      </x:c>
      <x:c r="S96" s="108"/>
      <x:c r="T96" s="108"/>
    </x:row>
    <x:row r="97" s="174" customFormat="1" ht="16.5" customHeight="1">
      <x:c r="B97" s="111" t="s">
        <x:v>51</x:v>
      </x:c>
      <x:c r="C97" s="115" t="s">
        <x:v>100</x:v>
      </x:c>
      <x:c r="D97" s="116"/>
      <x:c r="E97" s="116"/>
      <x:c r="F97" s="116"/>
      <x:c r="G97" s="117"/>
      <x:c r="H97" s="117"/>
      <x:c r="I97" s="71"/>
      <x:c r="J97" s="71"/>
      <x:c r="K97" s="71"/>
      <x:c r="L97" s="71"/>
      <x:c r="M97" s="71"/>
      <x:c r="N97" s="71"/>
      <x:c r="O97" s="71"/>
      <x:c r="P97" s="71"/>
      <x:c r="Q97" s="71"/>
      <x:c r="R97" s="71"/>
      <x:c r="S97" s="108"/>
      <x:c r="T97" s="108"/>
    </x:row>
    <x:row r="98" s="174" customFormat="1" ht="16.5" customHeight="1">
      <x:c r="B98" s="111" t="s">
        <x:v>52</x:v>
      </x:c>
      <x:c r="C98" s="115" t="s">
        <x:v>101</x:v>
      </x:c>
      <x:c r="D98" s="116"/>
      <x:c r="E98" s="116"/>
      <x:c r="F98" s="116"/>
      <x:c r="G98" s="117"/>
      <x:c r="H98" s="117"/>
      <x:c r="I98" s="71"/>
      <x:c r="J98" s="71"/>
      <x:c r="K98" s="71"/>
      <x:c r="L98" s="71"/>
      <x:c r="M98" s="71"/>
      <x:c r="N98" s="71"/>
      <x:c r="O98" s="71"/>
      <x:c r="P98" s="71"/>
      <x:c r="Q98" s="71"/>
      <x:c r="R98" s="71"/>
      <x:c r="S98" s="108"/>
      <x:c r="T98" s="108"/>
    </x:row>
    <x:row r="99" s="174" customFormat="1" ht="16.5" customHeight="1">
      <x:c r="B99" s="111" t="s">
        <x:v>53</x:v>
      </x:c>
      <x:c r="C99" s="115" t="s">
        <x:v>102</x:v>
      </x:c>
      <x:c r="D99" s="116"/>
      <x:c r="E99" s="116"/>
      <x:c r="F99" s="116"/>
      <x:c r="G99" s="117"/>
      <x:c r="H99" s="117"/>
      <x:c r="I99" s="71"/>
      <x:c r="J99" s="71"/>
      <x:c r="K99" s="71"/>
      <x:c r="L99" s="71"/>
      <x:c r="M99" s="71"/>
      <x:c r="N99" s="71"/>
      <x:c r="O99" s="71"/>
      <x:c r="P99" s="71"/>
      <x:c r="Q99" s="71"/>
      <x:c r="R99" s="71"/>
      <x:c r="S99" s="108"/>
      <x:c r="T99" s="108"/>
    </x:row>
    <x:row r="100" s="174" customFormat="1" ht="16.5" customHeight="1">
      <x:c r="B100" s="111" t="s">
        <x:v>54</x:v>
      </x:c>
      <x:c r="C100" s="119" t="s">
        <x:v>163</x:v>
      </x:c>
      <x:c r="D100" s="116"/>
      <x:c r="E100" s="116"/>
      <x:c r="F100" s="116"/>
      <x:c r="G100" s="117"/>
      <x:c r="H100" s="117"/>
      <x:c r="I100" s="168" t="n">
        <x:f>IF(IF(I96=$I$238,I97,IF(I96=$I$239,I97*I98,IF(I96=$I$240,I97*I98*I99,1)))=0,"Fyll i 2.6-2.8",IF(I96=$I$238,I97,IF(I96=$I$239,I97*I98,IF(I96=$I$240,I97*I98*I99,1))))</x:f>
        <x:v>1</x:v>
      </x:c>
      <x:c r="J100" s="168" t="n">
        <x:f t="shared" ref="J100" si="38">IF(IF(J96=$I$238,J97,IF(J96=$I$239,J97*J98,IF(J96=$I$240,J97*J98*J99,1)))=0,"Fyll i 2.6-2.8",IF(J96=$I$238,J97,IF(J96=$I$239,J97*J98,IF(J96=$I$240,J97*J98*J99,1))))</x:f>
        <x:v>1</x:v>
      </x:c>
      <x:c r="K100" s="168" t="n">
        <x:f t="shared" ref="K100" si="39">IF(IF(K96=$I$238,K97,IF(K96=$I$239,K97*K98,IF(K96=$I$240,K97*K98*K99,1)))=0,"Fyll i 2.6-2.8",IF(K96=$I$238,K97,IF(K96=$I$239,K97*K98,IF(K96=$I$240,K97*K98*K99,1))))</x:f>
        <x:v>1</x:v>
      </x:c>
      <x:c r="L100" s="168" t="n">
        <x:f t="shared" ref="L100" si="40">IF(IF(L96=$I$238,L97,IF(L96=$I$239,L97*L98,IF(L96=$I$240,L97*L98*L99,1)))=0,"Fyll i 2.6-2.8",IF(L96=$I$238,L97,IF(L96=$I$239,L97*L98,IF(L96=$I$240,L97*L98*L99,1))))</x:f>
        <x:v>1</x:v>
      </x:c>
      <x:c r="M100" s="168" t="n">
        <x:f t="shared" ref="M100" si="41">IF(IF(M96=$I$238,M97,IF(M96=$I$239,M97*M98,IF(M96=$I$240,M97*M98*M99,1)))=0,"Fyll i 2.6-2.8",IF(M96=$I$238,M97,IF(M96=$I$239,M97*M98,IF(M96=$I$240,M97*M98*M99,1))))</x:f>
        <x:v>1</x:v>
      </x:c>
      <x:c r="N100" s="168" t="n">
        <x:f t="shared" ref="N100" si="42">IF(IF(N96=$I$238,N97,IF(N96=$I$239,N97*N98,IF(N96=$I$240,N97*N98*N99,1)))=0,"Fyll i 2.6-2.8",IF(N96=$I$238,N97,IF(N96=$I$239,N97*N98,IF(N96=$I$240,N97*N98*N99,1))))</x:f>
        <x:v>1</x:v>
      </x:c>
      <x:c r="O100" s="168" t="n">
        <x:f t="shared" ref="O100" si="43">IF(IF(O96=$I$238,O97,IF(O96=$I$239,O97*O98,IF(O96=$I$240,O97*O98*O99,1)))=0,"Fyll i 2.6-2.8",IF(O96=$I$238,O97,IF(O96=$I$239,O97*O98,IF(O96=$I$240,O97*O98*O99,1))))</x:f>
        <x:v>1</x:v>
      </x:c>
      <x:c r="P100" s="168" t="n">
        <x:f t="shared" ref="P100" si="44">IF(IF(P96=$I$238,P97,IF(P96=$I$239,P97*P98,IF(P96=$I$240,P97*P98*P99,1)))=0,"Fyll i 2.6-2.8",IF(P96=$I$238,P97,IF(P96=$I$239,P97*P98,IF(P96=$I$240,P97*P98*P99,1))))</x:f>
        <x:v>1</x:v>
      </x:c>
      <x:c r="Q100" s="168" t="n">
        <x:f t="shared" ref="Q100" si="45">IF(IF(Q96=$I$238,Q97,IF(Q96=$I$239,Q97*Q98,IF(Q96=$I$240,Q97*Q98*Q99,1)))=0,"Fyll i 2.6-2.8",IF(Q96=$I$238,Q97,IF(Q96=$I$239,Q97*Q98,IF(Q96=$I$240,Q97*Q98*Q99,1))))</x:f>
        <x:v>1</x:v>
      </x:c>
      <x:c r="R100" s="168" t="n">
        <x:f t="shared" ref="R100" si="46">IF(IF(R96=$I$238,R97,IF(R96=$I$239,R97*R98,IF(R96=$I$240,R97*R98*R99,1)))=0,"Fyll i 2.6-2.8",IF(R96=$I$238,R97,IF(R96=$I$239,R97*R98,IF(R96=$I$240,R97*R98*R99,1))))</x:f>
        <x:v>1</x:v>
      </x:c>
      <x:c r="S100" s="108"/>
      <x:c r="T100" s="108"/>
    </x:row>
    <x:row r="101" s="174" customFormat="1" ht="16.5" customHeight="1">
      <x:c r="B101" s="111" t="s">
        <x:v>55</x:v>
      </x:c>
      <x:c r="C101" s="115" t="s">
        <x:v>164</x:v>
      </x:c>
      <x:c r="D101" s="116"/>
      <x:c r="E101" s="116"/>
      <x:c r="F101" s="116"/>
      <x:c r="G101" s="117"/>
      <x:c r="H101" s="117" t="s">
        <x:v>114</x:v>
      </x:c>
      <x:c r="I101" s="71"/>
      <x:c r="J101" s="71"/>
      <x:c r="K101" s="71"/>
      <x:c r="L101" s="71"/>
      <x:c r="M101" s="71"/>
      <x:c r="N101" s="71"/>
      <x:c r="O101" s="71"/>
      <x:c r="P101" s="71"/>
      <x:c r="Q101" s="71"/>
      <x:c r="R101" s="71"/>
      <x:c r="S101" s="108"/>
      <x:c r="T101" s="108"/>
    </x:row>
    <x:row r="102" s="174" customFormat="1" ht="16.5" customHeight="1">
      <x:c r="B102" s="111"/>
      <x:c r="C102" s="118"/>
      <x:c r="D102" s="118"/>
      <x:c r="E102" s="118"/>
      <x:c r="F102" s="118"/>
      <x:c r="G102" s="118"/>
      <x:c r="H102" s="118"/>
      <x:c r="I102" s="179"/>
      <x:c r="J102" s="179"/>
      <x:c r="K102" s="179"/>
      <x:c r="L102" s="179"/>
      <x:c r="M102" s="179"/>
      <x:c r="N102" s="179"/>
      <x:c r="O102" s="179"/>
      <x:c r="P102" s="179"/>
      <x:c r="Q102" s="179"/>
      <x:c r="R102" s="179"/>
      <x:c r="S102" s="108"/>
      <x:c r="T102" s="108"/>
    </x:row>
    <x:row r="103" s="174" customFormat="1" ht="16.5" customHeight="1">
      <x:c r="B103" s="111"/>
      <x:c r="C103" s="110" t="s">
        <x:v>170</x:v>
      </x:c>
      <x:c r="D103" s="118"/>
      <x:c r="E103" s="118"/>
      <x:c r="F103" s="118"/>
      <x:c r="G103" s="118"/>
      <x:c r="H103" s="118"/>
      <x:c r="I103" s="179"/>
      <x:c r="J103" s="179"/>
      <x:c r="K103" s="179"/>
      <x:c r="L103" s="179"/>
      <x:c r="M103" s="179"/>
      <x:c r="N103" s="179"/>
      <x:c r="O103" s="179"/>
      <x:c r="P103" s="179"/>
      <x:c r="Q103" s="179"/>
      <x:c r="R103" s="179"/>
      <x:c r="S103" s="108"/>
      <x:c r="T103" s="108"/>
    </x:row>
    <x:row r="104" s="174" customFormat="1" ht="16.5" customHeight="1">
      <x:c r="B104" s="111" t="s">
        <x:v>46</x:v>
      </x:c>
      <x:c r="C104" s="115" t="s">
        <x:v>156</x:v>
      </x:c>
      <x:c r="D104" s="116"/>
      <x:c r="E104" s="116"/>
      <x:c r="F104" s="116"/>
      <x:c r="G104" s="117"/>
      <x:c r="H104" s="117" t="s">
        <x:v>151</x:v>
      </x:c>
      <x:c r="I104" s="71"/>
      <x:c r="J104" s="71"/>
      <x:c r="K104" s="71"/>
      <x:c r="L104" s="71"/>
      <x:c r="M104" s="71"/>
      <x:c r="N104" s="71"/>
      <x:c r="O104" s="71"/>
      <x:c r="P104" s="71"/>
      <x:c r="Q104" s="71"/>
      <x:c r="R104" s="71"/>
      <x:c r="S104" s="108"/>
      <x:c r="T104" s="108"/>
    </x:row>
    <x:row r="105" s="174" customFormat="1" ht="16.5" customHeight="1">
      <x:c r="B105" s="111" t="s">
        <x:v>47</x:v>
      </x:c>
      <x:c r="C105" s="115" t="s">
        <x:v>157</x:v>
      </x:c>
      <x:c r="D105" s="116"/>
      <x:c r="E105" s="116"/>
      <x:c r="F105" s="116"/>
      <x:c r="G105" s="117"/>
      <x:c r="H105" s="117" t="s">
        <x:v>158</x:v>
      </x:c>
      <x:c r="I105" s="71"/>
      <x:c r="J105" s="71"/>
      <x:c r="K105" s="71"/>
      <x:c r="L105" s="71"/>
      <x:c r="M105" s="71"/>
      <x:c r="N105" s="71"/>
      <x:c r="O105" s="71"/>
      <x:c r="P105" s="71"/>
      <x:c r="Q105" s="71"/>
      <x:c r="R105" s="71"/>
      <x:c r="S105" s="108"/>
      <x:c r="T105" s="108"/>
    </x:row>
    <x:row r="106" s="174" customFormat="1" ht="16.5" customHeight="1">
      <x:c r="B106" s="111" t="s">
        <x:v>48</x:v>
      </x:c>
      <x:c r="C106" s="115" t="s">
        <x:v>159</x:v>
      </x:c>
      <x:c r="D106" s="116"/>
      <x:c r="E106" s="116"/>
      <x:c r="F106" s="116"/>
      <x:c r="G106" s="117"/>
      <x:c r="H106" s="117" t="s">
        <x:v>158</x:v>
      </x:c>
      <x:c r="I106" s="71"/>
      <x:c r="J106" s="71"/>
      <x:c r="K106" s="71"/>
      <x:c r="L106" s="71"/>
      <x:c r="M106" s="71"/>
      <x:c r="N106" s="71"/>
      <x:c r="O106" s="71"/>
      <x:c r="P106" s="71"/>
      <x:c r="Q106" s="71"/>
      <x:c r="R106" s="71"/>
      <x:c r="S106" s="108"/>
      <x:c r="T106" s="108"/>
    </x:row>
    <x:row r="107" s="174" customFormat="1" ht="16.5" customHeight="1">
      <x:c r="B107" s="111" t="s">
        <x:v>49</x:v>
      </x:c>
      <x:c r="C107" s="115" t="s">
        <x:v>160</x:v>
      </x:c>
      <x:c r="D107" s="116"/>
      <x:c r="E107" s="116"/>
      <x:c r="F107" s="116"/>
      <x:c r="G107" s="117"/>
      <x:c r="H107" s="117" t="s">
        <x:v>161</x:v>
      </x:c>
      <x:c r="I107" s="71"/>
      <x:c r="J107" s="71"/>
      <x:c r="K107" s="71"/>
      <x:c r="L107" s="71"/>
      <x:c r="M107" s="71"/>
      <x:c r="N107" s="71"/>
      <x:c r="O107" s="71"/>
      <x:c r="P107" s="71"/>
      <x:c r="Q107" s="71"/>
      <x:c r="R107" s="71"/>
      <x:c r="S107" s="108"/>
      <x:c r="T107" s="108"/>
    </x:row>
    <x:row r="108" s="180" customFormat="1" ht="30" customHeight="1">
      <x:c r="B108" s="120" t="s">
        <x:v>50</x:v>
      </x:c>
      <x:c r="C108" s="115" t="s">
        <x:v>162</x:v>
      </x:c>
      <x:c r="D108" s="121"/>
      <x:c r="E108" s="121"/>
      <x:c r="F108" s="121"/>
      <x:c r="G108" s="122"/>
      <x:c r="H108" s="122"/>
      <x:c r="I108" s="71" t="s">
        <x:v>116</x:v>
      </x:c>
      <x:c r="J108" s="71" t="s">
        <x:v>116</x:v>
      </x:c>
      <x:c r="K108" s="71" t="s">
        <x:v>116</x:v>
      </x:c>
      <x:c r="L108" s="71" t="s">
        <x:v>116</x:v>
      </x:c>
      <x:c r="M108" s="71" t="s">
        <x:v>116</x:v>
      </x:c>
      <x:c r="N108" s="71" t="s">
        <x:v>116</x:v>
      </x:c>
      <x:c r="O108" s="71" t="s">
        <x:v>116</x:v>
      </x:c>
      <x:c r="P108" s="71" t="s">
        <x:v>116</x:v>
      </x:c>
      <x:c r="Q108" s="71" t="s">
        <x:v>116</x:v>
      </x:c>
      <x:c r="R108" s="71" t="s">
        <x:v>116</x:v>
      </x:c>
      <x:c r="S108" s="108"/>
      <x:c r="T108" s="108"/>
    </x:row>
    <x:row r="109" s="174" customFormat="1" ht="16.5" customHeight="1">
      <x:c r="B109" s="111" t="s">
        <x:v>51</x:v>
      </x:c>
      <x:c r="C109" s="115" t="s">
        <x:v>100</x:v>
      </x:c>
      <x:c r="D109" s="116"/>
      <x:c r="E109" s="116"/>
      <x:c r="F109" s="116"/>
      <x:c r="G109" s="117"/>
      <x:c r="H109" s="117"/>
      <x:c r="I109" s="71"/>
      <x:c r="J109" s="71"/>
      <x:c r="K109" s="71"/>
      <x:c r="L109" s="71"/>
      <x:c r="M109" s="71"/>
      <x:c r="N109" s="71"/>
      <x:c r="O109" s="71"/>
      <x:c r="P109" s="71"/>
      <x:c r="Q109" s="71"/>
      <x:c r="R109" s="71"/>
      <x:c r="S109" s="108"/>
      <x:c r="T109" s="108"/>
    </x:row>
    <x:row r="110" s="174" customFormat="1" ht="16.5" customHeight="1">
      <x:c r="B110" s="111" t="s">
        <x:v>52</x:v>
      </x:c>
      <x:c r="C110" s="115" t="s">
        <x:v>101</x:v>
      </x:c>
      <x:c r="D110" s="116"/>
      <x:c r="E110" s="116"/>
      <x:c r="F110" s="116"/>
      <x:c r="G110" s="117"/>
      <x:c r="H110" s="117"/>
      <x:c r="I110" s="71"/>
      <x:c r="J110" s="71"/>
      <x:c r="K110" s="71"/>
      <x:c r="L110" s="71"/>
      <x:c r="M110" s="71"/>
      <x:c r="N110" s="71"/>
      <x:c r="O110" s="71"/>
      <x:c r="P110" s="71"/>
      <x:c r="Q110" s="71"/>
      <x:c r="R110" s="71"/>
      <x:c r="S110" s="108"/>
      <x:c r="T110" s="108"/>
    </x:row>
    <x:row r="111" s="174" customFormat="1" ht="16.5" customHeight="1">
      <x:c r="B111" s="111" t="s">
        <x:v>53</x:v>
      </x:c>
      <x:c r="C111" s="115" t="s">
        <x:v>102</x:v>
      </x:c>
      <x:c r="D111" s="116"/>
      <x:c r="E111" s="116"/>
      <x:c r="F111" s="116"/>
      <x:c r="G111" s="117"/>
      <x:c r="H111" s="117"/>
      <x:c r="I111" s="71"/>
      <x:c r="J111" s="71"/>
      <x:c r="K111" s="71"/>
      <x:c r="L111" s="71"/>
      <x:c r="M111" s="71"/>
      <x:c r="N111" s="71"/>
      <x:c r="O111" s="71"/>
      <x:c r="P111" s="71"/>
      <x:c r="Q111" s="71"/>
      <x:c r="R111" s="71"/>
      <x:c r="S111" s="108"/>
      <x:c r="T111" s="108"/>
    </x:row>
    <x:row r="112" s="174" customFormat="1" ht="16.5" customHeight="1">
      <x:c r="B112" s="111" t="s">
        <x:v>54</x:v>
      </x:c>
      <x:c r="C112" s="119" t="s">
        <x:v>163</x:v>
      </x:c>
      <x:c r="D112" s="116"/>
      <x:c r="E112" s="116"/>
      <x:c r="F112" s="116"/>
      <x:c r="G112" s="117"/>
      <x:c r="H112" s="117"/>
      <x:c r="I112" s="168" t="n">
        <x:f>IF(IF(I108=$I$238,I109,IF(I108=$I$239,I109*I110,IF(I108=$I$240,I109*I110*I111,1)))=0,"Fyll i 2.6-2.8",IF(I108=$I$238,I109,IF(I108=$I$239,I109*I110,IF(I108=$I$240,I109*I110*I111,1))))</x:f>
        <x:v>1</x:v>
      </x:c>
      <x:c r="J112" s="168" t="n">
        <x:f t="shared" ref="J112" si="47">IF(IF(J108=$I$238,J109,IF(J108=$I$239,J109*J110,IF(J108=$I$240,J109*J110*J111,1)))=0,"Fyll i 2.6-2.8",IF(J108=$I$238,J109,IF(J108=$I$239,J109*J110,IF(J108=$I$240,J109*J110*J111,1))))</x:f>
        <x:v>1</x:v>
      </x:c>
      <x:c r="K112" s="168" t="n">
        <x:f t="shared" ref="K112" si="48">IF(IF(K108=$I$238,K109,IF(K108=$I$239,K109*K110,IF(K108=$I$240,K109*K110*K111,1)))=0,"Fyll i 2.6-2.8",IF(K108=$I$238,K109,IF(K108=$I$239,K109*K110,IF(K108=$I$240,K109*K110*K111,1))))</x:f>
        <x:v>1</x:v>
      </x:c>
      <x:c r="L112" s="168" t="n">
        <x:f t="shared" ref="L112" si="49">IF(IF(L108=$I$238,L109,IF(L108=$I$239,L109*L110,IF(L108=$I$240,L109*L110*L111,1)))=0,"Fyll i 2.6-2.8",IF(L108=$I$238,L109,IF(L108=$I$239,L109*L110,IF(L108=$I$240,L109*L110*L111,1))))</x:f>
        <x:v>1</x:v>
      </x:c>
      <x:c r="M112" s="168" t="n">
        <x:f t="shared" ref="M112" si="50">IF(IF(M108=$I$238,M109,IF(M108=$I$239,M109*M110,IF(M108=$I$240,M109*M110*M111,1)))=0,"Fyll i 2.6-2.8",IF(M108=$I$238,M109,IF(M108=$I$239,M109*M110,IF(M108=$I$240,M109*M110*M111,1))))</x:f>
        <x:v>1</x:v>
      </x:c>
      <x:c r="N112" s="168" t="n">
        <x:f t="shared" ref="N112" si="51">IF(IF(N108=$I$238,N109,IF(N108=$I$239,N109*N110,IF(N108=$I$240,N109*N110*N111,1)))=0,"Fyll i 2.6-2.8",IF(N108=$I$238,N109,IF(N108=$I$239,N109*N110,IF(N108=$I$240,N109*N110*N111,1))))</x:f>
        <x:v>1</x:v>
      </x:c>
      <x:c r="O112" s="168" t="n">
        <x:f t="shared" ref="O112" si="52">IF(IF(O108=$I$238,O109,IF(O108=$I$239,O109*O110,IF(O108=$I$240,O109*O110*O111,1)))=0,"Fyll i 2.6-2.8",IF(O108=$I$238,O109,IF(O108=$I$239,O109*O110,IF(O108=$I$240,O109*O110*O111,1))))</x:f>
        <x:v>1</x:v>
      </x:c>
      <x:c r="P112" s="168" t="n">
        <x:f t="shared" ref="P112" si="53">IF(IF(P108=$I$238,P109,IF(P108=$I$239,P109*P110,IF(P108=$I$240,P109*P110*P111,1)))=0,"Fyll i 2.6-2.8",IF(P108=$I$238,P109,IF(P108=$I$239,P109*P110,IF(P108=$I$240,P109*P110*P111,1))))</x:f>
        <x:v>1</x:v>
      </x:c>
      <x:c r="Q112" s="168" t="n">
        <x:f t="shared" ref="Q112" si="54">IF(IF(Q108=$I$238,Q109,IF(Q108=$I$239,Q109*Q110,IF(Q108=$I$240,Q109*Q110*Q111,1)))=0,"Fyll i 2.6-2.8",IF(Q108=$I$238,Q109,IF(Q108=$I$239,Q109*Q110,IF(Q108=$I$240,Q109*Q110*Q111,1))))</x:f>
        <x:v>1</x:v>
      </x:c>
      <x:c r="R112" s="168" t="n">
        <x:f t="shared" ref="R112" si="55">IF(IF(R108=$I$238,R109,IF(R108=$I$239,R109*R110,IF(R108=$I$240,R109*R110*R111,1)))=0,"Fyll i 2.6-2.8",IF(R108=$I$238,R109,IF(R108=$I$239,R109*R110,IF(R108=$I$240,R109*R110*R111,1))))</x:f>
        <x:v>1</x:v>
      </x:c>
      <x:c r="S112" s="108"/>
      <x:c r="T112" s="108"/>
    </x:row>
    <x:row r="113" s="174" customFormat="1" ht="16.5" customHeight="1">
      <x:c r="B113" s="111" t="s">
        <x:v>55</x:v>
      </x:c>
      <x:c r="C113" s="115" t="s">
        <x:v>164</x:v>
      </x:c>
      <x:c r="D113" s="116"/>
      <x:c r="E113" s="116"/>
      <x:c r="F113" s="116"/>
      <x:c r="G113" s="117"/>
      <x:c r="H113" s="117" t="s">
        <x:v>114</x:v>
      </x:c>
      <x:c r="I113" s="71"/>
      <x:c r="J113" s="71"/>
      <x:c r="K113" s="71"/>
      <x:c r="L113" s="71"/>
      <x:c r="M113" s="71"/>
      <x:c r="N113" s="71"/>
      <x:c r="O113" s="71"/>
      <x:c r="P113" s="71"/>
      <x:c r="Q113" s="71"/>
      <x:c r="R113" s="71"/>
      <x:c r="S113" s="108"/>
      <x:c r="T113" s="108"/>
    </x:row>
    <x:row r="114" s="174" customFormat="1" ht="16.5" customHeight="1">
      <x:c r="B114" s="111"/>
      <x:c r="C114" s="118"/>
      <x:c r="D114" s="118"/>
      <x:c r="E114" s="118"/>
      <x:c r="F114" s="118"/>
      <x:c r="G114" s="118"/>
      <x:c r="H114" s="118"/>
      <x:c r="I114" s="179"/>
      <x:c r="J114" s="179"/>
      <x:c r="K114" s="179"/>
      <x:c r="L114" s="179"/>
      <x:c r="M114" s="179"/>
      <x:c r="N114" s="179"/>
      <x:c r="O114" s="179"/>
      <x:c r="P114" s="179"/>
      <x:c r="Q114" s="179"/>
      <x:c r="R114" s="179"/>
      <x:c r="S114" s="108"/>
      <x:c r="T114" s="108"/>
    </x:row>
    <x:row r="115" s="174" customFormat="1" ht="16.5" customHeight="1">
      <x:c r="B115" s="111"/>
      <x:c r="C115" s="110" t="s">
        <x:v>171</x:v>
      </x:c>
      <x:c r="D115" s="118"/>
      <x:c r="E115" s="118"/>
      <x:c r="F115" s="118"/>
      <x:c r="G115" s="118"/>
      <x:c r="H115" s="118"/>
      <x:c r="I115" s="179"/>
      <x:c r="J115" s="179"/>
      <x:c r="K115" s="179"/>
      <x:c r="L115" s="179"/>
      <x:c r="M115" s="179"/>
      <x:c r="N115" s="179"/>
      <x:c r="O115" s="179"/>
      <x:c r="P115" s="179"/>
      <x:c r="Q115" s="179"/>
      <x:c r="R115" s="179"/>
      <x:c r="S115" s="108"/>
      <x:c r="T115" s="108"/>
    </x:row>
    <x:row r="116" s="174" customFormat="1" ht="16.5" customHeight="1">
      <x:c r="B116" s="111" t="s">
        <x:v>46</x:v>
      </x:c>
      <x:c r="C116" s="115" t="s">
        <x:v>156</x:v>
      </x:c>
      <x:c r="D116" s="116"/>
      <x:c r="E116" s="116"/>
      <x:c r="F116" s="116"/>
      <x:c r="G116" s="117"/>
      <x:c r="H116" s="117" t="s">
        <x:v>151</x:v>
      </x:c>
      <x:c r="I116" s="71"/>
      <x:c r="J116" s="71"/>
      <x:c r="K116" s="71"/>
      <x:c r="L116" s="71"/>
      <x:c r="M116" s="71"/>
      <x:c r="N116" s="71"/>
      <x:c r="O116" s="71"/>
      <x:c r="P116" s="71"/>
      <x:c r="Q116" s="71"/>
      <x:c r="R116" s="71"/>
      <x:c r="S116" s="108"/>
      <x:c r="T116" s="108"/>
    </x:row>
    <x:row r="117" s="174" customFormat="1" ht="16.5" customHeight="1">
      <x:c r="B117" s="111" t="s">
        <x:v>47</x:v>
      </x:c>
      <x:c r="C117" s="115" t="s">
        <x:v>157</x:v>
      </x:c>
      <x:c r="D117" s="116"/>
      <x:c r="E117" s="116"/>
      <x:c r="F117" s="116"/>
      <x:c r="G117" s="117"/>
      <x:c r="H117" s="117" t="s">
        <x:v>158</x:v>
      </x:c>
      <x:c r="I117" s="71"/>
      <x:c r="J117" s="71"/>
      <x:c r="K117" s="71"/>
      <x:c r="L117" s="71"/>
      <x:c r="M117" s="71"/>
      <x:c r="N117" s="71"/>
      <x:c r="O117" s="71"/>
      <x:c r="P117" s="71"/>
      <x:c r="Q117" s="71"/>
      <x:c r="R117" s="71"/>
      <x:c r="S117" s="108"/>
      <x:c r="T117" s="108"/>
    </x:row>
    <x:row r="118" s="174" customFormat="1" ht="16.5" customHeight="1">
      <x:c r="B118" s="111" t="s">
        <x:v>48</x:v>
      </x:c>
      <x:c r="C118" s="115" t="s">
        <x:v>159</x:v>
      </x:c>
      <x:c r="D118" s="116"/>
      <x:c r="E118" s="116"/>
      <x:c r="F118" s="116"/>
      <x:c r="G118" s="117"/>
      <x:c r="H118" s="117" t="s">
        <x:v>158</x:v>
      </x:c>
      <x:c r="I118" s="71"/>
      <x:c r="J118" s="71"/>
      <x:c r="K118" s="71"/>
      <x:c r="L118" s="71"/>
      <x:c r="M118" s="71"/>
      <x:c r="N118" s="71"/>
      <x:c r="O118" s="71"/>
      <x:c r="P118" s="71"/>
      <x:c r="Q118" s="71"/>
      <x:c r="R118" s="71"/>
      <x:c r="S118" s="108"/>
      <x:c r="T118" s="108"/>
    </x:row>
    <x:row r="119" s="174" customFormat="1" ht="16.5" customHeight="1">
      <x:c r="B119" s="111" t="s">
        <x:v>49</x:v>
      </x:c>
      <x:c r="C119" s="115" t="s">
        <x:v>160</x:v>
      </x:c>
      <x:c r="D119" s="116"/>
      <x:c r="E119" s="116"/>
      <x:c r="F119" s="116"/>
      <x:c r="G119" s="117"/>
      <x:c r="H119" s="117" t="s">
        <x:v>161</x:v>
      </x:c>
      <x:c r="I119" s="71"/>
      <x:c r="J119" s="71"/>
      <x:c r="K119" s="71"/>
      <x:c r="L119" s="71"/>
      <x:c r="M119" s="71"/>
      <x:c r="N119" s="71"/>
      <x:c r="O119" s="71"/>
      <x:c r="P119" s="71"/>
      <x:c r="Q119" s="71"/>
      <x:c r="R119" s="71"/>
      <x:c r="S119" s="108"/>
      <x:c r="T119" s="108"/>
    </x:row>
    <x:row r="120" s="180" customFormat="1" ht="30" customHeight="1">
      <x:c r="B120" s="120" t="s">
        <x:v>50</x:v>
      </x:c>
      <x:c r="C120" s="115" t="s">
        <x:v>162</x:v>
      </x:c>
      <x:c r="D120" s="121"/>
      <x:c r="E120" s="121"/>
      <x:c r="F120" s="121"/>
      <x:c r="G120" s="122"/>
      <x:c r="H120" s="122"/>
      <x:c r="I120" s="71" t="s">
        <x:v>116</x:v>
      </x:c>
      <x:c r="J120" s="71" t="s">
        <x:v>116</x:v>
      </x:c>
      <x:c r="K120" s="71" t="s">
        <x:v>116</x:v>
      </x:c>
      <x:c r="L120" s="71" t="s">
        <x:v>116</x:v>
      </x:c>
      <x:c r="M120" s="71" t="s">
        <x:v>116</x:v>
      </x:c>
      <x:c r="N120" s="71" t="s">
        <x:v>116</x:v>
      </x:c>
      <x:c r="O120" s="71" t="s">
        <x:v>116</x:v>
      </x:c>
      <x:c r="P120" s="71" t="s">
        <x:v>116</x:v>
      </x:c>
      <x:c r="Q120" s="71" t="s">
        <x:v>116</x:v>
      </x:c>
      <x:c r="R120" s="71" t="s">
        <x:v>116</x:v>
      </x:c>
      <x:c r="S120" s="108"/>
      <x:c r="T120" s="108"/>
    </x:row>
    <x:row r="121" s="174" customFormat="1" ht="16.5" customHeight="1">
      <x:c r="B121" s="111" t="s">
        <x:v>51</x:v>
      </x:c>
      <x:c r="C121" s="115" t="s">
        <x:v>100</x:v>
      </x:c>
      <x:c r="D121" s="116"/>
      <x:c r="E121" s="116"/>
      <x:c r="F121" s="116"/>
      <x:c r="G121" s="117"/>
      <x:c r="H121" s="117"/>
      <x:c r="I121" s="71"/>
      <x:c r="J121" s="71"/>
      <x:c r="K121" s="71"/>
      <x:c r="L121" s="71"/>
      <x:c r="M121" s="71"/>
      <x:c r="N121" s="71"/>
      <x:c r="O121" s="71"/>
      <x:c r="P121" s="71"/>
      <x:c r="Q121" s="71"/>
      <x:c r="R121" s="71"/>
      <x:c r="S121" s="108"/>
      <x:c r="T121" s="108"/>
    </x:row>
    <x:row r="122" s="174" customFormat="1" ht="16.5" customHeight="1">
      <x:c r="B122" s="111" t="s">
        <x:v>52</x:v>
      </x:c>
      <x:c r="C122" s="115" t="s">
        <x:v>101</x:v>
      </x:c>
      <x:c r="D122" s="116"/>
      <x:c r="E122" s="116"/>
      <x:c r="F122" s="116"/>
      <x:c r="G122" s="117"/>
      <x:c r="H122" s="117"/>
      <x:c r="I122" s="71"/>
      <x:c r="J122" s="71"/>
      <x:c r="K122" s="71"/>
      <x:c r="L122" s="71"/>
      <x:c r="M122" s="71"/>
      <x:c r="N122" s="71"/>
      <x:c r="O122" s="71"/>
      <x:c r="P122" s="71"/>
      <x:c r="Q122" s="71"/>
      <x:c r="R122" s="71"/>
      <x:c r="S122" s="108"/>
      <x:c r="T122" s="108"/>
    </x:row>
    <x:row r="123" s="174" customFormat="1" ht="16.5" customHeight="1">
      <x:c r="B123" s="111" t="s">
        <x:v>53</x:v>
      </x:c>
      <x:c r="C123" s="115" t="s">
        <x:v>102</x:v>
      </x:c>
      <x:c r="D123" s="116"/>
      <x:c r="E123" s="116"/>
      <x:c r="F123" s="116"/>
      <x:c r="G123" s="117"/>
      <x:c r="H123" s="117"/>
      <x:c r="I123" s="71"/>
      <x:c r="J123" s="71"/>
      <x:c r="K123" s="71"/>
      <x:c r="L123" s="71"/>
      <x:c r="M123" s="71"/>
      <x:c r="N123" s="71"/>
      <x:c r="O123" s="71"/>
      <x:c r="P123" s="71"/>
      <x:c r="Q123" s="71"/>
      <x:c r="R123" s="71"/>
      <x:c r="S123" s="108"/>
      <x:c r="T123" s="108"/>
    </x:row>
    <x:row r="124" s="174" customFormat="1" ht="16.5" customHeight="1">
      <x:c r="B124" s="111" t="s">
        <x:v>54</x:v>
      </x:c>
      <x:c r="C124" s="119" t="s">
        <x:v>163</x:v>
      </x:c>
      <x:c r="D124" s="116"/>
      <x:c r="E124" s="116"/>
      <x:c r="F124" s="116"/>
      <x:c r="G124" s="117"/>
      <x:c r="H124" s="117"/>
      <x:c r="I124" s="168" t="n">
        <x:f>IF(IF(I120=$I$238,I121,IF(I120=$I$239,I121*I122,IF(I120=$I$240,I121*I122*I123,1)))=0,"Fyll i 2.6-2.8",IF(I120=$I$238,I121,IF(I120=$I$239,I121*I122,IF(I120=$I$240,I121*I122*I123,1))))</x:f>
        <x:v>1</x:v>
      </x:c>
      <x:c r="J124" s="168" t="n">
        <x:f t="shared" ref="J124" si="56">IF(IF(J120=$I$238,J121,IF(J120=$I$239,J121*J122,IF(J120=$I$240,J121*J122*J123,1)))=0,"Fyll i 2.6-2.8",IF(J120=$I$238,J121,IF(J120=$I$239,J121*J122,IF(J120=$I$240,J121*J122*J123,1))))</x:f>
        <x:v>1</x:v>
      </x:c>
      <x:c r="K124" s="168" t="n">
        <x:f t="shared" ref="K124" si="57">IF(IF(K120=$I$238,K121,IF(K120=$I$239,K121*K122,IF(K120=$I$240,K121*K122*K123,1)))=0,"Fyll i 2.6-2.8",IF(K120=$I$238,K121,IF(K120=$I$239,K121*K122,IF(K120=$I$240,K121*K122*K123,1))))</x:f>
        <x:v>1</x:v>
      </x:c>
      <x:c r="L124" s="168" t="n">
        <x:f t="shared" ref="L124" si="58">IF(IF(L120=$I$238,L121,IF(L120=$I$239,L121*L122,IF(L120=$I$240,L121*L122*L123,1)))=0,"Fyll i 2.6-2.8",IF(L120=$I$238,L121,IF(L120=$I$239,L121*L122,IF(L120=$I$240,L121*L122*L123,1))))</x:f>
        <x:v>1</x:v>
      </x:c>
      <x:c r="M124" s="168" t="n">
        <x:f t="shared" ref="M124" si="59">IF(IF(M120=$I$238,M121,IF(M120=$I$239,M121*M122,IF(M120=$I$240,M121*M122*M123,1)))=0,"Fyll i 2.6-2.8",IF(M120=$I$238,M121,IF(M120=$I$239,M121*M122,IF(M120=$I$240,M121*M122*M123,1))))</x:f>
        <x:v>1</x:v>
      </x:c>
      <x:c r="N124" s="168" t="n">
        <x:f t="shared" ref="N124" si="60">IF(IF(N120=$I$238,N121,IF(N120=$I$239,N121*N122,IF(N120=$I$240,N121*N122*N123,1)))=0,"Fyll i 2.6-2.8",IF(N120=$I$238,N121,IF(N120=$I$239,N121*N122,IF(N120=$I$240,N121*N122*N123,1))))</x:f>
        <x:v>1</x:v>
      </x:c>
      <x:c r="O124" s="168" t="n">
        <x:f t="shared" ref="O124" si="61">IF(IF(O120=$I$238,O121,IF(O120=$I$239,O121*O122,IF(O120=$I$240,O121*O122*O123,1)))=0,"Fyll i 2.6-2.8",IF(O120=$I$238,O121,IF(O120=$I$239,O121*O122,IF(O120=$I$240,O121*O122*O123,1))))</x:f>
        <x:v>1</x:v>
      </x:c>
      <x:c r="P124" s="168" t="n">
        <x:f t="shared" ref="P124" si="62">IF(IF(P120=$I$238,P121,IF(P120=$I$239,P121*P122,IF(P120=$I$240,P121*P122*P123,1)))=0,"Fyll i 2.6-2.8",IF(P120=$I$238,P121,IF(P120=$I$239,P121*P122,IF(P120=$I$240,P121*P122*P123,1))))</x:f>
        <x:v>1</x:v>
      </x:c>
      <x:c r="Q124" s="168" t="n">
        <x:f t="shared" ref="Q124" si="63">IF(IF(Q120=$I$238,Q121,IF(Q120=$I$239,Q121*Q122,IF(Q120=$I$240,Q121*Q122*Q123,1)))=0,"Fyll i 2.6-2.8",IF(Q120=$I$238,Q121,IF(Q120=$I$239,Q121*Q122,IF(Q120=$I$240,Q121*Q122*Q123,1))))</x:f>
        <x:v>1</x:v>
      </x:c>
      <x:c r="R124" s="168" t="n">
        <x:f t="shared" ref="R124" si="64">IF(IF(R120=$I$238,R121,IF(R120=$I$239,R121*R122,IF(R120=$I$240,R121*R122*R123,1)))=0,"Fyll i 2.6-2.8",IF(R120=$I$238,R121,IF(R120=$I$239,R121*R122,IF(R120=$I$240,R121*R122*R123,1))))</x:f>
        <x:v>1</x:v>
      </x:c>
      <x:c r="S124" s="108"/>
      <x:c r="T124" s="108"/>
    </x:row>
    <x:row r="125" s="174" customFormat="1" ht="16.5" customHeight="1">
      <x:c r="B125" s="111" t="s">
        <x:v>55</x:v>
      </x:c>
      <x:c r="C125" s="115" t="s">
        <x:v>164</x:v>
      </x:c>
      <x:c r="D125" s="116"/>
      <x:c r="E125" s="116"/>
      <x:c r="F125" s="116"/>
      <x:c r="G125" s="117"/>
      <x:c r="H125" s="117" t="s">
        <x:v>114</x:v>
      </x:c>
      <x:c r="I125" s="71"/>
      <x:c r="J125" s="71"/>
      <x:c r="K125" s="71"/>
      <x:c r="L125" s="71"/>
      <x:c r="M125" s="71"/>
      <x:c r="N125" s="71"/>
      <x:c r="O125" s="71"/>
      <x:c r="P125" s="71"/>
      <x:c r="Q125" s="71"/>
      <x:c r="R125" s="71"/>
      <x:c r="S125" s="108"/>
      <x:c r="T125" s="108"/>
    </x:row>
    <x:row r="126" s="174" customFormat="1" ht="16.5" customHeight="1">
      <x:c r="B126" s="111"/>
      <x:c r="C126" s="118"/>
      <x:c r="D126" s="118"/>
      <x:c r="E126" s="118"/>
      <x:c r="F126" s="118"/>
      <x:c r="G126" s="118"/>
      <x:c r="H126" s="118"/>
      <x:c r="I126" s="179"/>
      <x:c r="J126" s="179"/>
      <x:c r="K126" s="179"/>
      <x:c r="L126" s="179"/>
      <x:c r="M126" s="179"/>
      <x:c r="N126" s="179"/>
      <x:c r="O126" s="179"/>
      <x:c r="P126" s="179"/>
      <x:c r="Q126" s="179"/>
      <x:c r="R126" s="179"/>
      <x:c r="S126" s="108"/>
      <x:c r="T126" s="108"/>
    </x:row>
    <x:row r="127" s="174" customFormat="1" ht="16.5" customHeight="1">
      <x:c r="B127" s="111"/>
      <x:c r="C127" s="110" t="s">
        <x:v>172</x:v>
      </x:c>
      <x:c r="D127" s="118"/>
      <x:c r="E127" s="118"/>
      <x:c r="F127" s="118"/>
      <x:c r="G127" s="118"/>
      <x:c r="H127" s="118"/>
      <x:c r="I127" s="179"/>
      <x:c r="J127" s="179"/>
      <x:c r="K127" s="179"/>
      <x:c r="L127" s="179"/>
      <x:c r="M127" s="179"/>
      <x:c r="N127" s="179"/>
      <x:c r="O127" s="179"/>
      <x:c r="P127" s="179"/>
      <x:c r="Q127" s="179"/>
      <x:c r="R127" s="179"/>
      <x:c r="S127" s="108"/>
      <x:c r="T127" s="108"/>
    </x:row>
    <x:row r="128" s="174" customFormat="1" ht="16.5" customHeight="1">
      <x:c r="B128" s="111" t="s">
        <x:v>46</x:v>
      </x:c>
      <x:c r="C128" s="115" t="s">
        <x:v>156</x:v>
      </x:c>
      <x:c r="D128" s="116"/>
      <x:c r="E128" s="116"/>
      <x:c r="F128" s="116"/>
      <x:c r="G128" s="117"/>
      <x:c r="H128" s="117" t="s">
        <x:v>151</x:v>
      </x:c>
      <x:c r="I128" s="71"/>
      <x:c r="J128" s="71"/>
      <x:c r="K128" s="71"/>
      <x:c r="L128" s="71"/>
      <x:c r="M128" s="71"/>
      <x:c r="N128" s="71"/>
      <x:c r="O128" s="71"/>
      <x:c r="P128" s="71"/>
      <x:c r="Q128" s="71"/>
      <x:c r="R128" s="71"/>
      <x:c r="S128" s="108"/>
      <x:c r="T128" s="108"/>
    </x:row>
    <x:row r="129" s="174" customFormat="1" ht="16.5" customHeight="1">
      <x:c r="B129" s="111" t="s">
        <x:v>47</x:v>
      </x:c>
      <x:c r="C129" s="115" t="s">
        <x:v>157</x:v>
      </x:c>
      <x:c r="D129" s="116"/>
      <x:c r="E129" s="116"/>
      <x:c r="F129" s="116"/>
      <x:c r="G129" s="117"/>
      <x:c r="H129" s="117" t="s">
        <x:v>158</x:v>
      </x:c>
      <x:c r="I129" s="71"/>
      <x:c r="J129" s="71"/>
      <x:c r="K129" s="71"/>
      <x:c r="L129" s="71"/>
      <x:c r="M129" s="71"/>
      <x:c r="N129" s="71"/>
      <x:c r="O129" s="71"/>
      <x:c r="P129" s="71"/>
      <x:c r="Q129" s="71"/>
      <x:c r="R129" s="71"/>
      <x:c r="S129" s="108"/>
      <x:c r="T129" s="108"/>
    </x:row>
    <x:row r="130" s="174" customFormat="1" ht="16.5" customHeight="1">
      <x:c r="B130" s="111" t="s">
        <x:v>48</x:v>
      </x:c>
      <x:c r="C130" s="115" t="s">
        <x:v>159</x:v>
      </x:c>
      <x:c r="D130" s="116"/>
      <x:c r="E130" s="116"/>
      <x:c r="F130" s="116"/>
      <x:c r="G130" s="117"/>
      <x:c r="H130" s="117" t="s">
        <x:v>158</x:v>
      </x:c>
      <x:c r="I130" s="71"/>
      <x:c r="J130" s="71"/>
      <x:c r="K130" s="71"/>
      <x:c r="L130" s="71"/>
      <x:c r="M130" s="71"/>
      <x:c r="N130" s="71"/>
      <x:c r="O130" s="71"/>
      <x:c r="P130" s="71"/>
      <x:c r="Q130" s="71"/>
      <x:c r="R130" s="71"/>
      <x:c r="S130" s="108"/>
      <x:c r="T130" s="108"/>
    </x:row>
    <x:row r="131" s="174" customFormat="1" ht="16.5" customHeight="1">
      <x:c r="B131" s="111" t="s">
        <x:v>49</x:v>
      </x:c>
      <x:c r="C131" s="115" t="s">
        <x:v>160</x:v>
      </x:c>
      <x:c r="D131" s="116"/>
      <x:c r="E131" s="116"/>
      <x:c r="F131" s="116"/>
      <x:c r="G131" s="117"/>
      <x:c r="H131" s="117" t="s">
        <x:v>161</x:v>
      </x:c>
      <x:c r="I131" s="71"/>
      <x:c r="J131" s="71"/>
      <x:c r="K131" s="71"/>
      <x:c r="L131" s="71"/>
      <x:c r="M131" s="71"/>
      <x:c r="N131" s="71"/>
      <x:c r="O131" s="71"/>
      <x:c r="P131" s="71"/>
      <x:c r="Q131" s="71"/>
      <x:c r="R131" s="71"/>
      <x:c r="S131" s="108"/>
      <x:c r="T131" s="108"/>
    </x:row>
    <x:row r="132" s="180" customFormat="1" ht="30" customHeight="1">
      <x:c r="B132" s="120" t="s">
        <x:v>50</x:v>
      </x:c>
      <x:c r="C132" s="115" t="s">
        <x:v>162</x:v>
      </x:c>
      <x:c r="D132" s="121"/>
      <x:c r="E132" s="121"/>
      <x:c r="F132" s="121"/>
      <x:c r="G132" s="122"/>
      <x:c r="H132" s="122"/>
      <x:c r="I132" s="71" t="s">
        <x:v>116</x:v>
      </x:c>
      <x:c r="J132" s="71" t="s">
        <x:v>116</x:v>
      </x:c>
      <x:c r="K132" s="71" t="s">
        <x:v>116</x:v>
      </x:c>
      <x:c r="L132" s="71" t="s">
        <x:v>116</x:v>
      </x:c>
      <x:c r="M132" s="71" t="s">
        <x:v>116</x:v>
      </x:c>
      <x:c r="N132" s="71" t="s">
        <x:v>116</x:v>
      </x:c>
      <x:c r="O132" s="71" t="s">
        <x:v>116</x:v>
      </x:c>
      <x:c r="P132" s="71" t="s">
        <x:v>116</x:v>
      </x:c>
      <x:c r="Q132" s="71" t="s">
        <x:v>116</x:v>
      </x:c>
      <x:c r="R132" s="71" t="s">
        <x:v>116</x:v>
      </x:c>
      <x:c r="S132" s="108"/>
      <x:c r="T132" s="108"/>
    </x:row>
    <x:row r="133" s="174" customFormat="1" ht="16.5" customHeight="1">
      <x:c r="B133" s="111" t="s">
        <x:v>51</x:v>
      </x:c>
      <x:c r="C133" s="115" t="s">
        <x:v>100</x:v>
      </x:c>
      <x:c r="D133" s="116"/>
      <x:c r="E133" s="116"/>
      <x:c r="F133" s="116"/>
      <x:c r="G133" s="117"/>
      <x:c r="H133" s="117"/>
      <x:c r="I133" s="71"/>
      <x:c r="J133" s="71"/>
      <x:c r="K133" s="71"/>
      <x:c r="L133" s="71"/>
      <x:c r="M133" s="71"/>
      <x:c r="N133" s="71"/>
      <x:c r="O133" s="71"/>
      <x:c r="P133" s="71"/>
      <x:c r="Q133" s="71"/>
      <x:c r="R133" s="71"/>
      <x:c r="S133" s="108"/>
      <x:c r="T133" s="108"/>
    </x:row>
    <x:row r="134" s="174" customFormat="1" ht="16.5" customHeight="1">
      <x:c r="B134" s="111" t="s">
        <x:v>52</x:v>
      </x:c>
      <x:c r="C134" s="115" t="s">
        <x:v>101</x:v>
      </x:c>
      <x:c r="D134" s="116"/>
      <x:c r="E134" s="116"/>
      <x:c r="F134" s="116"/>
      <x:c r="G134" s="117"/>
      <x:c r="H134" s="117"/>
      <x:c r="I134" s="71"/>
      <x:c r="J134" s="71"/>
      <x:c r="K134" s="71"/>
      <x:c r="L134" s="71"/>
      <x:c r="M134" s="71"/>
      <x:c r="N134" s="71"/>
      <x:c r="O134" s="71"/>
      <x:c r="P134" s="71"/>
      <x:c r="Q134" s="71"/>
      <x:c r="R134" s="71"/>
      <x:c r="S134" s="108"/>
      <x:c r="T134" s="108"/>
    </x:row>
    <x:row r="135" s="174" customFormat="1" ht="16.5" customHeight="1">
      <x:c r="B135" s="111" t="s">
        <x:v>53</x:v>
      </x:c>
      <x:c r="C135" s="115" t="s">
        <x:v>102</x:v>
      </x:c>
      <x:c r="D135" s="116"/>
      <x:c r="E135" s="116"/>
      <x:c r="F135" s="116"/>
      <x:c r="G135" s="117"/>
      <x:c r="H135" s="117"/>
      <x:c r="I135" s="71"/>
      <x:c r="J135" s="71"/>
      <x:c r="K135" s="71"/>
      <x:c r="L135" s="71"/>
      <x:c r="M135" s="71"/>
      <x:c r="N135" s="71"/>
      <x:c r="O135" s="71"/>
      <x:c r="P135" s="71"/>
      <x:c r="Q135" s="71"/>
      <x:c r="R135" s="71"/>
      <x:c r="S135" s="108"/>
      <x:c r="T135" s="108"/>
    </x:row>
    <x:row r="136" s="174" customFormat="1" ht="16.5" customHeight="1">
      <x:c r="B136" s="111" t="s">
        <x:v>54</x:v>
      </x:c>
      <x:c r="C136" s="119" t="s">
        <x:v>163</x:v>
      </x:c>
      <x:c r="D136" s="116"/>
      <x:c r="E136" s="116"/>
      <x:c r="F136" s="116"/>
      <x:c r="G136" s="117"/>
      <x:c r="H136" s="117"/>
      <x:c r="I136" s="168" t="n">
        <x:f>IF(IF(I132=$I$238,I133,IF(I132=$I$239,I133*I134,IF(I132=$I$240,I133*I134*I135,1)))=0,"Fyll i 2.6-2.8",IF(I132=$I$238,I133,IF(I132=$I$239,I133*I134,IF(I132=$I$240,I133*I134*I135,1))))</x:f>
        <x:v>1</x:v>
      </x:c>
      <x:c r="J136" s="168" t="n">
        <x:f t="shared" ref="J136" si="65">IF(IF(J132=$I$238,J133,IF(J132=$I$239,J133*J134,IF(J132=$I$240,J133*J134*J135,1)))=0,"Fyll i 2.6-2.8",IF(J132=$I$238,J133,IF(J132=$I$239,J133*J134,IF(J132=$I$240,J133*J134*J135,1))))</x:f>
        <x:v>1</x:v>
      </x:c>
      <x:c r="K136" s="168" t="n">
        <x:f t="shared" ref="K136" si="66">IF(IF(K132=$I$238,K133,IF(K132=$I$239,K133*K134,IF(K132=$I$240,K133*K134*K135,1)))=0,"Fyll i 2.6-2.8",IF(K132=$I$238,K133,IF(K132=$I$239,K133*K134,IF(K132=$I$240,K133*K134*K135,1))))</x:f>
        <x:v>1</x:v>
      </x:c>
      <x:c r="L136" s="168" t="n">
        <x:f t="shared" ref="L136" si="67">IF(IF(L132=$I$238,L133,IF(L132=$I$239,L133*L134,IF(L132=$I$240,L133*L134*L135,1)))=0,"Fyll i 2.6-2.8",IF(L132=$I$238,L133,IF(L132=$I$239,L133*L134,IF(L132=$I$240,L133*L134*L135,1))))</x:f>
        <x:v>1</x:v>
      </x:c>
      <x:c r="M136" s="168" t="n">
        <x:f t="shared" ref="M136" si="68">IF(IF(M132=$I$238,M133,IF(M132=$I$239,M133*M134,IF(M132=$I$240,M133*M134*M135,1)))=0,"Fyll i 2.6-2.8",IF(M132=$I$238,M133,IF(M132=$I$239,M133*M134,IF(M132=$I$240,M133*M134*M135,1))))</x:f>
        <x:v>1</x:v>
      </x:c>
      <x:c r="N136" s="168" t="n">
        <x:f t="shared" ref="N136" si="69">IF(IF(N132=$I$238,N133,IF(N132=$I$239,N133*N134,IF(N132=$I$240,N133*N134*N135,1)))=0,"Fyll i 2.6-2.8",IF(N132=$I$238,N133,IF(N132=$I$239,N133*N134,IF(N132=$I$240,N133*N134*N135,1))))</x:f>
        <x:v>1</x:v>
      </x:c>
      <x:c r="O136" s="168" t="n">
        <x:f t="shared" ref="O136" si="70">IF(IF(O132=$I$238,O133,IF(O132=$I$239,O133*O134,IF(O132=$I$240,O133*O134*O135,1)))=0,"Fyll i 2.6-2.8",IF(O132=$I$238,O133,IF(O132=$I$239,O133*O134,IF(O132=$I$240,O133*O134*O135,1))))</x:f>
        <x:v>1</x:v>
      </x:c>
      <x:c r="P136" s="168" t="n">
        <x:f t="shared" ref="P136" si="71">IF(IF(P132=$I$238,P133,IF(P132=$I$239,P133*P134,IF(P132=$I$240,P133*P134*P135,1)))=0,"Fyll i 2.6-2.8",IF(P132=$I$238,P133,IF(P132=$I$239,P133*P134,IF(P132=$I$240,P133*P134*P135,1))))</x:f>
        <x:v>1</x:v>
      </x:c>
      <x:c r="Q136" s="168" t="n">
        <x:f t="shared" ref="Q136" si="72">IF(IF(Q132=$I$238,Q133,IF(Q132=$I$239,Q133*Q134,IF(Q132=$I$240,Q133*Q134*Q135,1)))=0,"Fyll i 2.6-2.8",IF(Q132=$I$238,Q133,IF(Q132=$I$239,Q133*Q134,IF(Q132=$I$240,Q133*Q134*Q135,1))))</x:f>
        <x:v>1</x:v>
      </x:c>
      <x:c r="R136" s="168" t="n">
        <x:f t="shared" ref="R136" si="73">IF(IF(R132=$I$238,R133,IF(R132=$I$239,R133*R134,IF(R132=$I$240,R133*R134*R135,1)))=0,"Fyll i 2.6-2.8",IF(R132=$I$238,R133,IF(R132=$I$239,R133*R134,IF(R132=$I$240,R133*R134*R135,1))))</x:f>
        <x:v>1</x:v>
      </x:c>
      <x:c r="S136" s="108"/>
      <x:c r="T136" s="108"/>
    </x:row>
    <x:row r="137" s="174" customFormat="1" ht="16.5" customHeight="1">
      <x:c r="B137" s="111" t="s">
        <x:v>55</x:v>
      </x:c>
      <x:c r="C137" s="115" t="s">
        <x:v>164</x:v>
      </x:c>
      <x:c r="D137" s="116"/>
      <x:c r="E137" s="116"/>
      <x:c r="F137" s="116"/>
      <x:c r="G137" s="117"/>
      <x:c r="H137" s="117" t="s">
        <x:v>114</x:v>
      </x:c>
      <x:c r="I137" s="71"/>
      <x:c r="J137" s="71"/>
      <x:c r="K137" s="71"/>
      <x:c r="L137" s="71"/>
      <x:c r="M137" s="71"/>
      <x:c r="N137" s="71"/>
      <x:c r="O137" s="71"/>
      <x:c r="P137" s="71"/>
      <x:c r="Q137" s="71"/>
      <x:c r="R137" s="71"/>
      <x:c r="S137" s="108"/>
      <x:c r="T137" s="108"/>
    </x:row>
    <x:row r="138" s="174" customFormat="1" ht="16.5" customHeight="1">
      <x:c r="B138" s="111"/>
      <x:c r="C138" s="118"/>
      <x:c r="D138" s="118"/>
      <x:c r="E138" s="118"/>
      <x:c r="F138" s="118"/>
      <x:c r="G138" s="118"/>
      <x:c r="H138" s="118"/>
      <x:c r="I138" s="179"/>
      <x:c r="J138" s="179"/>
      <x:c r="K138" s="179"/>
      <x:c r="L138" s="179"/>
      <x:c r="M138" s="179"/>
      <x:c r="N138" s="179"/>
      <x:c r="O138" s="179"/>
      <x:c r="P138" s="179"/>
      <x:c r="Q138" s="179"/>
      <x:c r="R138" s="179"/>
      <x:c r="S138" s="108"/>
      <x:c r="T138" s="108"/>
    </x:row>
    <x:row r="139" s="174" customFormat="1" ht="16.5" customHeight="1">
      <x:c r="B139" s="111"/>
      <x:c r="C139" s="110" t="s">
        <x:v>173</x:v>
      </x:c>
      <x:c r="D139" s="118"/>
      <x:c r="E139" s="118"/>
      <x:c r="F139" s="118"/>
      <x:c r="G139" s="118"/>
      <x:c r="H139" s="118"/>
      <x:c r="I139" s="179"/>
      <x:c r="J139" s="179"/>
      <x:c r="K139" s="179"/>
      <x:c r="L139" s="179"/>
      <x:c r="M139" s="179"/>
      <x:c r="N139" s="179"/>
      <x:c r="O139" s="179"/>
      <x:c r="P139" s="179"/>
      <x:c r="Q139" s="179"/>
      <x:c r="R139" s="179"/>
      <x:c r="S139" s="108"/>
      <x:c r="T139" s="108"/>
    </x:row>
    <x:row r="140" s="174" customFormat="1" ht="16.5" customHeight="1">
      <x:c r="B140" s="111" t="s">
        <x:v>46</x:v>
      </x:c>
      <x:c r="C140" s="115" t="s">
        <x:v>156</x:v>
      </x:c>
      <x:c r="D140" s="116"/>
      <x:c r="E140" s="116"/>
      <x:c r="F140" s="116"/>
      <x:c r="G140" s="117"/>
      <x:c r="H140" s="117" t="s">
        <x:v>151</x:v>
      </x:c>
      <x:c r="I140" s="71"/>
      <x:c r="J140" s="71"/>
      <x:c r="K140" s="71"/>
      <x:c r="L140" s="71"/>
      <x:c r="M140" s="71"/>
      <x:c r="N140" s="71"/>
      <x:c r="O140" s="71"/>
      <x:c r="P140" s="71"/>
      <x:c r="Q140" s="71"/>
      <x:c r="R140" s="71"/>
      <x:c r="S140" s="108"/>
      <x:c r="T140" s="108"/>
    </x:row>
    <x:row r="141" s="174" customFormat="1" ht="16.5" customHeight="1">
      <x:c r="B141" s="111" t="s">
        <x:v>47</x:v>
      </x:c>
      <x:c r="C141" s="115" t="s">
        <x:v>157</x:v>
      </x:c>
      <x:c r="D141" s="116"/>
      <x:c r="E141" s="116"/>
      <x:c r="F141" s="116"/>
      <x:c r="G141" s="117"/>
      <x:c r="H141" s="117" t="s">
        <x:v>158</x:v>
      </x:c>
      <x:c r="I141" s="71"/>
      <x:c r="J141" s="71"/>
      <x:c r="K141" s="71"/>
      <x:c r="L141" s="71"/>
      <x:c r="M141" s="71"/>
      <x:c r="N141" s="71"/>
      <x:c r="O141" s="71"/>
      <x:c r="P141" s="71"/>
      <x:c r="Q141" s="71"/>
      <x:c r="R141" s="71"/>
      <x:c r="S141" s="108"/>
      <x:c r="T141" s="108"/>
    </x:row>
    <x:row r="142" s="174" customFormat="1" ht="16.5" customHeight="1">
      <x:c r="B142" s="111" t="s">
        <x:v>48</x:v>
      </x:c>
      <x:c r="C142" s="115" t="s">
        <x:v>159</x:v>
      </x:c>
      <x:c r="D142" s="116"/>
      <x:c r="E142" s="116"/>
      <x:c r="F142" s="116"/>
      <x:c r="G142" s="117"/>
      <x:c r="H142" s="117" t="s">
        <x:v>158</x:v>
      </x:c>
      <x:c r="I142" s="71"/>
      <x:c r="J142" s="71"/>
      <x:c r="K142" s="71"/>
      <x:c r="L142" s="71"/>
      <x:c r="M142" s="71"/>
      <x:c r="N142" s="71"/>
      <x:c r="O142" s="71"/>
      <x:c r="P142" s="71"/>
      <x:c r="Q142" s="71"/>
      <x:c r="R142" s="71"/>
      <x:c r="S142" s="108"/>
      <x:c r="T142" s="108"/>
    </x:row>
    <x:row r="143" s="174" customFormat="1" ht="16.5" customHeight="1">
      <x:c r="B143" s="111" t="s">
        <x:v>49</x:v>
      </x:c>
      <x:c r="C143" s="115" t="s">
        <x:v>160</x:v>
      </x:c>
      <x:c r="D143" s="116"/>
      <x:c r="E143" s="116"/>
      <x:c r="F143" s="116"/>
      <x:c r="G143" s="117"/>
      <x:c r="H143" s="117" t="s">
        <x:v>161</x:v>
      </x:c>
      <x:c r="I143" s="71"/>
      <x:c r="J143" s="71"/>
      <x:c r="K143" s="71"/>
      <x:c r="L143" s="71"/>
      <x:c r="M143" s="71"/>
      <x:c r="N143" s="71"/>
      <x:c r="O143" s="71"/>
      <x:c r="P143" s="71"/>
      <x:c r="Q143" s="71"/>
      <x:c r="R143" s="71"/>
      <x:c r="S143" s="108"/>
      <x:c r="T143" s="108"/>
    </x:row>
    <x:row r="144" s="180" customFormat="1" ht="30" customHeight="1">
      <x:c r="B144" s="120" t="s">
        <x:v>50</x:v>
      </x:c>
      <x:c r="C144" s="115" t="s">
        <x:v>162</x:v>
      </x:c>
      <x:c r="D144" s="121"/>
      <x:c r="E144" s="121"/>
      <x:c r="F144" s="121"/>
      <x:c r="G144" s="122"/>
      <x:c r="H144" s="122"/>
      <x:c r="I144" s="71" t="s">
        <x:v>116</x:v>
      </x:c>
      <x:c r="J144" s="71" t="s">
        <x:v>116</x:v>
      </x:c>
      <x:c r="K144" s="71" t="s">
        <x:v>116</x:v>
      </x:c>
      <x:c r="L144" s="71" t="s">
        <x:v>116</x:v>
      </x:c>
      <x:c r="M144" s="71" t="s">
        <x:v>116</x:v>
      </x:c>
      <x:c r="N144" s="71" t="s">
        <x:v>116</x:v>
      </x:c>
      <x:c r="O144" s="71" t="s">
        <x:v>116</x:v>
      </x:c>
      <x:c r="P144" s="71" t="s">
        <x:v>116</x:v>
      </x:c>
      <x:c r="Q144" s="71" t="s">
        <x:v>116</x:v>
      </x:c>
      <x:c r="R144" s="71" t="s">
        <x:v>116</x:v>
      </x:c>
      <x:c r="S144" s="108"/>
      <x:c r="T144" s="108"/>
    </x:row>
    <x:row r="145" s="174" customFormat="1" ht="16.5" customHeight="1">
      <x:c r="B145" s="111" t="s">
        <x:v>51</x:v>
      </x:c>
      <x:c r="C145" s="115" t="s">
        <x:v>100</x:v>
      </x:c>
      <x:c r="D145" s="116"/>
      <x:c r="E145" s="116"/>
      <x:c r="F145" s="116"/>
      <x:c r="G145" s="117"/>
      <x:c r="H145" s="117"/>
      <x:c r="I145" s="71"/>
      <x:c r="J145" s="71"/>
      <x:c r="K145" s="71"/>
      <x:c r="L145" s="71"/>
      <x:c r="M145" s="71"/>
      <x:c r="N145" s="71"/>
      <x:c r="O145" s="71"/>
      <x:c r="P145" s="71"/>
      <x:c r="Q145" s="71"/>
      <x:c r="R145" s="71"/>
      <x:c r="S145" s="108"/>
      <x:c r="T145" s="108"/>
    </x:row>
    <x:row r="146" s="174" customFormat="1" ht="16.5" customHeight="1">
      <x:c r="B146" s="111" t="s">
        <x:v>52</x:v>
      </x:c>
      <x:c r="C146" s="115" t="s">
        <x:v>101</x:v>
      </x:c>
      <x:c r="D146" s="116"/>
      <x:c r="E146" s="116"/>
      <x:c r="F146" s="116"/>
      <x:c r="G146" s="117"/>
      <x:c r="H146" s="117"/>
      <x:c r="I146" s="71"/>
      <x:c r="J146" s="71"/>
      <x:c r="K146" s="71"/>
      <x:c r="L146" s="71"/>
      <x:c r="M146" s="71"/>
      <x:c r="N146" s="71"/>
      <x:c r="O146" s="71"/>
      <x:c r="P146" s="71"/>
      <x:c r="Q146" s="71"/>
      <x:c r="R146" s="71"/>
      <x:c r="S146" s="108"/>
      <x:c r="T146" s="108"/>
    </x:row>
    <x:row r="147" s="174" customFormat="1" ht="16.5" customHeight="1">
      <x:c r="B147" s="111" t="s">
        <x:v>53</x:v>
      </x:c>
      <x:c r="C147" s="115" t="s">
        <x:v>102</x:v>
      </x:c>
      <x:c r="D147" s="116"/>
      <x:c r="E147" s="116"/>
      <x:c r="F147" s="116"/>
      <x:c r="G147" s="117"/>
      <x:c r="H147" s="117"/>
      <x:c r="I147" s="71"/>
      <x:c r="J147" s="71"/>
      <x:c r="K147" s="71"/>
      <x:c r="L147" s="71"/>
      <x:c r="M147" s="71"/>
      <x:c r="N147" s="71"/>
      <x:c r="O147" s="71"/>
      <x:c r="P147" s="71"/>
      <x:c r="Q147" s="71"/>
      <x:c r="R147" s="71"/>
      <x:c r="S147" s="108"/>
      <x:c r="T147" s="108"/>
    </x:row>
    <x:row r="148" s="174" customFormat="1" ht="16.5" customHeight="1">
      <x:c r="B148" s="111" t="s">
        <x:v>54</x:v>
      </x:c>
      <x:c r="C148" s="119" t="s">
        <x:v>163</x:v>
      </x:c>
      <x:c r="D148" s="116"/>
      <x:c r="E148" s="116"/>
      <x:c r="F148" s="116"/>
      <x:c r="G148" s="117"/>
      <x:c r="H148" s="117"/>
      <x:c r="I148" s="168" t="n">
        <x:f>IF(IF(I144=$I$238,I145,IF(I144=$I$239,I145*I146,IF(I144=$I$240,I145*I146*I147,1)))=0,"Fyll i 2.6-2.8",IF(I144=$I$238,I145,IF(I144=$I$239,I145*I146,IF(I144=$I$240,I145*I146*I147,1))))</x:f>
        <x:v>1</x:v>
      </x:c>
      <x:c r="J148" s="168" t="n">
        <x:f t="shared" ref="J148" si="74">IF(IF(J144=$I$238,J145,IF(J144=$I$239,J145*J146,IF(J144=$I$240,J145*J146*J147,1)))=0,"Fyll i 2.6-2.8",IF(J144=$I$238,J145,IF(J144=$I$239,J145*J146,IF(J144=$I$240,J145*J146*J147,1))))</x:f>
        <x:v>1</x:v>
      </x:c>
      <x:c r="K148" s="168" t="n">
        <x:f t="shared" ref="K148" si="75">IF(IF(K144=$I$238,K145,IF(K144=$I$239,K145*K146,IF(K144=$I$240,K145*K146*K147,1)))=0,"Fyll i 2.6-2.8",IF(K144=$I$238,K145,IF(K144=$I$239,K145*K146,IF(K144=$I$240,K145*K146*K147,1))))</x:f>
        <x:v>1</x:v>
      </x:c>
      <x:c r="L148" s="168" t="n">
        <x:f t="shared" ref="L148" si="76">IF(IF(L144=$I$238,L145,IF(L144=$I$239,L145*L146,IF(L144=$I$240,L145*L146*L147,1)))=0,"Fyll i 2.6-2.8",IF(L144=$I$238,L145,IF(L144=$I$239,L145*L146,IF(L144=$I$240,L145*L146*L147,1))))</x:f>
        <x:v>1</x:v>
      </x:c>
      <x:c r="M148" s="168" t="n">
        <x:f t="shared" ref="M148" si="77">IF(IF(M144=$I$238,M145,IF(M144=$I$239,M145*M146,IF(M144=$I$240,M145*M146*M147,1)))=0,"Fyll i 2.6-2.8",IF(M144=$I$238,M145,IF(M144=$I$239,M145*M146,IF(M144=$I$240,M145*M146*M147,1))))</x:f>
        <x:v>1</x:v>
      </x:c>
      <x:c r="N148" s="168" t="n">
        <x:f t="shared" ref="N148" si="78">IF(IF(N144=$I$238,N145,IF(N144=$I$239,N145*N146,IF(N144=$I$240,N145*N146*N147,1)))=0,"Fyll i 2.6-2.8",IF(N144=$I$238,N145,IF(N144=$I$239,N145*N146,IF(N144=$I$240,N145*N146*N147,1))))</x:f>
        <x:v>1</x:v>
      </x:c>
      <x:c r="O148" s="168" t="n">
        <x:f t="shared" ref="O148" si="79">IF(IF(O144=$I$238,O145,IF(O144=$I$239,O145*O146,IF(O144=$I$240,O145*O146*O147,1)))=0,"Fyll i 2.6-2.8",IF(O144=$I$238,O145,IF(O144=$I$239,O145*O146,IF(O144=$I$240,O145*O146*O147,1))))</x:f>
        <x:v>1</x:v>
      </x:c>
      <x:c r="P148" s="168" t="n">
        <x:f t="shared" ref="P148" si="80">IF(IF(P144=$I$238,P145,IF(P144=$I$239,P145*P146,IF(P144=$I$240,P145*P146*P147,1)))=0,"Fyll i 2.6-2.8",IF(P144=$I$238,P145,IF(P144=$I$239,P145*P146,IF(P144=$I$240,P145*P146*P147,1))))</x:f>
        <x:v>1</x:v>
      </x:c>
      <x:c r="Q148" s="168" t="n">
        <x:f t="shared" ref="Q148" si="81">IF(IF(Q144=$I$238,Q145,IF(Q144=$I$239,Q145*Q146,IF(Q144=$I$240,Q145*Q146*Q147,1)))=0,"Fyll i 2.6-2.8",IF(Q144=$I$238,Q145,IF(Q144=$I$239,Q145*Q146,IF(Q144=$I$240,Q145*Q146*Q147,1))))</x:f>
        <x:v>1</x:v>
      </x:c>
      <x:c r="R148" s="168" t="n">
        <x:f t="shared" ref="R148" si="82">IF(IF(R144=$I$238,R145,IF(R144=$I$239,R145*R146,IF(R144=$I$240,R145*R146*R147,1)))=0,"Fyll i 2.6-2.8",IF(R144=$I$238,R145,IF(R144=$I$239,R145*R146,IF(R144=$I$240,R145*R146*R147,1))))</x:f>
        <x:v>1</x:v>
      </x:c>
      <x:c r="S148" s="108"/>
      <x:c r="T148" s="108"/>
    </x:row>
    <x:row r="149" s="174" customFormat="1" ht="16.5" customHeight="1">
      <x:c r="B149" s="111" t="s">
        <x:v>55</x:v>
      </x:c>
      <x:c r="C149" s="115" t="s">
        <x:v>164</x:v>
      </x:c>
      <x:c r="D149" s="116"/>
      <x:c r="E149" s="116"/>
      <x:c r="F149" s="116"/>
      <x:c r="G149" s="117"/>
      <x:c r="H149" s="117" t="s">
        <x:v>114</x:v>
      </x:c>
      <x:c r="I149" s="71"/>
      <x:c r="J149" s="71"/>
      <x:c r="K149" s="71"/>
      <x:c r="L149" s="71"/>
      <x:c r="M149" s="71"/>
      <x:c r="N149" s="71"/>
      <x:c r="O149" s="71"/>
      <x:c r="P149" s="71"/>
      <x:c r="Q149" s="71"/>
      <x:c r="R149" s="71"/>
      <x:c r="S149" s="108"/>
      <x:c r="T149" s="108"/>
    </x:row>
    <x:row r="150" s="174" customFormat="1" ht="16.5" customHeight="1">
      <x:c r="B150" s="111"/>
      <x:c r="C150" s="118"/>
      <x:c r="D150" s="118"/>
      <x:c r="E150" s="118"/>
      <x:c r="F150" s="118"/>
      <x:c r="G150" s="118"/>
      <x:c r="H150" s="118"/>
      <x:c r="I150" s="179"/>
      <x:c r="J150" s="179"/>
      <x:c r="K150" s="179"/>
      <x:c r="L150" s="179"/>
      <x:c r="M150" s="179"/>
      <x:c r="N150" s="179"/>
      <x:c r="O150" s="179"/>
      <x:c r="P150" s="179"/>
      <x:c r="Q150" s="179"/>
      <x:c r="R150" s="179"/>
      <x:c r="S150" s="108"/>
      <x:c r="T150" s="108"/>
    </x:row>
    <x:row r="151" s="174" customFormat="1" ht="16.5" customHeight="1">
      <x:c r="B151" s="111"/>
      <x:c r="C151" s="110" t="s">
        <x:v>174</x:v>
      </x:c>
      <x:c r="D151" s="118"/>
      <x:c r="E151" s="118"/>
      <x:c r="F151" s="118"/>
      <x:c r="G151" s="118"/>
      <x:c r="H151" s="118"/>
      <x:c r="I151" s="179"/>
      <x:c r="J151" s="179"/>
      <x:c r="K151" s="179"/>
      <x:c r="L151" s="179"/>
      <x:c r="M151" s="179"/>
      <x:c r="N151" s="179"/>
      <x:c r="O151" s="179"/>
      <x:c r="P151" s="179"/>
      <x:c r="Q151" s="179"/>
      <x:c r="R151" s="179"/>
      <x:c r="S151" s="108"/>
      <x:c r="T151" s="108"/>
    </x:row>
    <x:row r="152" s="174" customFormat="1" ht="16.5" customHeight="1">
      <x:c r="B152" s="111" t="s">
        <x:v>56</x:v>
      </x:c>
      <x:c r="C152" s="115" t="s">
        <x:v>175</x:v>
      </x:c>
      <x:c r="D152" s="116"/>
      <x:c r="E152" s="116"/>
      <x:c r="F152" s="116"/>
      <x:c r="G152" s="117"/>
      <x:c r="H152" s="117" t="s">
        <x:v>114</x:v>
      </x:c>
      <x:c r="I152" s="71"/>
      <x:c r="J152" s="71"/>
      <x:c r="K152" s="71"/>
      <x:c r="L152" s="71"/>
      <x:c r="M152" s="71"/>
      <x:c r="N152" s="71"/>
      <x:c r="O152" s="71"/>
      <x:c r="P152" s="71"/>
      <x:c r="Q152" s="71"/>
      <x:c r="R152" s="71"/>
      <x:c r="S152" s="108"/>
      <x:c r="T152" s="108"/>
    </x:row>
    <x:row r="153" s="174" customFormat="1">
      <x:c r="B153" s="123"/>
      <x:c r="C153" s="124"/>
      <x:c r="D153" s="124"/>
      <x:c r="E153" s="124"/>
      <x:c r="F153" s="124"/>
      <x:c r="G153" s="124"/>
      <x:c r="H153" s="124"/>
      <x:c r="I153" s="181"/>
      <x:c r="J153" s="181"/>
      <x:c r="K153" s="181"/>
      <x:c r="L153" s="181"/>
      <x:c r="M153" s="181"/>
      <x:c r="N153" s="181"/>
      <x:c r="O153" s="181"/>
      <x:c r="P153" s="181"/>
      <x:c r="Q153" s="181"/>
      <x:c r="R153" s="181"/>
      <x:c r="S153" s="108"/>
      <x:c r="T153" s="108"/>
    </x:row>
    <x:row r="154" s="174" customFormat="1" ht="29" customHeight="1">
      <x:c r="B154" s="249"/>
      <x:c r="C154" s="638" t="s">
        <x:v>176</x:v>
      </x:c>
      <x:c r="D154" s="638"/>
      <x:c r="E154" s="246"/>
      <x:c r="F154" s="250"/>
      <x:c r="G154" s="250"/>
      <x:c r="H154" s="251"/>
      <x:c r="I154" s="252"/>
      <x:c r="J154" s="252"/>
      <x:c r="K154" s="252"/>
      <x:c r="L154" s="253"/>
      <x:c r="M154" s="253"/>
      <x:c r="N154" s="253"/>
      <x:c r="O154" s="253"/>
      <x:c r="P154" s="253"/>
      <x:c r="Q154" s="253"/>
      <x:c r="R154" s="253"/>
      <x:c r="S154" s="254"/>
      <x:c r="T154" s="254"/>
    </x:row>
    <x:row r="155" s="125" customFormat="1" ht="26.25" hidden="1" customHeight="1">
      <x:c r="A155" s="182"/>
      <x:c r="C155" s="126" t="s">
        <x:v>57</x:v>
      </x:c>
      <x:c r="D155" s="127"/>
      <x:c r="E155" s="128"/>
      <x:c r="F155" s="128"/>
      <x:c r="G155" s="128"/>
      <x:c r="H155" s="128"/>
      <x:c r="I155" s="198" t="str">
        <x:f>IF(I233="","",SUMPRODUCT(($I$233:$XFD$233&lt;I233)*($I$233:$XFD$233&lt;&gt;""))+SUMPRODUCT(($I$233:I233=I233)*1))</x:f>
      </x:c>
      <x:c r="J155" s="198" t="str">
        <x:f>IF(J233="","",SUMPRODUCT(($I$233:$XFD$233&lt;J233)*($I$233:$XFD$233&lt;&gt;""))+SUMPRODUCT(($I$233:J233=J233)*1))</x:f>
      </x:c>
      <x:c r="K155" s="198" t="str">
        <x:f>IF(K233="","",SUMPRODUCT(($I$233:$XFD$233&lt;K233)*($I$233:$XFD$233&lt;&gt;""))+SUMPRODUCT(($I$233:K233=K233)*1))</x:f>
      </x:c>
      <x:c r="L155" s="198" t="str">
        <x:f>IF(L233="","",SUMPRODUCT(($I$233:$XFD$233&lt;L233)*($I$233:$XFD$233&lt;&gt;""))+SUMPRODUCT(($I$233:L233=L233)*1))</x:f>
      </x:c>
      <x:c r="M155" s="198" t="str">
        <x:f>IF(M233="","",SUMPRODUCT(($I$233:$XFD$233&lt;M233)*($I$233:$XFD$233&lt;&gt;""))+SUMPRODUCT(($I$233:M233=M233)*1))</x:f>
      </x:c>
      <x:c r="N155" s="198" t="str">
        <x:f>IF(N233="","",SUMPRODUCT(($I$233:$XFD$233&lt;N233)*($I$233:$XFD$233&lt;&gt;""))+SUMPRODUCT(($I$233:N233=N233)*1))</x:f>
      </x:c>
      <x:c r="O155" s="198" t="str">
        <x:f>IF(O233="","",SUMPRODUCT(($I$233:$XFD$233&lt;O233)*($I$233:$XFD$233&lt;&gt;""))+SUMPRODUCT(($I$233:O233=O233)*1))</x:f>
      </x:c>
      <x:c r="P155" s="198" t="str">
        <x:f>IF(P233="","",SUMPRODUCT(($I$233:$XFD$233&lt;P233)*($I$233:$XFD$233&lt;&gt;""))+SUMPRODUCT(($I$233:P233=P233)*1))</x:f>
      </x:c>
      <x:c r="Q155" s="198" t="str">
        <x:f>IF(Q233="","",SUMPRODUCT(($I$233:$XFD$233&lt;Q233)*($I$233:$XFD$233&lt;&gt;""))+SUMPRODUCT(($I$233:Q233=Q233)*1))</x:f>
      </x:c>
      <x:c r="R155" s="198" t="str">
        <x:f>IF(R233="","",SUMPRODUCT(($I$233:$XFD$233&lt;R233)*($I$233:$XFD$233&lt;&gt;""))+SUMPRODUCT(($I$233:R233=R233)*1))</x:f>
      </x:c>
      <x:c r="S155" s="108"/>
      <x:c r="T155" s="108"/>
    </x:row>
    <x:row r="156" s="174" customFormat="1" ht="16.5" customHeight="1">
      <x:c r="B156" s="129"/>
      <x:c r="C156" s="601"/>
      <x:c r="D156" s="601"/>
      <x:c r="E156" s="601"/>
      <x:c r="F156" s="601"/>
      <x:c r="G156" s="601"/>
      <x:c r="H156" s="130"/>
      <x:c r="I156" s="199" t="str">
        <x:f>I167</x:f>
        <x:v>Byggnadstyp 1</x:v>
      </x:c>
      <x:c r="J156" s="199" t="str">
        <x:f t="shared" ref="J156:R156" si="83">J167</x:f>
        <x:v>Byggnadstyp 2</x:v>
      </x:c>
      <x:c r="K156" s="199" t="str">
        <x:f t="shared" si="83"/>
        <x:v>Byggnadstyp 3</x:v>
      </x:c>
      <x:c r="L156" s="199" t="str">
        <x:f t="shared" si="83"/>
        <x:v>Byggnadstyp 4</x:v>
      </x:c>
      <x:c r="M156" s="199" t="str">
        <x:f t="shared" si="83"/>
        <x:v>Byggnadstyp 5</x:v>
      </x:c>
      <x:c r="N156" s="199" t="str">
        <x:f t="shared" si="83"/>
        <x:v>Byggnadstyp 6</x:v>
      </x:c>
      <x:c r="O156" s="199" t="str">
        <x:f t="shared" si="83"/>
        <x:v>Byggnadstyp 7</x:v>
      </x:c>
      <x:c r="P156" s="199" t="str">
        <x:f t="shared" si="83"/>
        <x:v>Byggnadstyp 8</x:v>
      </x:c>
      <x:c r="Q156" s="199" t="str">
        <x:f t="shared" si="83"/>
        <x:v>Byggnadstyp 9</x:v>
      </x:c>
      <x:c r="R156" s="199" t="str">
        <x:f t="shared" si="83"/>
        <x:v>Byggnadstyp 10</x:v>
      </x:c>
      <x:c r="S156" s="108"/>
      <x:c r="T156" s="108"/>
    </x:row>
    <x:row r="157" s="174" customFormat="1" ht="20" customHeight="1">
      <x:c r="B157" s="131" t="s">
        <x:v>58</x:v>
      </x:c>
      <x:c r="C157" s="132" t="s">
        <x:v>177</x:v>
      </x:c>
      <x:c r="D157" s="132"/>
      <x:c r="E157" s="132"/>
      <x:c r="F157" s="132"/>
      <x:c r="G157" s="132"/>
      <x:c r="H157" s="133" t="s">
        <x:v>96</x:v>
      </x:c>
      <x:c r="I157" s="200" t="n">
        <x:f t="shared" ref="I157:N157" si="84">I180+I199*$I$201+I215*$I$217</x:f>
        <x:v>0</x:v>
      </x:c>
      <x:c r="J157" s="200">
        <x:f t="shared" si="84"/>
        <x:v>0</x:v>
      </x:c>
      <x:c r="K157" s="200">
        <x:f t="shared" si="84"/>
        <x:v>0</x:v>
      </x:c>
      <x:c r="L157" s="200">
        <x:f t="shared" si="84"/>
        <x:v>0</x:v>
      </x:c>
      <x:c r="M157" s="200">
        <x:f t="shared" si="84"/>
        <x:v>0</x:v>
      </x:c>
      <x:c r="N157" s="200">
        <x:f t="shared" si="84"/>
        <x:v>0</x:v>
      </x:c>
      <x:c r="O157" s="200" t="n">
        <x:f t="shared" ref="O157:R157" si="85">O180+O199*$I$201+O215*$I$217</x:f>
        <x:v>0</x:v>
      </x:c>
      <x:c r="P157" s="200">
        <x:f t="shared" si="85"/>
        <x:v>0</x:v>
      </x:c>
      <x:c r="Q157" s="200">
        <x:f t="shared" si="85"/>
        <x:v>0</x:v>
      </x:c>
      <x:c r="R157" s="200">
        <x:f t="shared" si="85"/>
        <x:v>0</x:v>
      </x:c>
      <x:c r="S157" s="108"/>
      <x:c r="T157" s="108"/>
    </x:row>
    <x:row r="158" s="174" customFormat="1" ht="20" customHeight="1">
      <x:c r="B158" s="131" t="s">
        <x:v>59</x:v>
      </x:c>
      <x:c r="C158" s="132" t="s">
        <x:v>83</x:v>
      </x:c>
      <x:c r="D158" s="132"/>
      <x:c r="E158" s="132"/>
      <x:c r="F158" s="132"/>
      <x:c r="G158" s="132"/>
      <x:c r="H158" s="133" t="s">
        <x:v>178</x:v>
      </x:c>
      <x:c r="I158" s="200" t="n">
        <x:f>I221</x:f>
        <x:v>0</x:v>
      </x:c>
      <x:c r="J158" s="200" t="n">
        <x:f>J221</x:f>
        <x:v>0</x:v>
      </x:c>
      <x:c r="K158" s="200" t="n">
        <x:f t="shared" ref="K158:R158" si="86">K221</x:f>
        <x:v>0</x:v>
      </x:c>
      <x:c r="L158" s="200">
        <x:f t="shared" si="86"/>
        <x:v>0</x:v>
      </x:c>
      <x:c r="M158" s="200">
        <x:f t="shared" si="86"/>
        <x:v>0</x:v>
      </x:c>
      <x:c r="N158" s="200">
        <x:f t="shared" si="86"/>
        <x:v>0</x:v>
      </x:c>
      <x:c r="O158" s="200">
        <x:f t="shared" si="86"/>
        <x:v>0</x:v>
      </x:c>
      <x:c r="P158" s="200">
        <x:f t="shared" si="86"/>
        <x:v>0</x:v>
      </x:c>
      <x:c r="Q158" s="200">
        <x:f t="shared" si="86"/>
        <x:v>0</x:v>
      </x:c>
      <x:c r="R158" s="200">
        <x:f t="shared" si="86"/>
        <x:v>0</x:v>
      </x:c>
      <x:c r="S158" s="108"/>
      <x:c r="T158" s="108"/>
    </x:row>
    <x:row r="159" s="174" customFormat="1" ht="30" customHeight="1">
      <x:c r="B159" s="123"/>
      <x:c r="C159" s="134" t="s">
        <x:v>179</x:v>
      </x:c>
      <x:c r="D159" s="135"/>
      <x:c r="E159" s="135"/>
      <x:c r="F159" s="135"/>
      <x:c r="G159" s="135"/>
      <x:c r="H159" s="133"/>
      <x:c r="I159" s="201"/>
      <x:c r="J159" s="201"/>
      <x:c r="K159" s="201"/>
      <x:c r="L159" s="201"/>
      <x:c r="M159" s="201"/>
      <x:c r="N159" s="201"/>
      <x:c r="O159" s="201"/>
      <x:c r="P159" s="201"/>
      <x:c r="Q159" s="201"/>
      <x:c r="R159" s="201"/>
      <x:c r="S159" s="108"/>
      <x:c r="T159" s="108"/>
    </x:row>
    <x:row r="160" s="174" customFormat="1" ht="20" customHeight="1">
      <x:c r="B160" s="123" t="s">
        <x:v>60</x:v>
      </x:c>
      <x:c r="C160" s="600" t="s">
        <x:v>180</x:v>
      </x:c>
      <x:c r="D160" s="600"/>
      <x:c r="E160" s="600"/>
      <x:c r="F160" s="600"/>
      <x:c r="G160" s="600"/>
      <x:c r="H160" s="133" t="s">
        <x:v>96</x:v>
      </x:c>
      <x:c r="I160" s="201" t="n">
        <x:f>I181+I202+I218</x:f>
        <x:v>0</x:v>
      </x:c>
      <x:c r="J160" s="201"/>
      <x:c r="K160" s="201"/>
      <x:c r="L160" s="201"/>
      <x:c r="M160" s="201"/>
      <x:c r="N160" s="201"/>
      <x:c r="O160" s="201"/>
      <x:c r="P160" s="201"/>
      <x:c r="Q160" s="201"/>
      <x:c r="R160" s="201"/>
      <x:c r="S160" s="108"/>
      <x:c r="T160" s="108"/>
    </x:row>
    <x:row r="161" s="174" customFormat="1" ht="20" customHeight="1">
      <x:c r="B161" s="123" t="s">
        <x:v>61</x:v>
      </x:c>
      <x:c r="C161" s="136" t="s">
        <x:v>181</x:v>
      </x:c>
      <x:c r="D161" s="135"/>
      <x:c r="E161" s="135"/>
      <x:c r="F161" s="135"/>
      <x:c r="G161" s="135"/>
      <x:c r="H161" s="133" t="s">
        <x:v>96</x:v>
      </x:c>
      <x:c r="I161" s="201" t="n">
        <x:f>I200</x:f>
        <x:v>0</x:v>
      </x:c>
      <x:c r="J161" s="201"/>
      <x:c r="K161" s="201"/>
      <x:c r="L161" s="201"/>
      <x:c r="M161" s="201"/>
      <x:c r="N161" s="201"/>
      <x:c r="O161" s="201"/>
      <x:c r="P161" s="201"/>
      <x:c r="Q161" s="201"/>
      <x:c r="R161" s="201"/>
      <x:c r="S161" s="108"/>
      <x:c r="T161" s="108"/>
    </x:row>
    <x:row r="162" s="174" customFormat="1" ht="20" customHeight="1">
      <x:c r="B162" s="123" t="s">
        <x:v>62</x:v>
      </x:c>
      <x:c r="C162" s="136" t="s">
        <x:v>65</x:v>
      </x:c>
      <x:c r="D162" s="135"/>
      <x:c r="E162" s="135"/>
      <x:c r="F162" s="135"/>
      <x:c r="G162" s="135"/>
      <x:c r="H162" s="133" t="s">
        <x:v>96</x:v>
      </x:c>
      <x:c r="I162" s="201" t="n">
        <x:f>I202</x:f>
        <x:v>0</x:v>
      </x:c>
      <x:c r="J162" s="201"/>
      <x:c r="K162" s="201"/>
      <x:c r="L162" s="201"/>
      <x:c r="M162" s="201"/>
      <x:c r="N162" s="201"/>
      <x:c r="O162" s="201"/>
      <x:c r="P162" s="201"/>
      <x:c r="Q162" s="201"/>
      <x:c r="R162" s="201"/>
      <x:c r="S162" s="108"/>
      <x:c r="T162" s="108"/>
    </x:row>
    <x:row r="163" s="174" customFormat="1" ht="20" customHeight="1">
      <x:c r="B163" s="123" t="s">
        <x:v>63</x:v>
      </x:c>
      <x:c r="C163" s="600" t="s">
        <x:v>182</x:v>
      </x:c>
      <x:c r="D163" s="600"/>
      <x:c r="E163" s="600"/>
      <x:c r="F163" s="600"/>
      <x:c r="G163" s="600"/>
      <x:c r="H163" s="133" t="s">
        <x:v>183</x:v>
      </x:c>
      <x:c r="I163" s="201" t="n">
        <x:f>SUM(I220:XFD220)</x:f>
        <x:v>0</x:v>
      </x:c>
      <x:c r="J163" s="201"/>
      <x:c r="K163" s="201"/>
      <x:c r="L163" s="201"/>
      <x:c r="M163" s="201"/>
      <x:c r="N163" s="201"/>
      <x:c r="O163" s="201"/>
      <x:c r="P163" s="201"/>
      <x:c r="Q163" s="201"/>
      <x:c r="R163" s="201"/>
      <x:c r="S163" s="108"/>
      <x:c r="T163" s="108"/>
    </x:row>
    <x:row r="164" s="174" customFormat="1" ht="20" customHeight="1">
      <x:c r="B164" s="123"/>
      <x:c r="C164" s="135"/>
      <x:c r="D164" s="135"/>
      <x:c r="E164" s="135"/>
      <x:c r="F164" s="135"/>
      <x:c r="G164" s="135"/>
      <x:c r="H164" s="133"/>
      <x:c r="I164" s="201"/>
      <x:c r="J164" s="201"/>
      <x:c r="K164" s="201"/>
      <x:c r="L164" s="201"/>
      <x:c r="M164" s="201"/>
      <x:c r="N164" s="201"/>
      <x:c r="O164" s="201"/>
      <x:c r="P164" s="201"/>
      <x:c r="Q164" s="201"/>
      <x:c r="R164" s="201"/>
      <x:c r="S164" s="108"/>
      <x:c r="T164" s="108"/>
    </x:row>
    <x:row r="165" s="174" customFormat="1" ht="16.5" customHeight="1">
      <x:c r="B165" s="129"/>
      <x:c r="C165" s="601"/>
      <x:c r="D165" s="601"/>
      <x:c r="E165" s="601"/>
      <x:c r="F165" s="601"/>
      <x:c r="G165" s="601"/>
      <x:c r="H165" s="130"/>
      <x:c r="I165" s="202"/>
      <x:c r="J165" s="181"/>
      <x:c r="K165" s="181"/>
      <x:c r="L165" s="181"/>
      <x:c r="M165" s="181"/>
      <x:c r="N165" s="181"/>
      <x:c r="O165" s="181"/>
      <x:c r="P165" s="181"/>
      <x:c r="Q165" s="181"/>
      <x:c r="R165" s="181"/>
      <x:c r="S165" s="108"/>
      <x:c r="T165" s="108"/>
    </x:row>
    <x:row r="166" s="182" customFormat="1" ht="26.25" customHeight="1">
      <x:c r="B166" s="255"/>
      <x:c r="C166" s="256" t="s">
        <x:v>30</x:v>
      </x:c>
      <x:c r="D166" s="255"/>
      <x:c r="E166" s="257"/>
      <x:c r="F166" s="255"/>
      <x:c r="G166" s="255"/>
      <x:c r="H166" s="255"/>
      <x:c r="I166" s="258"/>
      <x:c r="J166" s="258"/>
      <x:c r="K166" s="258"/>
      <x:c r="L166" s="258"/>
      <x:c r="M166" s="258"/>
      <x:c r="N166" s="258"/>
      <x:c r="O166" s="258"/>
      <x:c r="P166" s="258"/>
      <x:c r="Q166" s="258"/>
      <x:c r="R166" s="258"/>
      <x:c r="S166" s="255"/>
      <x:c r="T166" s="255"/>
    </x:row>
    <x:row r="167" s="183" customFormat="1" ht="24" customHeight="1">
      <x:c r="B167" s="137"/>
      <x:c r="C167" s="611"/>
      <x:c r="D167" s="611"/>
      <x:c r="E167" s="611"/>
      <x:c r="F167" s="611"/>
      <x:c r="G167" s="611"/>
      <x:c r="H167" s="138"/>
      <x:c r="I167" s="203" t="str">
        <x:f t="shared" ref="I167:N167" si="87">I25</x:f>
        <x:v>Byggnadstyp 1</x:v>
      </x:c>
      <x:c r="J167" s="203" t="str">
        <x:f t="shared" si="87"/>
        <x:v>Byggnadstyp 2</x:v>
      </x:c>
      <x:c r="K167" s="203" t="str">
        <x:f t="shared" si="87"/>
        <x:v>Byggnadstyp 3</x:v>
      </x:c>
      <x:c r="L167" s="204" t="str">
        <x:f t="shared" si="87"/>
        <x:v>Byggnadstyp 4</x:v>
      </x:c>
      <x:c r="M167" s="204" t="str">
        <x:f t="shared" si="87"/>
        <x:v>Byggnadstyp 5</x:v>
      </x:c>
      <x:c r="N167" s="204" t="str">
        <x:f t="shared" si="87"/>
        <x:v>Byggnadstyp 6</x:v>
      </x:c>
      <x:c r="O167" s="204" t="str">
        <x:f t="shared" ref="O167:R167" si="88">O25</x:f>
        <x:v>Byggnadstyp 7</x:v>
      </x:c>
      <x:c r="P167" s="204" t="str">
        <x:f t="shared" si="88"/>
        <x:v>Byggnadstyp 8</x:v>
      </x:c>
      <x:c r="Q167" s="204" t="str">
        <x:f t="shared" si="88"/>
        <x:v>Byggnadstyp 9</x:v>
      </x:c>
      <x:c r="R167" s="204" t="str">
        <x:f t="shared" si="88"/>
        <x:v>Byggnadstyp 10</x:v>
      </x:c>
      <x:c r="S167" s="108"/>
      <x:c r="T167" s="108"/>
    </x:row>
    <x:row r="168" ht="14">
      <x:c r="B168" s="259"/>
      <x:c r="C168" s="639" t="s">
        <x:v>103</x:v>
      </x:c>
      <x:c r="D168" s="639"/>
      <x:c r="E168" s="639"/>
      <x:c r="F168" s="639"/>
      <x:c r="G168" s="639"/>
      <x:c r="H168" s="259"/>
      <x:c r="I168" s="260"/>
      <x:c r="J168" s="260"/>
      <x:c r="K168" s="260"/>
      <x:c r="L168" s="261"/>
      <x:c r="M168" s="261"/>
      <x:c r="N168" s="261"/>
      <x:c r="O168" s="261"/>
      <x:c r="P168" s="261"/>
      <x:c r="Q168" s="261"/>
      <x:c r="R168" s="261"/>
      <x:c r="S168" s="262"/>
      <x:c r="T168" s="262"/>
    </x:row>
    <x:row r="169">
      <x:c r="B169" s="139"/>
      <x:c r="C169" s="603" t="s">
        <x:v>104</x:v>
      </x:c>
      <x:c r="D169" s="603"/>
      <x:c r="E169" s="603"/>
      <x:c r="F169" s="603"/>
      <x:c r="G169" s="603"/>
      <x:c r="H169" s="138"/>
      <x:c r="I169" s="205"/>
      <x:c r="J169" s="205"/>
      <x:c r="K169" s="205"/>
      <x:c r="L169" s="205"/>
      <x:c r="M169" s="205"/>
      <x:c r="N169" s="205"/>
      <x:c r="O169" s="205"/>
      <x:c r="P169" s="205"/>
      <x:c r="Q169" s="205"/>
      <x:c r="R169" s="205"/>
      <x:c r="S169" s="108"/>
      <x:c r="T169" s="108"/>
    </x:row>
    <x:row r="170">
      <x:c r="B170" s="139"/>
      <x:c r="C170" s="607" t="s">
        <x:v>184</x:v>
      </x:c>
      <x:c r="D170" s="607"/>
      <x:c r="E170" s="607"/>
      <x:c r="F170" s="607"/>
      <x:c r="G170" s="607"/>
      <x:c r="H170" s="137" t="s">
        <x:v>96</x:v>
      </x:c>
      <x:c r="I170" s="206" t="n">
        <x:f>I$28*(I32*(I33+I34))</x:f>
        <x:v>0</x:v>
      </x:c>
      <x:c r="J170" s="206" t="n">
        <x:f>J$28*(J32*(J33+J34))</x:f>
        <x:v>0</x:v>
      </x:c>
      <x:c r="K170" s="206" t="n">
        <x:f t="shared" ref="K170:R170" si="89">K$28*(K32*(K33+K34))</x:f>
        <x:v>0</x:v>
      </x:c>
      <x:c r="L170" s="206">
        <x:f t="shared" si="89"/>
        <x:v>0</x:v>
      </x:c>
      <x:c r="M170" s="206">
        <x:f t="shared" si="89"/>
        <x:v>0</x:v>
      </x:c>
      <x:c r="N170" s="206">
        <x:f t="shared" si="89"/>
        <x:v>0</x:v>
      </x:c>
      <x:c r="O170" s="206">
        <x:f t="shared" si="89"/>
        <x:v>0</x:v>
      </x:c>
      <x:c r="P170" s="206">
        <x:f t="shared" si="89"/>
        <x:v>0</x:v>
      </x:c>
      <x:c r="Q170" s="206">
        <x:f t="shared" si="89"/>
        <x:v>0</x:v>
      </x:c>
      <x:c r="R170" s="206">
        <x:f t="shared" si="89"/>
        <x:v>0</x:v>
      </x:c>
      <x:c r="S170" s="108"/>
      <x:c r="T170" s="108"/>
    </x:row>
    <x:row r="171">
      <x:c r="B171" s="139"/>
      <x:c r="C171" s="607" t="s">
        <x:v>185</x:v>
      </x:c>
      <x:c r="D171" s="607"/>
      <x:c r="E171" s="607"/>
      <x:c r="F171" s="607"/>
      <x:c r="G171" s="607"/>
      <x:c r="H171" s="137" t="s">
        <x:v>96</x:v>
      </x:c>
      <x:c r="I171" s="206" t="n">
        <x:f>I$28*(I44*(I45+I46))</x:f>
        <x:v>0</x:v>
      </x:c>
      <x:c r="J171" s="206" t="n">
        <x:f>J$28*(J44*(J45+J46))</x:f>
        <x:v>0</x:v>
      </x:c>
      <x:c r="K171" s="206" t="n">
        <x:f t="shared" ref="K171:R171" si="90">K$28*(K44*(K45+K46))</x:f>
        <x:v>0</x:v>
      </x:c>
      <x:c r="L171" s="206">
        <x:f t="shared" si="90"/>
        <x:v>0</x:v>
      </x:c>
      <x:c r="M171" s="206">
        <x:f t="shared" si="90"/>
        <x:v>0</x:v>
      </x:c>
      <x:c r="N171" s="206">
        <x:f t="shared" si="90"/>
        <x:v>0</x:v>
      </x:c>
      <x:c r="O171" s="206">
        <x:f t="shared" si="90"/>
        <x:v>0</x:v>
      </x:c>
      <x:c r="P171" s="206">
        <x:f t="shared" si="90"/>
        <x:v>0</x:v>
      </x:c>
      <x:c r="Q171" s="206">
        <x:f t="shared" si="90"/>
        <x:v>0</x:v>
      </x:c>
      <x:c r="R171" s="206">
        <x:f t="shared" si="90"/>
        <x:v>0</x:v>
      </x:c>
      <x:c r="S171" s="108"/>
      <x:c r="T171" s="108"/>
    </x:row>
    <x:row r="172">
      <x:c r="B172" s="139"/>
      <x:c r="C172" s="607" t="s">
        <x:v>186</x:v>
      </x:c>
      <x:c r="D172" s="607"/>
      <x:c r="E172" s="607"/>
      <x:c r="F172" s="607"/>
      <x:c r="G172" s="607"/>
      <x:c r="H172" s="137" t="s">
        <x:v>96</x:v>
      </x:c>
      <x:c r="I172" s="206" t="n">
        <x:f>I$28*(I56*(I57+I58))</x:f>
        <x:v>0</x:v>
      </x:c>
      <x:c r="J172" s="206" t="n">
        <x:f>J$28*(J56*(J57+J58))</x:f>
        <x:v>0</x:v>
      </x:c>
      <x:c r="K172" s="206" t="n">
        <x:f t="shared" ref="K172:R172" si="91">K$28*(K56*(K57+K58))</x:f>
        <x:v>0</x:v>
      </x:c>
      <x:c r="L172" s="206">
        <x:f t="shared" si="91"/>
        <x:v>0</x:v>
      </x:c>
      <x:c r="M172" s="206">
        <x:f t="shared" si="91"/>
        <x:v>0</x:v>
      </x:c>
      <x:c r="N172" s="206">
        <x:f t="shared" si="91"/>
        <x:v>0</x:v>
      </x:c>
      <x:c r="O172" s="206">
        <x:f t="shared" si="91"/>
        <x:v>0</x:v>
      </x:c>
      <x:c r="P172" s="206">
        <x:f t="shared" si="91"/>
        <x:v>0</x:v>
      </x:c>
      <x:c r="Q172" s="206">
        <x:f t="shared" si="91"/>
        <x:v>0</x:v>
      </x:c>
      <x:c r="R172" s="206">
        <x:f t="shared" si="91"/>
        <x:v>0</x:v>
      </x:c>
      <x:c r="S172" s="108"/>
      <x:c r="T172" s="108"/>
    </x:row>
    <x:row r="173">
      <x:c r="B173" s="139"/>
      <x:c r="C173" s="607" t="s">
        <x:v>187</x:v>
      </x:c>
      <x:c r="D173" s="607"/>
      <x:c r="E173" s="607"/>
      <x:c r="F173" s="607"/>
      <x:c r="G173" s="607"/>
      <x:c r="H173" s="137" t="s">
        <x:v>96</x:v>
      </x:c>
      <x:c r="I173" s="206" t="n">
        <x:f>I$28*(I68*(I69+I70))</x:f>
        <x:v>0</x:v>
      </x:c>
      <x:c r="J173" s="206" t="n">
        <x:f>J$28*(J68*(J69+J70))</x:f>
        <x:v>0</x:v>
      </x:c>
      <x:c r="K173" s="206" t="n">
        <x:f t="shared" ref="K173:R173" si="92">K$28*(K68*(K69+K70))</x:f>
        <x:v>0</x:v>
      </x:c>
      <x:c r="L173" s="206">
        <x:f t="shared" si="92"/>
        <x:v>0</x:v>
      </x:c>
      <x:c r="M173" s="206">
        <x:f t="shared" si="92"/>
        <x:v>0</x:v>
      </x:c>
      <x:c r="N173" s="206">
        <x:f t="shared" si="92"/>
        <x:v>0</x:v>
      </x:c>
      <x:c r="O173" s="206">
        <x:f t="shared" si="92"/>
        <x:v>0</x:v>
      </x:c>
      <x:c r="P173" s="206">
        <x:f t="shared" si="92"/>
        <x:v>0</x:v>
      </x:c>
      <x:c r="Q173" s="206">
        <x:f t="shared" si="92"/>
        <x:v>0</x:v>
      </x:c>
      <x:c r="R173" s="206">
        <x:f t="shared" si="92"/>
        <x:v>0</x:v>
      </x:c>
      <x:c r="S173" s="108"/>
      <x:c r="T173" s="108"/>
    </x:row>
    <x:row r="174">
      <x:c r="B174" s="139"/>
      <x:c r="C174" s="607" t="s">
        <x:v>188</x:v>
      </x:c>
      <x:c r="D174" s="607"/>
      <x:c r="E174" s="607"/>
      <x:c r="F174" s="607"/>
      <x:c r="G174" s="607"/>
      <x:c r="H174" s="137" t="s">
        <x:v>96</x:v>
      </x:c>
      <x:c r="I174" s="206" t="n">
        <x:f>I$28*(I80*(I81+I82))</x:f>
        <x:v>0</x:v>
      </x:c>
      <x:c r="J174" s="206" t="n">
        <x:f>J$28*(J80*(J81+J82))</x:f>
        <x:v>0</x:v>
      </x:c>
      <x:c r="K174" s="206" t="n">
        <x:f t="shared" ref="K174:R174" si="93">K$28*(K80*(K81+K82))</x:f>
        <x:v>0</x:v>
      </x:c>
      <x:c r="L174" s="206">
        <x:f t="shared" si="93"/>
        <x:v>0</x:v>
      </x:c>
      <x:c r="M174" s="206">
        <x:f t="shared" si="93"/>
        <x:v>0</x:v>
      </x:c>
      <x:c r="N174" s="206">
        <x:f t="shared" si="93"/>
        <x:v>0</x:v>
      </x:c>
      <x:c r="O174" s="206">
        <x:f t="shared" si="93"/>
        <x:v>0</x:v>
      </x:c>
      <x:c r="P174" s="206">
        <x:f t="shared" si="93"/>
        <x:v>0</x:v>
      </x:c>
      <x:c r="Q174" s="206">
        <x:f t="shared" si="93"/>
        <x:v>0</x:v>
      </x:c>
      <x:c r="R174" s="206">
        <x:f t="shared" si="93"/>
        <x:v>0</x:v>
      </x:c>
      <x:c r="S174" s="108"/>
      <x:c r="T174" s="108"/>
    </x:row>
    <x:row r="175">
      <x:c r="B175" s="139"/>
      <x:c r="C175" s="607" t="s">
        <x:v>189</x:v>
      </x:c>
      <x:c r="D175" s="607"/>
      <x:c r="E175" s="607"/>
      <x:c r="F175" s="607"/>
      <x:c r="G175" s="607"/>
      <x:c r="H175" s="137" t="s">
        <x:v>96</x:v>
      </x:c>
      <x:c r="I175" s="206" t="n">
        <x:f>I$28*(I92*(I93+I94))</x:f>
        <x:v>0</x:v>
      </x:c>
      <x:c r="J175" s="206" t="n">
        <x:f>J$28*(J92*(J93+J94))</x:f>
        <x:v>0</x:v>
      </x:c>
      <x:c r="K175" s="206" t="n">
        <x:f t="shared" ref="K175:R175" si="94">K$28*(K92*(K93+K94))</x:f>
        <x:v>0</x:v>
      </x:c>
      <x:c r="L175" s="206">
        <x:f t="shared" si="94"/>
        <x:v>0</x:v>
      </x:c>
      <x:c r="M175" s="206">
        <x:f t="shared" si="94"/>
        <x:v>0</x:v>
      </x:c>
      <x:c r="N175" s="206">
        <x:f t="shared" si="94"/>
        <x:v>0</x:v>
      </x:c>
      <x:c r="O175" s="206">
        <x:f t="shared" si="94"/>
        <x:v>0</x:v>
      </x:c>
      <x:c r="P175" s="206">
        <x:f t="shared" si="94"/>
        <x:v>0</x:v>
      </x:c>
      <x:c r="Q175" s="206">
        <x:f t="shared" si="94"/>
        <x:v>0</x:v>
      </x:c>
      <x:c r="R175" s="206">
        <x:f t="shared" si="94"/>
        <x:v>0</x:v>
      </x:c>
      <x:c r="S175" s="108"/>
      <x:c r="T175" s="108"/>
    </x:row>
    <x:row r="176">
      <x:c r="B176" s="139"/>
      <x:c r="C176" s="607" t="s">
        <x:v>190</x:v>
      </x:c>
      <x:c r="D176" s="607"/>
      <x:c r="E176" s="607"/>
      <x:c r="F176" s="607"/>
      <x:c r="G176" s="607"/>
      <x:c r="H176" s="137" t="s">
        <x:v>96</x:v>
      </x:c>
      <x:c r="I176" s="206" t="n">
        <x:f>I$28*(I104*(I105+I106))</x:f>
        <x:v>0</x:v>
      </x:c>
      <x:c r="J176" s="206" t="n">
        <x:f>J$28*(J104*(J105+J106))</x:f>
        <x:v>0</x:v>
      </x:c>
      <x:c r="K176" s="206" t="n">
        <x:f t="shared" ref="K176:R176" si="95">K$28*(K104*(K105+K106))</x:f>
        <x:v>0</x:v>
      </x:c>
      <x:c r="L176" s="206">
        <x:f t="shared" si="95"/>
        <x:v>0</x:v>
      </x:c>
      <x:c r="M176" s="206">
        <x:f t="shared" si="95"/>
        <x:v>0</x:v>
      </x:c>
      <x:c r="N176" s="206">
        <x:f t="shared" si="95"/>
        <x:v>0</x:v>
      </x:c>
      <x:c r="O176" s="206">
        <x:f t="shared" si="95"/>
        <x:v>0</x:v>
      </x:c>
      <x:c r="P176" s="206">
        <x:f t="shared" si="95"/>
        <x:v>0</x:v>
      </x:c>
      <x:c r="Q176" s="206">
        <x:f t="shared" si="95"/>
        <x:v>0</x:v>
      </x:c>
      <x:c r="R176" s="206">
        <x:f t="shared" si="95"/>
        <x:v>0</x:v>
      </x:c>
      <x:c r="S176" s="108"/>
      <x:c r="T176" s="108"/>
    </x:row>
    <x:row r="177">
      <x:c r="B177" s="139"/>
      <x:c r="C177" s="607" t="s">
        <x:v>191</x:v>
      </x:c>
      <x:c r="D177" s="607"/>
      <x:c r="E177" s="607"/>
      <x:c r="F177" s="607"/>
      <x:c r="G177" s="607"/>
      <x:c r="H177" s="137" t="s">
        <x:v>96</x:v>
      </x:c>
      <x:c r="I177" s="206" t="n">
        <x:f>I$28*(I116*(I117+I118))</x:f>
        <x:v>0</x:v>
      </x:c>
      <x:c r="J177" s="206" t="n">
        <x:f>J$28*(J116*(J117+J118))</x:f>
        <x:v>0</x:v>
      </x:c>
      <x:c r="K177" s="206" t="n">
        <x:f t="shared" ref="K177:R177" si="96">K$28*(K116*(K117+K118))</x:f>
        <x:v>0</x:v>
      </x:c>
      <x:c r="L177" s="206">
        <x:f t="shared" si="96"/>
        <x:v>0</x:v>
      </x:c>
      <x:c r="M177" s="206">
        <x:f t="shared" si="96"/>
        <x:v>0</x:v>
      </x:c>
      <x:c r="N177" s="206">
        <x:f t="shared" si="96"/>
        <x:v>0</x:v>
      </x:c>
      <x:c r="O177" s="206">
        <x:f t="shared" si="96"/>
        <x:v>0</x:v>
      </x:c>
      <x:c r="P177" s="206">
        <x:f t="shared" si="96"/>
        <x:v>0</x:v>
      </x:c>
      <x:c r="Q177" s="206">
        <x:f t="shared" si="96"/>
        <x:v>0</x:v>
      </x:c>
      <x:c r="R177" s="206">
        <x:f t="shared" si="96"/>
        <x:v>0</x:v>
      </x:c>
      <x:c r="S177" s="108"/>
      <x:c r="T177" s="108"/>
    </x:row>
    <x:row r="178">
      <x:c r="B178" s="139"/>
      <x:c r="C178" s="607" t="s">
        <x:v>192</x:v>
      </x:c>
      <x:c r="D178" s="607"/>
      <x:c r="E178" s="607"/>
      <x:c r="F178" s="607"/>
      <x:c r="G178" s="607"/>
      <x:c r="H178" s="137" t="s">
        <x:v>96</x:v>
      </x:c>
      <x:c r="I178" s="206" t="n">
        <x:f>I$28*(I128*(I129+I130))</x:f>
        <x:v>0</x:v>
      </x:c>
      <x:c r="J178" s="206" t="n">
        <x:f>J$28*(J128*(J129+J130))</x:f>
        <x:v>0</x:v>
      </x:c>
      <x:c r="K178" s="206" t="n">
        <x:f t="shared" ref="K178:R178" si="97">K$28*(K128*(K129+K130))</x:f>
        <x:v>0</x:v>
      </x:c>
      <x:c r="L178" s="206">
        <x:f t="shared" si="97"/>
        <x:v>0</x:v>
      </x:c>
      <x:c r="M178" s="206">
        <x:f t="shared" si="97"/>
        <x:v>0</x:v>
      </x:c>
      <x:c r="N178" s="206">
        <x:f t="shared" si="97"/>
        <x:v>0</x:v>
      </x:c>
      <x:c r="O178" s="206">
        <x:f t="shared" si="97"/>
        <x:v>0</x:v>
      </x:c>
      <x:c r="P178" s="206">
        <x:f t="shared" si="97"/>
        <x:v>0</x:v>
      </x:c>
      <x:c r="Q178" s="206">
        <x:f t="shared" si="97"/>
        <x:v>0</x:v>
      </x:c>
      <x:c r="R178" s="206">
        <x:f t="shared" si="97"/>
        <x:v>0</x:v>
      </x:c>
      <x:c r="S178" s="108"/>
      <x:c r="T178" s="108"/>
    </x:row>
    <x:row r="179">
      <x:c r="B179" s="139"/>
      <x:c r="C179" s="607" t="s">
        <x:v>193</x:v>
      </x:c>
      <x:c r="D179" s="607"/>
      <x:c r="E179" s="607"/>
      <x:c r="F179" s="607"/>
      <x:c r="G179" s="607"/>
      <x:c r="H179" s="137" t="s">
        <x:v>96</x:v>
      </x:c>
      <x:c r="I179" s="206" t="n">
        <x:f>I$28*(I140*(I141+I142))</x:f>
        <x:v>0</x:v>
      </x:c>
      <x:c r="J179" s="206" t="n">
        <x:f>J$28*(J140*(J141+J142))</x:f>
        <x:v>0</x:v>
      </x:c>
      <x:c r="K179" s="206" t="n">
        <x:f t="shared" ref="K179:R179" si="98">K$28*(K140*(K141+K142))</x:f>
        <x:v>0</x:v>
      </x:c>
      <x:c r="L179" s="206">
        <x:f t="shared" si="98"/>
        <x:v>0</x:v>
      </x:c>
      <x:c r="M179" s="206">
        <x:f t="shared" si="98"/>
        <x:v>0</x:v>
      </x:c>
      <x:c r="N179" s="206">
        <x:f t="shared" si="98"/>
        <x:v>0</x:v>
      </x:c>
      <x:c r="O179" s="206">
        <x:f t="shared" si="98"/>
        <x:v>0</x:v>
      </x:c>
      <x:c r="P179" s="206">
        <x:f t="shared" si="98"/>
        <x:v>0</x:v>
      </x:c>
      <x:c r="Q179" s="206">
        <x:f t="shared" si="98"/>
        <x:v>0</x:v>
      </x:c>
      <x:c r="R179" s="206">
        <x:f t="shared" si="98"/>
        <x:v>0</x:v>
      </x:c>
      <x:c r="S179" s="108"/>
      <x:c r="T179" s="108"/>
    </x:row>
    <x:row r="180">
      <x:c r="B180" s="139"/>
      <x:c r="C180" s="141" t="s">
        <x:v>105</x:v>
      </x:c>
      <x:c r="D180" s="142"/>
      <x:c r="E180" s="142"/>
      <x:c r="F180" s="142"/>
      <x:c r="G180" s="142"/>
      <x:c r="H180" s="143" t="s">
        <x:v>96</x:v>
      </x:c>
      <x:c r="I180" s="207" t="n">
        <x:f>SUM(I170:I179)</x:f>
        <x:v>0</x:v>
      </x:c>
      <x:c r="J180" s="207" t="n">
        <x:f>SUM(J170:J179)</x:f>
        <x:v>0</x:v>
      </x:c>
      <x:c r="K180" s="207" t="n">
        <x:f t="shared" ref="K180:R180" si="99">SUM(K170:K179)</x:f>
        <x:v>0</x:v>
      </x:c>
      <x:c r="L180" s="207">
        <x:f t="shared" si="99"/>
        <x:v>0</x:v>
      </x:c>
      <x:c r="M180" s="207">
        <x:f t="shared" si="99"/>
        <x:v>0</x:v>
      </x:c>
      <x:c r="N180" s="207">
        <x:f t="shared" si="99"/>
        <x:v>0</x:v>
      </x:c>
      <x:c r="O180" s="207">
        <x:f t="shared" si="99"/>
        <x:v>0</x:v>
      </x:c>
      <x:c r="P180" s="207">
        <x:f t="shared" si="99"/>
        <x:v>0</x:v>
      </x:c>
      <x:c r="Q180" s="207">
        <x:f t="shared" si="99"/>
        <x:v>0</x:v>
      </x:c>
      <x:c r="R180" s="207">
        <x:f t="shared" si="99"/>
        <x:v>0</x:v>
      </x:c>
      <x:c r="S180" s="108"/>
      <x:c r="T180" s="108"/>
    </x:row>
    <x:row r="181" ht="14">
      <x:c r="B181" s="263"/>
      <x:c r="C181" s="640" t="s">
        <x:v>106</x:v>
      </x:c>
      <x:c r="D181" s="640"/>
      <x:c r="E181" s="640"/>
      <x:c r="F181" s="640"/>
      <x:c r="G181" s="640"/>
      <x:c r="H181" s="263" t="s">
        <x:v>96</x:v>
      </x:c>
      <x:c r="I181" s="264" t="n">
        <x:f>SUM(I180:XFD180)</x:f>
        <x:v>0</x:v>
      </x:c>
      <x:c r="J181" s="264"/>
      <x:c r="K181" s="264"/>
      <x:c r="L181" s="264"/>
      <x:c r="M181" s="264"/>
      <x:c r="N181" s="264"/>
      <x:c r="O181" s="264"/>
      <x:c r="P181" s="264"/>
      <x:c r="Q181" s="264"/>
      <x:c r="R181" s="264"/>
      <x:c r="S181" s="265"/>
      <x:c r="T181" s="265"/>
    </x:row>
    <x:row r="182" ht="14">
      <x:c r="B182" s="144"/>
      <x:c r="C182" s="629"/>
      <x:c r="D182" s="629"/>
      <x:c r="E182" s="629"/>
      <x:c r="F182" s="629"/>
      <x:c r="G182" s="629"/>
      <x:c r="H182" s="139"/>
      <x:c r="I182" s="208"/>
      <x:c r="J182" s="209"/>
      <x:c r="K182" s="209"/>
      <x:c r="L182" s="210"/>
      <x:c r="M182" s="210"/>
      <x:c r="N182" s="210"/>
      <x:c r="O182" s="210"/>
      <x:c r="P182" s="210"/>
      <x:c r="Q182" s="210"/>
      <x:c r="R182" s="210"/>
      <x:c r="S182" s="184"/>
      <x:c r="T182" s="184"/>
    </x:row>
    <x:row r="183" ht="14">
      <x:c r="B183" s="263"/>
      <x:c r="C183" s="640" t="s">
        <x:v>107</x:v>
      </x:c>
      <x:c r="D183" s="640"/>
      <x:c r="E183" s="640"/>
      <x:c r="F183" s="640"/>
      <x:c r="G183" s="640"/>
      <x:c r="H183" s="263"/>
      <x:c r="I183" s="266"/>
      <x:c r="J183" s="267"/>
      <x:c r="K183" s="267"/>
      <x:c r="L183" s="267"/>
      <x:c r="M183" s="267"/>
      <x:c r="N183" s="267"/>
      <x:c r="O183" s="267"/>
      <x:c r="P183" s="267"/>
      <x:c r="Q183" s="267"/>
      <x:c r="R183" s="267"/>
      <x:c r="S183" s="263"/>
      <x:c r="T183" s="263"/>
    </x:row>
    <x:row r="184">
      <x:c r="B184" s="144"/>
      <x:c r="C184" s="145" t="s">
        <x:v>108</x:v>
      </x:c>
      <x:c r="D184" s="141"/>
      <x:c r="E184" s="141"/>
      <x:c r="F184" s="141"/>
      <x:c r="G184" s="141"/>
      <x:c r="H184" s="139"/>
      <x:c r="I184" s="206"/>
      <x:c r="J184" s="211"/>
      <x:c r="K184" s="211"/>
      <x:c r="L184" s="211"/>
      <x:c r="M184" s="211"/>
      <x:c r="N184" s="211"/>
      <x:c r="O184" s="211"/>
      <x:c r="P184" s="211"/>
      <x:c r="Q184" s="211"/>
      <x:c r="R184" s="211"/>
      <x:c r="S184" s="108"/>
      <x:c r="T184" s="108"/>
    </x:row>
    <x:row r="185">
      <x:c r="B185" s="144"/>
      <x:c r="C185" s="604" t="s">
        <x:v>109</x:v>
      </x:c>
      <x:c r="D185" s="605"/>
      <x:c r="E185" s="605"/>
      <x:c r="F185" s="605"/>
      <x:c r="G185" s="605"/>
      <x:c r="H185" s="138"/>
      <x:c r="I185" s="212"/>
      <x:c r="J185" s="205"/>
      <x:c r="K185" s="205"/>
      <x:c r="L185" s="205"/>
      <x:c r="M185" s="205"/>
      <x:c r="N185" s="205"/>
      <x:c r="O185" s="205"/>
      <x:c r="P185" s="205"/>
      <x:c r="Q185" s="205"/>
      <x:c r="R185" s="205"/>
      <x:c r="S185" s="108"/>
      <x:c r="T185" s="108"/>
    </x:row>
    <x:row r="186">
      <x:c r="B186" s="144"/>
      <x:c r="C186" s="597" t="s">
        <x:v>184</x:v>
      </x:c>
      <x:c r="D186" s="598"/>
      <x:c r="E186" s="598"/>
      <x:c r="F186" s="598"/>
      <x:c r="G186" s="598"/>
      <x:c r="H186" s="144" t="s">
        <x:v>64</x:v>
      </x:c>
      <x:c r="I186" s="213" t="n">
        <x:f>(I$28*I32*I35*I40*$H$20)/1000</x:f>
        <x:v>0</x:v>
      </x:c>
      <x:c r="J186" s="213" t="n">
        <x:f>(J$28*J32*J35*J40*$H$20)/1000</x:f>
        <x:v>0</x:v>
      </x:c>
      <x:c r="K186" s="213" t="n">
        <x:f t="shared" ref="K186:R186" si="100">(K$28*K32*K35*K40*$H$20)/1000</x:f>
        <x:v>0</x:v>
      </x:c>
      <x:c r="L186" s="213">
        <x:f t="shared" si="100"/>
        <x:v>0</x:v>
      </x:c>
      <x:c r="M186" s="213">
        <x:f t="shared" si="100"/>
        <x:v>0</x:v>
      </x:c>
      <x:c r="N186" s="213">
        <x:f t="shared" si="100"/>
        <x:v>0</x:v>
      </x:c>
      <x:c r="O186" s="213">
        <x:f t="shared" si="100"/>
        <x:v>0</x:v>
      </x:c>
      <x:c r="P186" s="213">
        <x:f t="shared" si="100"/>
        <x:v>0</x:v>
      </x:c>
      <x:c r="Q186" s="213">
        <x:f t="shared" si="100"/>
        <x:v>0</x:v>
      </x:c>
      <x:c r="R186" s="213">
        <x:f t="shared" si="100"/>
        <x:v>0</x:v>
      </x:c>
      <x:c r="S186" s="108"/>
      <x:c r="T186" s="108"/>
    </x:row>
    <x:row r="187">
      <x:c r="B187" s="144"/>
      <x:c r="C187" s="637" t="s">
        <x:v>185</x:v>
      </x:c>
      <x:c r="D187" s="598"/>
      <x:c r="E187" s="598"/>
      <x:c r="F187" s="598"/>
      <x:c r="G187" s="598"/>
      <x:c r="H187" s="149" t="s">
        <x:v>64</x:v>
      </x:c>
      <x:c r="I187" s="213" t="n">
        <x:f>(I$28*I44*I47*I52*$H$20)/1000</x:f>
        <x:v>0</x:v>
      </x:c>
      <x:c r="J187" s="213" t="n">
        <x:f>(J$28*J44*J47*J52*$H$20)/1000</x:f>
        <x:v>0</x:v>
      </x:c>
      <x:c r="K187" s="213" t="n">
        <x:f t="shared" ref="K187:R187" si="101">(K$28*K44*K47*K52*$H$20)/1000</x:f>
        <x:v>0</x:v>
      </x:c>
      <x:c r="L187" s="213">
        <x:f t="shared" si="101"/>
        <x:v>0</x:v>
      </x:c>
      <x:c r="M187" s="213">
        <x:f t="shared" si="101"/>
        <x:v>0</x:v>
      </x:c>
      <x:c r="N187" s="213">
        <x:f t="shared" si="101"/>
        <x:v>0</x:v>
      </x:c>
      <x:c r="O187" s="213">
        <x:f t="shared" si="101"/>
        <x:v>0</x:v>
      </x:c>
      <x:c r="P187" s="213">
        <x:f t="shared" si="101"/>
        <x:v>0</x:v>
      </x:c>
      <x:c r="Q187" s="213">
        <x:f t="shared" si="101"/>
        <x:v>0</x:v>
      </x:c>
      <x:c r="R187" s="213">
        <x:f t="shared" si="101"/>
        <x:v>0</x:v>
      </x:c>
      <x:c r="S187" s="108"/>
      <x:c r="T187" s="108"/>
    </x:row>
    <x:row r="188">
      <x:c r="B188" s="144"/>
      <x:c r="C188" s="637" t="s">
        <x:v>186</x:v>
      </x:c>
      <x:c r="D188" s="598"/>
      <x:c r="E188" s="598"/>
      <x:c r="F188" s="598"/>
      <x:c r="G188" s="598"/>
      <x:c r="H188" s="149" t="s">
        <x:v>64</x:v>
      </x:c>
      <x:c r="I188" s="213" t="n">
        <x:f>(I$28*I56*I59*I64*$H$20)/1000</x:f>
        <x:v>0</x:v>
      </x:c>
      <x:c r="J188" s="213" t="n">
        <x:f>(J$28*J56*J59*J64*$H$20)/1000</x:f>
        <x:v>0</x:v>
      </x:c>
      <x:c r="K188" s="213" t="n">
        <x:f t="shared" ref="K188:R188" si="102">(K$28*K56*K59*K64*$H$20)/1000</x:f>
        <x:v>0</x:v>
      </x:c>
      <x:c r="L188" s="213">
        <x:f t="shared" si="102"/>
        <x:v>0</x:v>
      </x:c>
      <x:c r="M188" s="213">
        <x:f t="shared" si="102"/>
        <x:v>0</x:v>
      </x:c>
      <x:c r="N188" s="213">
        <x:f t="shared" si="102"/>
        <x:v>0</x:v>
      </x:c>
      <x:c r="O188" s="213">
        <x:f t="shared" si="102"/>
        <x:v>0</x:v>
      </x:c>
      <x:c r="P188" s="213">
        <x:f t="shared" si="102"/>
        <x:v>0</x:v>
      </x:c>
      <x:c r="Q188" s="213">
        <x:f t="shared" si="102"/>
        <x:v>0</x:v>
      </x:c>
      <x:c r="R188" s="213">
        <x:f t="shared" si="102"/>
        <x:v>0</x:v>
      </x:c>
      <x:c r="S188" s="108"/>
      <x:c r="T188" s="108"/>
    </x:row>
    <x:row r="189">
      <x:c r="B189" s="144"/>
      <x:c r="C189" s="637" t="s">
        <x:v>187</x:v>
      </x:c>
      <x:c r="D189" s="598"/>
      <x:c r="E189" s="598"/>
      <x:c r="F189" s="598"/>
      <x:c r="G189" s="598"/>
      <x:c r="H189" s="149" t="s">
        <x:v>64</x:v>
      </x:c>
      <x:c r="I189" s="213" t="n">
        <x:f>(I$28*I68*I71*I76*$H$20)/1000</x:f>
        <x:v>0</x:v>
      </x:c>
      <x:c r="J189" s="213" t="n">
        <x:f>(J$28*J68*J71*J76*$H$20)/1000</x:f>
        <x:v>0</x:v>
      </x:c>
      <x:c r="K189" s="213" t="n">
        <x:f t="shared" ref="K189:R189" si="103">(K$28*K68*K71*K76*$H$20)/1000</x:f>
        <x:v>0</x:v>
      </x:c>
      <x:c r="L189" s="213">
        <x:f t="shared" si="103"/>
        <x:v>0</x:v>
      </x:c>
      <x:c r="M189" s="213">
        <x:f t="shared" si="103"/>
        <x:v>0</x:v>
      </x:c>
      <x:c r="N189" s="213">
        <x:f t="shared" si="103"/>
        <x:v>0</x:v>
      </x:c>
      <x:c r="O189" s="213">
        <x:f t="shared" si="103"/>
        <x:v>0</x:v>
      </x:c>
      <x:c r="P189" s="213">
        <x:f t="shared" si="103"/>
        <x:v>0</x:v>
      </x:c>
      <x:c r="Q189" s="213">
        <x:f t="shared" si="103"/>
        <x:v>0</x:v>
      </x:c>
      <x:c r="R189" s="213">
        <x:f t="shared" si="103"/>
        <x:v>0</x:v>
      </x:c>
      <x:c r="S189" s="108"/>
      <x:c r="T189" s="108"/>
    </x:row>
    <x:row r="190">
      <x:c r="B190" s="144"/>
      <x:c r="C190" s="637" t="s">
        <x:v>188</x:v>
      </x:c>
      <x:c r="D190" s="598"/>
      <x:c r="E190" s="598"/>
      <x:c r="F190" s="598"/>
      <x:c r="G190" s="598"/>
      <x:c r="H190" s="149" t="s">
        <x:v>64</x:v>
      </x:c>
      <x:c r="I190" s="213" t="n">
        <x:f>(I$28*I80*I83*I88*$H$20)/1000</x:f>
        <x:v>0</x:v>
      </x:c>
      <x:c r="J190" s="213" t="n">
        <x:f>(J$28*J80*J83*J88*$H$20)/1000</x:f>
        <x:v>0</x:v>
      </x:c>
      <x:c r="K190" s="213" t="n">
        <x:f t="shared" ref="K190:R190" si="104">(K$28*K80*K83*K88*$H$20)/1000</x:f>
        <x:v>0</x:v>
      </x:c>
      <x:c r="L190" s="213">
        <x:f t="shared" si="104"/>
        <x:v>0</x:v>
      </x:c>
      <x:c r="M190" s="213">
        <x:f t="shared" si="104"/>
        <x:v>0</x:v>
      </x:c>
      <x:c r="N190" s="213">
        <x:f t="shared" si="104"/>
        <x:v>0</x:v>
      </x:c>
      <x:c r="O190" s="213">
        <x:f t="shared" si="104"/>
        <x:v>0</x:v>
      </x:c>
      <x:c r="P190" s="213">
        <x:f t="shared" si="104"/>
        <x:v>0</x:v>
      </x:c>
      <x:c r="Q190" s="213">
        <x:f t="shared" si="104"/>
        <x:v>0</x:v>
      </x:c>
      <x:c r="R190" s="213">
        <x:f t="shared" si="104"/>
        <x:v>0</x:v>
      </x:c>
      <x:c r="S190" s="108"/>
      <x:c r="T190" s="108"/>
    </x:row>
    <x:row r="191">
      <x:c r="B191" s="144"/>
      <x:c r="C191" s="637" t="s">
        <x:v>189</x:v>
      </x:c>
      <x:c r="D191" s="598"/>
      <x:c r="E191" s="598"/>
      <x:c r="F191" s="598"/>
      <x:c r="G191" s="598"/>
      <x:c r="H191" s="149" t="s">
        <x:v>64</x:v>
      </x:c>
      <x:c r="I191" s="213" t="n">
        <x:f>(I$28*I92*I95*I100*$H$20)/1000</x:f>
        <x:v>0</x:v>
      </x:c>
      <x:c r="J191" s="213" t="n">
        <x:f>(J$28*J92*J95*J100*$H$20)/1000</x:f>
        <x:v>0</x:v>
      </x:c>
      <x:c r="K191" s="213" t="n">
        <x:f t="shared" ref="K191:R191" si="105">(K$28*K92*K95*K100*$H$20)/1000</x:f>
        <x:v>0</x:v>
      </x:c>
      <x:c r="L191" s="213">
        <x:f t="shared" si="105"/>
        <x:v>0</x:v>
      </x:c>
      <x:c r="M191" s="213">
        <x:f t="shared" si="105"/>
        <x:v>0</x:v>
      </x:c>
      <x:c r="N191" s="213">
        <x:f t="shared" si="105"/>
        <x:v>0</x:v>
      </x:c>
      <x:c r="O191" s="213">
        <x:f t="shared" si="105"/>
        <x:v>0</x:v>
      </x:c>
      <x:c r="P191" s="213">
        <x:f t="shared" si="105"/>
        <x:v>0</x:v>
      </x:c>
      <x:c r="Q191" s="213">
        <x:f t="shared" si="105"/>
        <x:v>0</x:v>
      </x:c>
      <x:c r="R191" s="213">
        <x:f t="shared" si="105"/>
        <x:v>0</x:v>
      </x:c>
      <x:c r="S191" s="108"/>
      <x:c r="T191" s="108"/>
    </x:row>
    <x:row r="192">
      <x:c r="B192" s="144"/>
      <x:c r="C192" s="637" t="s">
        <x:v>190</x:v>
      </x:c>
      <x:c r="D192" s="598"/>
      <x:c r="E192" s="598"/>
      <x:c r="F192" s="598"/>
      <x:c r="G192" s="598"/>
      <x:c r="H192" s="149" t="s">
        <x:v>64</x:v>
      </x:c>
      <x:c r="I192" s="213" t="n">
        <x:f>(I$28*I104*I107*I112*$H$20)/1000</x:f>
        <x:v>0</x:v>
      </x:c>
      <x:c r="J192" s="213" t="n">
        <x:f>(J$28*J104*J107*J112*$H$20)/1000</x:f>
        <x:v>0</x:v>
      </x:c>
      <x:c r="K192" s="213" t="n">
        <x:f t="shared" ref="K192:R192" si="106">(K$28*K104*K107*K112*$H$20)/1000</x:f>
        <x:v>0</x:v>
      </x:c>
      <x:c r="L192" s="213">
        <x:f t="shared" si="106"/>
        <x:v>0</x:v>
      </x:c>
      <x:c r="M192" s="213">
        <x:f t="shared" si="106"/>
        <x:v>0</x:v>
      </x:c>
      <x:c r="N192" s="213">
        <x:f t="shared" si="106"/>
        <x:v>0</x:v>
      </x:c>
      <x:c r="O192" s="213">
        <x:f t="shared" si="106"/>
        <x:v>0</x:v>
      </x:c>
      <x:c r="P192" s="213">
        <x:f t="shared" si="106"/>
        <x:v>0</x:v>
      </x:c>
      <x:c r="Q192" s="213">
        <x:f t="shared" si="106"/>
        <x:v>0</x:v>
      </x:c>
      <x:c r="R192" s="213">
        <x:f t="shared" si="106"/>
        <x:v>0</x:v>
      </x:c>
      <x:c r="S192" s="108"/>
      <x:c r="T192" s="108"/>
    </x:row>
    <x:row r="193">
      <x:c r="B193" s="144"/>
      <x:c r="C193" s="637" t="s">
        <x:v>191</x:v>
      </x:c>
      <x:c r="D193" s="598"/>
      <x:c r="E193" s="598"/>
      <x:c r="F193" s="598"/>
      <x:c r="G193" s="598"/>
      <x:c r="H193" s="149" t="s">
        <x:v>64</x:v>
      </x:c>
      <x:c r="I193" s="213" t="n">
        <x:f>(I$28*I116*I119*I124*$H$20)/1000</x:f>
        <x:v>0</x:v>
      </x:c>
      <x:c r="J193" s="213" t="n">
        <x:f>(J$28*J116*J119*J124*$H$20)/1000</x:f>
        <x:v>0</x:v>
      </x:c>
      <x:c r="K193" s="213" t="n">
        <x:f t="shared" ref="K193:R193" si="107">(K$28*K116*K119*K124*$H$20)/1000</x:f>
        <x:v>0</x:v>
      </x:c>
      <x:c r="L193" s="213">
        <x:f t="shared" si="107"/>
        <x:v>0</x:v>
      </x:c>
      <x:c r="M193" s="213">
        <x:f t="shared" si="107"/>
        <x:v>0</x:v>
      </x:c>
      <x:c r="N193" s="213">
        <x:f t="shared" si="107"/>
        <x:v>0</x:v>
      </x:c>
      <x:c r="O193" s="213">
        <x:f t="shared" si="107"/>
        <x:v>0</x:v>
      </x:c>
      <x:c r="P193" s="213">
        <x:f t="shared" si="107"/>
        <x:v>0</x:v>
      </x:c>
      <x:c r="Q193" s="213">
        <x:f t="shared" si="107"/>
        <x:v>0</x:v>
      </x:c>
      <x:c r="R193" s="213">
        <x:f t="shared" si="107"/>
        <x:v>0</x:v>
      </x:c>
      <x:c r="S193" s="108"/>
      <x:c r="T193" s="108"/>
    </x:row>
    <x:row r="194">
      <x:c r="B194" s="144"/>
      <x:c r="C194" s="637" t="s">
        <x:v>192</x:v>
      </x:c>
      <x:c r="D194" s="598"/>
      <x:c r="E194" s="598"/>
      <x:c r="F194" s="598"/>
      <x:c r="G194" s="598"/>
      <x:c r="H194" s="149" t="s">
        <x:v>64</x:v>
      </x:c>
      <x:c r="I194" s="213" t="n">
        <x:f>(I$28*I28*I131*I136*$H$20)/1000</x:f>
        <x:v>0</x:v>
      </x:c>
      <x:c r="J194" s="213" t="n">
        <x:f>(J$28*J28*J131*J136*$H$20)/1000</x:f>
        <x:v>0</x:v>
      </x:c>
      <x:c r="K194" s="213" t="n">
        <x:f t="shared" ref="K194:R194" si="108">(K$28*K28*K131*K136*$H$20)/1000</x:f>
        <x:v>0</x:v>
      </x:c>
      <x:c r="L194" s="213">
        <x:f t="shared" si="108"/>
        <x:v>0</x:v>
      </x:c>
      <x:c r="M194" s="213">
        <x:f t="shared" si="108"/>
        <x:v>0</x:v>
      </x:c>
      <x:c r="N194" s="213">
        <x:f t="shared" si="108"/>
        <x:v>0</x:v>
      </x:c>
      <x:c r="O194" s="213">
        <x:f t="shared" si="108"/>
        <x:v>0</x:v>
      </x:c>
      <x:c r="P194" s="213">
        <x:f t="shared" si="108"/>
        <x:v>0</x:v>
      </x:c>
      <x:c r="Q194" s="213">
        <x:f t="shared" si="108"/>
        <x:v>0</x:v>
      </x:c>
      <x:c r="R194" s="213">
        <x:f t="shared" si="108"/>
        <x:v>0</x:v>
      </x:c>
      <x:c r="S194" s="108"/>
      <x:c r="T194" s="108"/>
    </x:row>
    <x:row r="195">
      <x:c r="B195" s="144"/>
      <x:c r="C195" s="637" t="s">
        <x:v>193</x:v>
      </x:c>
      <x:c r="D195" s="598"/>
      <x:c r="E195" s="598"/>
      <x:c r="F195" s="598"/>
      <x:c r="G195" s="598"/>
      <x:c r="H195" s="149" t="s">
        <x:v>64</x:v>
      </x:c>
      <x:c r="I195" s="213" t="n">
        <x:f>(I$28*I140*I143*I148*$H$20)/1000</x:f>
        <x:v>0</x:v>
      </x:c>
      <x:c r="J195" s="213" t="n">
        <x:f>(J$28*J140*J143*J148*$H$20)/1000</x:f>
        <x:v>0</x:v>
      </x:c>
      <x:c r="K195" s="213" t="n">
        <x:f t="shared" ref="K195:R195" si="109">(K$28*K140*K143*K148*$H$20)/1000</x:f>
        <x:v>0</x:v>
      </x:c>
      <x:c r="L195" s="213">
        <x:f t="shared" si="109"/>
        <x:v>0</x:v>
      </x:c>
      <x:c r="M195" s="213">
        <x:f t="shared" si="109"/>
        <x:v>0</x:v>
      </x:c>
      <x:c r="N195" s="213">
        <x:f t="shared" si="109"/>
        <x:v>0</x:v>
      </x:c>
      <x:c r="O195" s="213">
        <x:f t="shared" si="109"/>
        <x:v>0</x:v>
      </x:c>
      <x:c r="P195" s="213">
        <x:f t="shared" si="109"/>
        <x:v>0</x:v>
      </x:c>
      <x:c r="Q195" s="213">
        <x:f t="shared" si="109"/>
        <x:v>0</x:v>
      </x:c>
      <x:c r="R195" s="213">
        <x:f t="shared" si="109"/>
        <x:v>0</x:v>
      </x:c>
      <x:c r="S195" s="108"/>
      <x:c r="T195" s="108"/>
    </x:row>
    <x:row r="196" s="185" customFormat="1">
      <x:c r="B196" s="150"/>
      <x:c r="C196" s="151" t="s">
        <x:v>110</x:v>
      </x:c>
      <x:c r="D196" s="152"/>
      <x:c r="E196" s="152"/>
      <x:c r="F196" s="152"/>
      <x:c r="G196" s="152"/>
      <x:c r="H196" s="153" t="s">
        <x:v>111</x:v>
      </x:c>
      <x:c r="I196" s="214" t="n">
        <x:f>SUM(I186:I195)</x:f>
        <x:v>0</x:v>
      </x:c>
      <x:c r="J196" s="214" t="n">
        <x:f>SUM(J186:J195)</x:f>
        <x:v>0</x:v>
      </x:c>
      <x:c r="K196" s="214" t="n">
        <x:f t="shared" ref="K196:R196" si="110">SUM(K186:K195)</x:f>
        <x:v>0</x:v>
      </x:c>
      <x:c r="L196" s="214">
        <x:f t="shared" si="110"/>
        <x:v>0</x:v>
      </x:c>
      <x:c r="M196" s="214">
        <x:f t="shared" si="110"/>
        <x:v>0</x:v>
      </x:c>
      <x:c r="N196" s="214">
        <x:f t="shared" si="110"/>
        <x:v>0</x:v>
      </x:c>
      <x:c r="O196" s="214">
        <x:f t="shared" si="110"/>
        <x:v>0</x:v>
      </x:c>
      <x:c r="P196" s="214">
        <x:f t="shared" si="110"/>
        <x:v>0</x:v>
      </x:c>
      <x:c r="Q196" s="214">
        <x:f t="shared" si="110"/>
        <x:v>0</x:v>
      </x:c>
      <x:c r="R196" s="214">
        <x:f t="shared" si="110"/>
        <x:v>0</x:v>
      </x:c>
      <x:c r="S196" s="108"/>
      <x:c r="T196" s="108"/>
    </x:row>
    <x:row r="197" s="186" customFormat="1">
      <x:c r="B197" s="154"/>
      <x:c r="C197" s="145" t="s">
        <x:v>112</x:v>
      </x:c>
      <x:c r="D197" s="141"/>
      <x:c r="E197" s="141"/>
      <x:c r="F197" s="141"/>
      <x:c r="G197" s="141"/>
      <x:c r="H197" s="139" t="s">
        <x:v>111</x:v>
      </x:c>
      <x:c r="I197" s="206" t="n">
        <x:f>SUM(I196:XFD196)</x:f>
        <x:v>0</x:v>
      </x:c>
      <x:c r="J197" s="206"/>
      <x:c r="K197" s="206"/>
      <x:c r="L197" s="206"/>
      <x:c r="M197" s="206"/>
      <x:c r="N197" s="206"/>
      <x:c r="O197" s="206"/>
      <x:c r="P197" s="206"/>
      <x:c r="Q197" s="206"/>
      <x:c r="R197" s="206"/>
      <x:c r="S197" s="108"/>
      <x:c r="T197" s="108"/>
    </x:row>
    <x:row r="198">
      <x:c r="B198" s="144"/>
      <x:c r="C198" s="155"/>
      <x:c r="D198" s="156"/>
      <x:c r="E198" s="156"/>
      <x:c r="F198" s="156"/>
      <x:c r="G198" s="156"/>
      <x:c r="H198" s="154"/>
      <x:c r="I198" s="215"/>
      <x:c r="J198" s="215"/>
      <x:c r="K198" s="215"/>
      <x:c r="L198" s="215"/>
      <x:c r="M198" s="215"/>
      <x:c r="N198" s="215"/>
      <x:c r="O198" s="215"/>
      <x:c r="P198" s="215"/>
      <x:c r="Q198" s="215"/>
      <x:c r="R198" s="215"/>
      <x:c r="S198" s="108"/>
      <x:c r="T198" s="108"/>
    </x:row>
    <x:row r="199">
      <x:c r="B199" s="144"/>
      <x:c r="C199" s="157" t="s">
        <x:v>113</x:v>
      </x:c>
      <x:c r="D199" s="158"/>
      <x:c r="E199" s="158"/>
      <x:c r="F199" s="158"/>
      <x:c r="G199" s="158"/>
      <x:c r="H199" s="159" t="s">
        <x:v>114</x:v>
      </x:c>
      <x:c r="I199" s="216" t="n">
        <x:f>$H$17*I196</x:f>
        <x:v>0</x:v>
      </x:c>
      <x:c r="J199" s="216" t="n">
        <x:f>$H$17*J196</x:f>
        <x:v>0</x:v>
      </x:c>
      <x:c r="K199" s="216" t="n">
        <x:f t="shared" ref="K199:R199" si="111">$H$17*K196</x:f>
        <x:v>0</x:v>
      </x:c>
      <x:c r="L199" s="216">
        <x:f t="shared" si="111"/>
        <x:v>0</x:v>
      </x:c>
      <x:c r="M199" s="216">
        <x:f t="shared" si="111"/>
        <x:v>0</x:v>
      </x:c>
      <x:c r="N199" s="216">
        <x:f t="shared" si="111"/>
        <x:v>0</x:v>
      </x:c>
      <x:c r="O199" s="216">
        <x:f t="shared" si="111"/>
        <x:v>0</x:v>
      </x:c>
      <x:c r="P199" s="216">
        <x:f t="shared" si="111"/>
        <x:v>0</x:v>
      </x:c>
      <x:c r="Q199" s="216">
        <x:f t="shared" si="111"/>
        <x:v>0</x:v>
      </x:c>
      <x:c r="R199" s="216">
        <x:f t="shared" si="111"/>
        <x:v>0</x:v>
      </x:c>
      <x:c r="S199" s="108"/>
      <x:c r="T199" s="108"/>
    </x:row>
    <x:row r="200">
      <x:c r="B200" s="144"/>
      <x:c r="C200" s="155" t="s">
        <x:v>115</x:v>
      </x:c>
      <x:c r="D200" s="156"/>
      <x:c r="E200" s="156"/>
      <x:c r="F200" s="156"/>
      <x:c r="G200" s="156"/>
      <x:c r="H200" s="154" t="s">
        <x:v>114</x:v>
      </x:c>
      <x:c r="I200" s="215" t="n">
        <x:f>$H$17*I197</x:f>
        <x:v>0</x:v>
      </x:c>
      <x:c r="J200" s="215"/>
      <x:c r="K200" s="215"/>
      <x:c r="L200" s="215"/>
      <x:c r="M200" s="215"/>
      <x:c r="N200" s="215"/>
      <x:c r="O200" s="215"/>
      <x:c r="P200" s="215"/>
      <x:c r="Q200" s="215"/>
      <x:c r="R200" s="215"/>
      <x:c r="S200" s="108"/>
      <x:c r="T200" s="108"/>
    </x:row>
    <x:row r="201">
      <x:c r="B201" s="144"/>
      <x:c r="C201" s="157" t="s">
        <x:v>80</x:v>
      </x:c>
      <x:c r="D201" s="158"/>
      <x:c r="E201" s="158"/>
      <x:c r="F201" s="158"/>
      <x:c r="G201" s="158"/>
      <x:c r="H201" s="159"/>
      <x:c r="I201" s="217" t="n">
        <x:f>IF($H$16=$H$18,$H$15,(1/($H$16-$H$18))*(1-((1+$H$18)/(1+$H$16))^$H$15))</x:f>
        <x:v>0</x:v>
      </x:c>
      <x:c r="J201" s="215"/>
      <x:c r="K201" s="215"/>
      <x:c r="L201" s="215"/>
      <x:c r="M201" s="215"/>
      <x:c r="N201" s="215"/>
      <x:c r="O201" s="215"/>
      <x:c r="P201" s="215"/>
      <x:c r="Q201" s="215"/>
      <x:c r="R201" s="215"/>
      <x:c r="S201" s="108"/>
      <x:c r="T201" s="108"/>
    </x:row>
    <x:row r="202">
      <x:c r="B202" s="144"/>
      <x:c r="C202" s="155" t="s">
        <x:v>65</x:v>
      </x:c>
      <x:c r="D202" s="156"/>
      <x:c r="E202" s="156"/>
      <x:c r="F202" s="156"/>
      <x:c r="G202" s="156"/>
      <x:c r="H202" s="154" t="s">
        <x:v>96</x:v>
      </x:c>
      <x:c r="I202" s="215" t="n">
        <x:f>I200*I201</x:f>
        <x:v>0</x:v>
      </x:c>
      <x:c r="J202" s="215"/>
      <x:c r="K202" s="215"/>
      <x:c r="L202" s="215"/>
      <x:c r="M202" s="215"/>
      <x:c r="N202" s="215"/>
      <x:c r="O202" s="215"/>
      <x:c r="P202" s="215"/>
      <x:c r="Q202" s="215"/>
      <x:c r="R202" s="215"/>
      <x:c r="S202" s="108"/>
      <x:c r="T202" s="108"/>
    </x:row>
    <x:row r="203">
      <x:c r="B203" s="144"/>
      <x:c r="C203" s="156"/>
      <x:c r="D203" s="156"/>
      <x:c r="E203" s="156"/>
      <x:c r="F203" s="156"/>
      <x:c r="G203" s="156"/>
      <x:c r="H203" s="154"/>
      <x:c r="I203" s="215"/>
      <x:c r="J203" s="215"/>
      <x:c r="K203" s="215"/>
      <x:c r="L203" s="215"/>
      <x:c r="M203" s="215"/>
      <x:c r="N203" s="215"/>
      <x:c r="O203" s="215"/>
      <x:c r="P203" s="215"/>
      <x:c r="Q203" s="215"/>
      <x:c r="R203" s="215"/>
      <x:c r="S203" s="108"/>
      <x:c r="T203" s="108"/>
    </x:row>
    <x:row r="204">
      <x:c r="B204" s="144"/>
      <x:c r="C204" s="157" t="s">
        <x:v>66</x:v>
      </x:c>
      <x:c r="D204" s="158"/>
      <x:c r="E204" s="158"/>
      <x:c r="F204" s="158"/>
      <x:c r="G204" s="158"/>
      <x:c r="H204" s="159"/>
      <x:c r="I204" s="216"/>
      <x:c r="J204" s="216"/>
      <x:c r="K204" s="216"/>
      <x:c r="L204" s="216"/>
      <x:c r="M204" s="216"/>
      <x:c r="N204" s="216"/>
      <x:c r="O204" s="216"/>
      <x:c r="P204" s="216"/>
      <x:c r="Q204" s="216"/>
      <x:c r="R204" s="216"/>
      <x:c r="S204" s="108"/>
      <x:c r="T204" s="108"/>
    </x:row>
    <x:row r="205">
      <x:c r="B205" s="144"/>
      <x:c r="C205" s="148" t="s">
        <x:v>67</x:v>
      </x:c>
      <x:c r="D205" s="147"/>
      <x:c r="E205" s="147"/>
      <x:c r="F205" s="147"/>
      <x:c r="G205" s="147"/>
      <x:c r="H205" s="144" t="s">
        <x:v>114</x:v>
      </x:c>
      <x:c r="I205" s="213" t="n">
        <x:f>I41</x:f>
        <x:v>0</x:v>
      </x:c>
      <x:c r="J205" s="213" t="n">
        <x:f>J41</x:f>
        <x:v>0</x:v>
      </x:c>
      <x:c r="K205" s="213" t="n">
        <x:f t="shared" ref="K205:R205" si="112">K41</x:f>
        <x:v>0</x:v>
      </x:c>
      <x:c r="L205" s="213">
        <x:f t="shared" si="112"/>
        <x:v>0</x:v>
      </x:c>
      <x:c r="M205" s="213">
        <x:f t="shared" si="112"/>
        <x:v>0</x:v>
      </x:c>
      <x:c r="N205" s="213">
        <x:f t="shared" si="112"/>
        <x:v>0</x:v>
      </x:c>
      <x:c r="O205" s="213">
        <x:f t="shared" si="112"/>
        <x:v>0</x:v>
      </x:c>
      <x:c r="P205" s="213">
        <x:f t="shared" si="112"/>
        <x:v>0</x:v>
      </x:c>
      <x:c r="Q205" s="213">
        <x:f t="shared" si="112"/>
        <x:v>0</x:v>
      </x:c>
      <x:c r="R205" s="213">
        <x:f t="shared" si="112"/>
        <x:v>0</x:v>
      </x:c>
      <x:c r="S205" s="108"/>
      <x:c r="T205" s="108"/>
    </x:row>
    <x:row r="206">
      <x:c r="B206" s="144"/>
      <x:c r="C206" s="606" t="s">
        <x:v>69</x:v>
      </x:c>
      <x:c r="D206" s="607"/>
      <x:c r="E206" s="607"/>
      <x:c r="F206" s="607"/>
      <x:c r="G206" s="607"/>
      <x:c r="H206" s="137" t="s">
        <x:v>114</x:v>
      </x:c>
      <x:c r="I206" s="206" t="n">
        <x:f>I53</x:f>
        <x:v>0</x:v>
      </x:c>
      <x:c r="J206" s="206" t="n">
        <x:f>J53</x:f>
        <x:v>0</x:v>
      </x:c>
      <x:c r="K206" s="206" t="n">
        <x:f t="shared" ref="K206:R206" si="113">K53</x:f>
        <x:v>0</x:v>
      </x:c>
      <x:c r="L206" s="206">
        <x:f t="shared" si="113"/>
        <x:v>0</x:v>
      </x:c>
      <x:c r="M206" s="206">
        <x:f t="shared" si="113"/>
        <x:v>0</x:v>
      </x:c>
      <x:c r="N206" s="206">
        <x:f t="shared" si="113"/>
        <x:v>0</x:v>
      </x:c>
      <x:c r="O206" s="206">
        <x:f t="shared" si="113"/>
        <x:v>0</x:v>
      </x:c>
      <x:c r="P206" s="206">
        <x:f t="shared" si="113"/>
        <x:v>0</x:v>
      </x:c>
      <x:c r="Q206" s="206">
        <x:f t="shared" si="113"/>
        <x:v>0</x:v>
      </x:c>
      <x:c r="R206" s="206">
        <x:f t="shared" si="113"/>
        <x:v>0</x:v>
      </x:c>
      <x:c r="S206" s="108"/>
      <x:c r="T206" s="108"/>
    </x:row>
    <x:row r="207">
      <x:c r="B207" s="144"/>
      <x:c r="C207" s="148" t="s">
        <x:v>70</x:v>
      </x:c>
      <x:c r="D207" s="147"/>
      <x:c r="E207" s="147"/>
      <x:c r="F207" s="147"/>
      <x:c r="G207" s="147"/>
      <x:c r="H207" s="144" t="s">
        <x:v>114</x:v>
      </x:c>
      <x:c r="I207" s="206" t="n">
        <x:f>I65</x:f>
        <x:v>0</x:v>
      </x:c>
      <x:c r="J207" s="206" t="n">
        <x:f>J65</x:f>
        <x:v>0</x:v>
      </x:c>
      <x:c r="K207" s="206" t="n">
        <x:f t="shared" ref="K207:R207" si="114">K65</x:f>
        <x:v>0</x:v>
      </x:c>
      <x:c r="L207" s="206">
        <x:f t="shared" si="114"/>
        <x:v>0</x:v>
      </x:c>
      <x:c r="M207" s="206">
        <x:f t="shared" si="114"/>
        <x:v>0</x:v>
      </x:c>
      <x:c r="N207" s="206">
        <x:f t="shared" si="114"/>
        <x:v>0</x:v>
      </x:c>
      <x:c r="O207" s="206">
        <x:f t="shared" si="114"/>
        <x:v>0</x:v>
      </x:c>
      <x:c r="P207" s="206">
        <x:f t="shared" si="114"/>
        <x:v>0</x:v>
      </x:c>
      <x:c r="Q207" s="206">
        <x:f t="shared" si="114"/>
        <x:v>0</x:v>
      </x:c>
      <x:c r="R207" s="206">
        <x:f t="shared" si="114"/>
        <x:v>0</x:v>
      </x:c>
      <x:c r="S207" s="108"/>
      <x:c r="T207" s="108"/>
    </x:row>
    <x:row r="208">
      <x:c r="B208" s="144"/>
      <x:c r="C208" s="606" t="s">
        <x:v>71</x:v>
      </x:c>
      <x:c r="D208" s="607"/>
      <x:c r="E208" s="607"/>
      <x:c r="F208" s="607"/>
      <x:c r="G208" s="607"/>
      <x:c r="H208" s="137" t="s">
        <x:v>114</x:v>
      </x:c>
      <x:c r="I208" s="206" t="n">
        <x:f>I77</x:f>
        <x:v>0</x:v>
      </x:c>
      <x:c r="J208" s="206" t="n">
        <x:f>J77</x:f>
        <x:v>0</x:v>
      </x:c>
      <x:c r="K208" s="206" t="n">
        <x:f t="shared" ref="K208:R208" si="115">K77</x:f>
        <x:v>0</x:v>
      </x:c>
      <x:c r="L208" s="206">
        <x:f t="shared" si="115"/>
        <x:v>0</x:v>
      </x:c>
      <x:c r="M208" s="206">
        <x:f t="shared" si="115"/>
        <x:v>0</x:v>
      </x:c>
      <x:c r="N208" s="206">
        <x:f t="shared" si="115"/>
        <x:v>0</x:v>
      </x:c>
      <x:c r="O208" s="206">
        <x:f t="shared" si="115"/>
        <x:v>0</x:v>
      </x:c>
      <x:c r="P208" s="206">
        <x:f t="shared" si="115"/>
        <x:v>0</x:v>
      </x:c>
      <x:c r="Q208" s="206">
        <x:f t="shared" si="115"/>
        <x:v>0</x:v>
      </x:c>
      <x:c r="R208" s="206">
        <x:f t="shared" si="115"/>
        <x:v>0</x:v>
      </x:c>
      <x:c r="S208" s="108"/>
      <x:c r="T208" s="108"/>
    </x:row>
    <x:row r="209">
      <x:c r="B209" s="144"/>
      <x:c r="C209" s="148" t="s">
        <x:v>72</x:v>
      </x:c>
      <x:c r="D209" s="147"/>
      <x:c r="E209" s="147"/>
      <x:c r="F209" s="147"/>
      <x:c r="G209" s="147"/>
      <x:c r="H209" s="144" t="s">
        <x:v>114</x:v>
      </x:c>
      <x:c r="I209" s="206" t="n">
        <x:f>I89</x:f>
        <x:v>0</x:v>
      </x:c>
      <x:c r="J209" s="206" t="n">
        <x:f>J89</x:f>
        <x:v>0</x:v>
      </x:c>
      <x:c r="K209" s="206" t="n">
        <x:f t="shared" ref="K209:R209" si="116">K89</x:f>
        <x:v>0</x:v>
      </x:c>
      <x:c r="L209" s="206">
        <x:f t="shared" si="116"/>
        <x:v>0</x:v>
      </x:c>
      <x:c r="M209" s="206">
        <x:f t="shared" si="116"/>
        <x:v>0</x:v>
      </x:c>
      <x:c r="N209" s="206">
        <x:f t="shared" si="116"/>
        <x:v>0</x:v>
      </x:c>
      <x:c r="O209" s="206">
        <x:f t="shared" si="116"/>
        <x:v>0</x:v>
      </x:c>
      <x:c r="P209" s="206">
        <x:f t="shared" si="116"/>
        <x:v>0</x:v>
      </x:c>
      <x:c r="Q209" s="206">
        <x:f t="shared" si="116"/>
        <x:v>0</x:v>
      </x:c>
      <x:c r="R209" s="206">
        <x:f t="shared" si="116"/>
        <x:v>0</x:v>
      </x:c>
      <x:c r="S209" s="108"/>
      <x:c r="T209" s="108"/>
    </x:row>
    <x:row r="210">
      <x:c r="B210" s="144"/>
      <x:c r="C210" s="606" t="s">
        <x:v>73</x:v>
      </x:c>
      <x:c r="D210" s="607"/>
      <x:c r="E210" s="607"/>
      <x:c r="F210" s="607"/>
      <x:c r="G210" s="607"/>
      <x:c r="H210" s="137" t="s">
        <x:v>114</x:v>
      </x:c>
      <x:c r="I210" s="206" t="n">
        <x:f>I101</x:f>
        <x:v>0</x:v>
      </x:c>
      <x:c r="J210" s="206" t="n">
        <x:f>J101</x:f>
        <x:v>0</x:v>
      </x:c>
      <x:c r="K210" s="206" t="n">
        <x:f t="shared" ref="K210:R210" si="117">K101</x:f>
        <x:v>0</x:v>
      </x:c>
      <x:c r="L210" s="206">
        <x:f t="shared" si="117"/>
        <x:v>0</x:v>
      </x:c>
      <x:c r="M210" s="206">
        <x:f t="shared" si="117"/>
        <x:v>0</x:v>
      </x:c>
      <x:c r="N210" s="206">
        <x:f t="shared" si="117"/>
        <x:v>0</x:v>
      </x:c>
      <x:c r="O210" s="206">
        <x:f t="shared" si="117"/>
        <x:v>0</x:v>
      </x:c>
      <x:c r="P210" s="206">
        <x:f t="shared" si="117"/>
        <x:v>0</x:v>
      </x:c>
      <x:c r="Q210" s="206">
        <x:f t="shared" si="117"/>
        <x:v>0</x:v>
      </x:c>
      <x:c r="R210" s="206">
        <x:f t="shared" si="117"/>
        <x:v>0</x:v>
      </x:c>
      <x:c r="S210" s="108"/>
      <x:c r="T210" s="108"/>
    </x:row>
    <x:row r="211">
      <x:c r="B211" s="144"/>
      <x:c r="C211" s="148" t="s">
        <x:v>74</x:v>
      </x:c>
      <x:c r="D211" s="147"/>
      <x:c r="E211" s="147"/>
      <x:c r="F211" s="147"/>
      <x:c r="G211" s="147"/>
      <x:c r="H211" s="144" t="s">
        <x:v>114</x:v>
      </x:c>
      <x:c r="I211" s="206" t="n">
        <x:f>I113</x:f>
        <x:v>0</x:v>
      </x:c>
      <x:c r="J211" s="206" t="n">
        <x:f>J113</x:f>
        <x:v>0</x:v>
      </x:c>
      <x:c r="K211" s="206" t="n">
        <x:f t="shared" ref="K211:R211" si="118">K113</x:f>
        <x:v>0</x:v>
      </x:c>
      <x:c r="L211" s="206">
        <x:f t="shared" si="118"/>
        <x:v>0</x:v>
      </x:c>
      <x:c r="M211" s="206">
        <x:f t="shared" si="118"/>
        <x:v>0</x:v>
      </x:c>
      <x:c r="N211" s="206">
        <x:f t="shared" si="118"/>
        <x:v>0</x:v>
      </x:c>
      <x:c r="O211" s="206">
        <x:f t="shared" si="118"/>
        <x:v>0</x:v>
      </x:c>
      <x:c r="P211" s="206">
        <x:f t="shared" si="118"/>
        <x:v>0</x:v>
      </x:c>
      <x:c r="Q211" s="206">
        <x:f t="shared" si="118"/>
        <x:v>0</x:v>
      </x:c>
      <x:c r="R211" s="206">
        <x:f t="shared" si="118"/>
        <x:v>0</x:v>
      </x:c>
      <x:c r="S211" s="108"/>
      <x:c r="T211" s="108"/>
    </x:row>
    <x:row r="212">
      <x:c r="B212" s="144"/>
      <x:c r="C212" s="606" t="s">
        <x:v>75</x:v>
      </x:c>
      <x:c r="D212" s="607"/>
      <x:c r="E212" s="607"/>
      <x:c r="F212" s="607"/>
      <x:c r="G212" s="607"/>
      <x:c r="H212" s="137" t="s">
        <x:v>114</x:v>
      </x:c>
      <x:c r="I212" s="206" t="n">
        <x:f>I125</x:f>
        <x:v>0</x:v>
      </x:c>
      <x:c r="J212" s="206" t="n">
        <x:f>J125</x:f>
        <x:v>0</x:v>
      </x:c>
      <x:c r="K212" s="206" t="n">
        <x:f t="shared" ref="K212:R212" si="119">K125</x:f>
        <x:v>0</x:v>
      </x:c>
      <x:c r="L212" s="206">
        <x:f t="shared" si="119"/>
        <x:v>0</x:v>
      </x:c>
      <x:c r="M212" s="206">
        <x:f t="shared" si="119"/>
        <x:v>0</x:v>
      </x:c>
      <x:c r="N212" s="206">
        <x:f t="shared" si="119"/>
        <x:v>0</x:v>
      </x:c>
      <x:c r="O212" s="206">
        <x:f t="shared" si="119"/>
        <x:v>0</x:v>
      </x:c>
      <x:c r="P212" s="206">
        <x:f t="shared" si="119"/>
        <x:v>0</x:v>
      </x:c>
      <x:c r="Q212" s="206">
        <x:f t="shared" si="119"/>
        <x:v>0</x:v>
      </x:c>
      <x:c r="R212" s="206">
        <x:f t="shared" si="119"/>
        <x:v>0</x:v>
      </x:c>
      <x:c r="S212" s="108"/>
      <x:c r="T212" s="108"/>
    </x:row>
    <x:row r="213">
      <x:c r="B213" s="144"/>
      <x:c r="C213" s="148" t="s">
        <x:v>76</x:v>
      </x:c>
      <x:c r="D213" s="147"/>
      <x:c r="E213" s="147"/>
      <x:c r="F213" s="147"/>
      <x:c r="G213" s="147"/>
      <x:c r="H213" s="144" t="s">
        <x:v>114</x:v>
      </x:c>
      <x:c r="I213" s="206" t="n">
        <x:f>I137</x:f>
        <x:v>0</x:v>
      </x:c>
      <x:c r="J213" s="206" t="n">
        <x:f>J137</x:f>
        <x:v>0</x:v>
      </x:c>
      <x:c r="K213" s="206" t="n">
        <x:f t="shared" ref="K213:R213" si="120">K137</x:f>
        <x:v>0</x:v>
      </x:c>
      <x:c r="L213" s="206">
        <x:f t="shared" si="120"/>
        <x:v>0</x:v>
      </x:c>
      <x:c r="M213" s="206">
        <x:f t="shared" si="120"/>
        <x:v>0</x:v>
      </x:c>
      <x:c r="N213" s="206">
        <x:f t="shared" si="120"/>
        <x:v>0</x:v>
      </x:c>
      <x:c r="O213" s="206">
        <x:f t="shared" si="120"/>
        <x:v>0</x:v>
      </x:c>
      <x:c r="P213" s="206">
        <x:f t="shared" si="120"/>
        <x:v>0</x:v>
      </x:c>
      <x:c r="Q213" s="206">
        <x:f t="shared" si="120"/>
        <x:v>0</x:v>
      </x:c>
      <x:c r="R213" s="206">
        <x:f t="shared" si="120"/>
        <x:v>0</x:v>
      </x:c>
      <x:c r="S213" s="108"/>
      <x:c r="T213" s="108"/>
    </x:row>
    <x:row r="214">
      <x:c r="B214" s="144"/>
      <x:c r="C214" s="606" t="s">
        <x:v>77</x:v>
      </x:c>
      <x:c r="D214" s="607"/>
      <x:c r="E214" s="607"/>
      <x:c r="F214" s="607"/>
      <x:c r="G214" s="607"/>
      <x:c r="H214" s="137" t="s">
        <x:v>114</x:v>
      </x:c>
      <x:c r="I214" s="206" t="n">
        <x:f>I149</x:f>
        <x:v>0</x:v>
      </x:c>
      <x:c r="J214" s="206" t="n">
        <x:f>J149</x:f>
        <x:v>0</x:v>
      </x:c>
      <x:c r="K214" s="206" t="n">
        <x:f t="shared" ref="K214:R214" si="121">K149</x:f>
        <x:v>0</x:v>
      </x:c>
      <x:c r="L214" s="206">
        <x:f t="shared" si="121"/>
        <x:v>0</x:v>
      </x:c>
      <x:c r="M214" s="206">
        <x:f t="shared" si="121"/>
        <x:v>0</x:v>
      </x:c>
      <x:c r="N214" s="206">
        <x:f t="shared" si="121"/>
        <x:v>0</x:v>
      </x:c>
      <x:c r="O214" s="206">
        <x:f t="shared" si="121"/>
        <x:v>0</x:v>
      </x:c>
      <x:c r="P214" s="206">
        <x:f t="shared" si="121"/>
        <x:v>0</x:v>
      </x:c>
      <x:c r="Q214" s="206">
        <x:f t="shared" si="121"/>
        <x:v>0</x:v>
      </x:c>
      <x:c r="R214" s="206">
        <x:f t="shared" si="121"/>
        <x:v>0</x:v>
      </x:c>
      <x:c r="S214" s="108"/>
      <x:c r="T214" s="108"/>
    </x:row>
    <x:row r="215">
      <x:c r="B215" s="144"/>
      <x:c r="C215" s="160" t="s">
        <x:v>78</x:v>
      </x:c>
      <x:c r="D215" s="152"/>
      <x:c r="E215" s="152"/>
      <x:c r="F215" s="152"/>
      <x:c r="G215" s="152"/>
      <x:c r="H215" s="153" t="s">
        <x:v>114</x:v>
      </x:c>
      <x:c r="I215" s="214" t="n">
        <x:f>SUM(I205:I214)</x:f>
        <x:v>0</x:v>
      </x:c>
      <x:c r="J215" s="214" t="n">
        <x:f>SUM(J205:J214)</x:f>
        <x:v>0</x:v>
      </x:c>
      <x:c r="K215" s="214" t="n">
        <x:f t="shared" ref="K215:R215" si="122">SUM(K205:K214)</x:f>
        <x:v>0</x:v>
      </x:c>
      <x:c r="L215" s="214">
        <x:f t="shared" si="122"/>
        <x:v>0</x:v>
      </x:c>
      <x:c r="M215" s="214">
        <x:f t="shared" si="122"/>
        <x:v>0</x:v>
      </x:c>
      <x:c r="N215" s="214">
        <x:f t="shared" si="122"/>
        <x:v>0</x:v>
      </x:c>
      <x:c r="O215" s="214">
        <x:f t="shared" si="122"/>
        <x:v>0</x:v>
      </x:c>
      <x:c r="P215" s="214">
        <x:f t="shared" si="122"/>
        <x:v>0</x:v>
      </x:c>
      <x:c r="Q215" s="214">
        <x:f t="shared" si="122"/>
        <x:v>0</x:v>
      </x:c>
      <x:c r="R215" s="214">
        <x:f t="shared" si="122"/>
        <x:v>0</x:v>
      </x:c>
      <x:c r="S215" s="108"/>
      <x:c r="T215" s="108"/>
    </x:row>
    <x:row r="216">
      <x:c r="B216" s="144"/>
      <x:c r="C216" s="145" t="s">
        <x:v>79</x:v>
      </x:c>
      <x:c r="D216" s="141"/>
      <x:c r="E216" s="141"/>
      <x:c r="F216" s="141"/>
      <x:c r="G216" s="141"/>
      <x:c r="H216" s="139" t="s">
        <x:v>114</x:v>
      </x:c>
      <x:c r="I216" s="206" t="n">
        <x:f>SUM(I215:XFD215)</x:f>
        <x:v>0</x:v>
      </x:c>
      <x:c r="J216" s="206"/>
      <x:c r="K216" s="206"/>
      <x:c r="L216" s="206"/>
      <x:c r="M216" s="206"/>
      <x:c r="N216" s="206"/>
      <x:c r="O216" s="206"/>
      <x:c r="P216" s="206"/>
      <x:c r="Q216" s="206"/>
      <x:c r="R216" s="206"/>
      <x:c r="S216" s="108"/>
      <x:c r="T216" s="108"/>
    </x:row>
    <x:row r="217" ht="12.75" customHeight="1">
      <x:c r="B217" s="144"/>
      <x:c r="C217" s="146" t="s">
        <x:v>80</x:v>
      </x:c>
      <x:c r="D217" s="140"/>
      <x:c r="E217" s="140"/>
      <x:c r="F217" s="140"/>
      <x:c r="G217" s="140"/>
      <x:c r="H217" s="138"/>
      <x:c r="I217" s="212" t="n">
        <x:f>(1/$H$16)*(1-(1/(1+$H$16))^$H$15)</x:f>
        <x:v>0</x:v>
      </x:c>
      <x:c r="J217" s="206"/>
      <x:c r="K217" s="206"/>
      <x:c r="L217" s="206"/>
      <x:c r="M217" s="206"/>
      <x:c r="N217" s="206"/>
      <x:c r="O217" s="206"/>
      <x:c r="P217" s="206"/>
      <x:c r="Q217" s="206"/>
      <x:c r="R217" s="206"/>
      <x:c r="S217" s="108"/>
      <x:c r="T217" s="108"/>
    </x:row>
    <x:row r="218" ht="12.75" customHeight="1">
      <x:c r="B218" s="144"/>
      <x:c r="C218" s="145" t="s">
        <x:v>81</x:v>
      </x:c>
      <x:c r="D218" s="141"/>
      <x:c r="E218" s="141"/>
      <x:c r="F218" s="141"/>
      <x:c r="G218" s="141"/>
      <x:c r="H218" s="139" t="s">
        <x:v>96</x:v>
      </x:c>
      <x:c r="I218" s="206" t="n">
        <x:f>I217*I216</x:f>
        <x:v>0</x:v>
      </x:c>
      <x:c r="J218" s="206"/>
      <x:c r="K218" s="206"/>
      <x:c r="L218" s="206"/>
      <x:c r="M218" s="206"/>
      <x:c r="N218" s="206"/>
      <x:c r="O218" s="206"/>
      <x:c r="P218" s="206"/>
      <x:c r="Q218" s="206"/>
      <x:c r="R218" s="206"/>
      <x:c r="S218" s="108"/>
      <x:c r="T218" s="108"/>
    </x:row>
    <x:row r="219" ht="12.75" customHeight="1">
      <x:c r="B219" s="144"/>
      <x:c r="C219" s="156"/>
      <x:c r="D219" s="156"/>
      <x:c r="E219" s="156"/>
      <x:c r="F219" s="156"/>
      <x:c r="G219" s="156"/>
      <x:c r="H219" s="154"/>
      <x:c r="I219" s="215"/>
      <x:c r="J219" s="215"/>
      <x:c r="K219" s="215"/>
      <x:c r="L219" s="215"/>
      <x:c r="M219" s="215"/>
      <x:c r="N219" s="215"/>
      <x:c r="O219" s="215"/>
      <x:c r="P219" s="215"/>
      <x:c r="Q219" s="215"/>
      <x:c r="R219" s="215"/>
      <x:c r="S219" s="108"/>
      <x:c r="T219" s="108"/>
    </x:row>
    <x:row r="220" ht="12.75" customHeight="1">
      <x:c r="B220" s="144"/>
      <x:c r="C220" s="157" t="s">
        <x:v>82</x:v>
      </x:c>
      <x:c r="D220" s="158"/>
      <x:c r="E220" s="158"/>
      <x:c r="F220" s="158"/>
      <x:c r="G220" s="158"/>
      <x:c r="H220" s="159"/>
      <x:c r="I220" s="216" t="n">
        <x:f>SUM(I186:I195)*$H$19</x:f>
        <x:v>0</x:v>
      </x:c>
      <x:c r="J220" s="216" t="n">
        <x:f>SUM(J186:J195)*$H$19</x:f>
        <x:v>0</x:v>
      </x:c>
      <x:c r="K220" s="216" t="n">
        <x:f t="shared" ref="K220:R220" si="123">SUM(K186:K195)*$H$19</x:f>
        <x:v>0</x:v>
      </x:c>
      <x:c r="L220" s="216">
        <x:f t="shared" si="123"/>
        <x:v>0</x:v>
      </x:c>
      <x:c r="M220" s="216">
        <x:f t="shared" si="123"/>
        <x:v>0</x:v>
      </x:c>
      <x:c r="N220" s="216">
        <x:f t="shared" si="123"/>
        <x:v>0</x:v>
      </x:c>
      <x:c r="O220" s="216">
        <x:f t="shared" si="123"/>
        <x:v>0</x:v>
      </x:c>
      <x:c r="P220" s="216">
        <x:f t="shared" si="123"/>
        <x:v>0</x:v>
      </x:c>
      <x:c r="Q220" s="216">
        <x:f t="shared" si="123"/>
        <x:v>0</x:v>
      </x:c>
      <x:c r="R220" s="216">
        <x:f t="shared" si="123"/>
        <x:v>0</x:v>
      </x:c>
      <x:c r="S220" s="108"/>
      <x:c r="T220" s="108"/>
    </x:row>
    <x:row r="221" ht="12.75" customHeight="1">
      <x:c r="B221" s="144"/>
      <x:c r="C221" s="161" t="s">
        <x:v>83</x:v>
      </x:c>
      <x:c r="D221" s="162"/>
      <x:c r="E221" s="162"/>
      <x:c r="F221" s="162"/>
      <x:c r="G221" s="162"/>
      <x:c r="H221" s="163" t="s">
        <x:v>84</x:v>
      </x:c>
      <x:c r="I221" s="218" t="n">
        <x:f>SUM(I222:I231)</x:f>
        <x:v>0</x:v>
      </x:c>
      <x:c r="J221" s="218" t="n">
        <x:f>SUM(J222:J231)</x:f>
        <x:v>0</x:v>
      </x:c>
      <x:c r="K221" s="218" t="n">
        <x:f t="shared" ref="K221:R221" si="124">SUM(K222:K231)</x:f>
        <x:v>0</x:v>
      </x:c>
      <x:c r="L221" s="218">
        <x:f t="shared" si="124"/>
        <x:v>0</x:v>
      </x:c>
      <x:c r="M221" s="218">
        <x:f t="shared" si="124"/>
        <x:v>0</x:v>
      </x:c>
      <x:c r="N221" s="218">
        <x:f t="shared" si="124"/>
        <x:v>0</x:v>
      </x:c>
      <x:c r="O221" s="218">
        <x:f t="shared" si="124"/>
        <x:v>0</x:v>
      </x:c>
      <x:c r="P221" s="218">
        <x:f t="shared" si="124"/>
        <x:v>0</x:v>
      </x:c>
      <x:c r="Q221" s="218">
        <x:f t="shared" si="124"/>
        <x:v>0</x:v>
      </x:c>
      <x:c r="R221" s="218">
        <x:f t="shared" si="124"/>
        <x:v>0</x:v>
      </x:c>
      <x:c r="S221" s="108"/>
      <x:c r="T221" s="108"/>
    </x:row>
    <x:row r="222" ht="12.75" customHeight="1">
      <x:c r="B222" s="144"/>
      <x:c r="C222" s="148" t="s">
        <x:v>85</x:v>
      </x:c>
      <x:c r="D222" s="147"/>
      <x:c r="E222" s="147"/>
      <x:c r="F222" s="147"/>
      <x:c r="G222" s="147"/>
      <x:c r="H222" s="144" t="s">
        <x:v>84</x:v>
      </x:c>
      <x:c r="I222" s="213" t="n">
        <x:f>(I32*I35*$H$20*I40/1000)/I29</x:f>
        <x:v>0</x:v>
      </x:c>
      <x:c r="J222" s="213" t="n">
        <x:f t="shared" ref="J222:R222" si="125">(J32*J35*$H$20*J40/1000)/J29</x:f>
        <x:v>0</x:v>
      </x:c>
      <x:c r="K222" s="213" t="n">
        <x:f>(K32*K35*$H$20*K40/1000)/K29</x:f>
        <x:v>0</x:v>
      </x:c>
      <x:c r="L222" s="213">
        <x:f t="shared" si="125"/>
        <x:v>0</x:v>
      </x:c>
      <x:c r="M222" s="213">
        <x:f t="shared" si="125"/>
        <x:v>0</x:v>
      </x:c>
      <x:c r="N222" s="213">
        <x:f t="shared" si="125"/>
        <x:v>0</x:v>
      </x:c>
      <x:c r="O222" s="213">
        <x:f t="shared" si="125"/>
        <x:v>0</x:v>
      </x:c>
      <x:c r="P222" s="213">
        <x:f t="shared" si="125"/>
        <x:v>0</x:v>
      </x:c>
      <x:c r="Q222" s="213">
        <x:f t="shared" si="125"/>
        <x:v>0</x:v>
      </x:c>
      <x:c r="R222" s="213">
        <x:f t="shared" si="125"/>
        <x:v>0</x:v>
      </x:c>
      <x:c r="S222" s="108"/>
      <x:c r="T222" s="108"/>
    </x:row>
    <x:row r="223" ht="12.75" customHeight="1">
      <x:c r="B223" s="144"/>
      <x:c r="C223" s="606" t="s">
        <x:v>86</x:v>
      </x:c>
      <x:c r="D223" s="607"/>
      <x:c r="E223" s="607"/>
      <x:c r="F223" s="607"/>
      <x:c r="G223" s="607"/>
      <x:c r="H223" s="137" t="s">
        <x:v>84</x:v>
      </x:c>
      <x:c r="I223" s="206" t="n">
        <x:f>(I44*I47*$H$20*I52/1000)/I29</x:f>
        <x:v>0</x:v>
      </x:c>
      <x:c r="J223" s="206" t="n">
        <x:f t="shared" ref="J223:R223" si="126">(J44*J47*$H$20*J52/1000)/J29</x:f>
        <x:v>0</x:v>
      </x:c>
      <x:c r="K223" s="206">
        <x:f t="shared" si="126"/>
        <x:v>0</x:v>
      </x:c>
      <x:c r="L223" s="206">
        <x:f t="shared" si="126"/>
        <x:v>0</x:v>
      </x:c>
      <x:c r="M223" s="206">
        <x:f t="shared" si="126"/>
        <x:v>0</x:v>
      </x:c>
      <x:c r="N223" s="206">
        <x:f t="shared" si="126"/>
        <x:v>0</x:v>
      </x:c>
      <x:c r="O223" s="206">
        <x:f t="shared" si="126"/>
        <x:v>0</x:v>
      </x:c>
      <x:c r="P223" s="206">
        <x:f t="shared" si="126"/>
        <x:v>0</x:v>
      </x:c>
      <x:c r="Q223" s="206">
        <x:f t="shared" si="126"/>
        <x:v>0</x:v>
      </x:c>
      <x:c r="R223" s="206">
        <x:f t="shared" si="126"/>
        <x:v>0</x:v>
      </x:c>
      <x:c r="S223" s="108"/>
      <x:c r="T223" s="108"/>
    </x:row>
    <x:row r="224" ht="12.75" customHeight="1">
      <x:c r="B224" s="144"/>
      <x:c r="C224" s="148" t="s">
        <x:v>87</x:v>
      </x:c>
      <x:c r="D224" s="147"/>
      <x:c r="E224" s="147"/>
      <x:c r="F224" s="147"/>
      <x:c r="G224" s="147"/>
      <x:c r="H224" s="144" t="s">
        <x:v>84</x:v>
      </x:c>
      <x:c r="I224" s="206" t="n">
        <x:f>(I56*I59*$H$20*I64/1000)/I29</x:f>
        <x:v>0</x:v>
      </x:c>
      <x:c r="J224" s="206" t="n">
        <x:f t="shared" ref="J224:R224" si="127">(J56*J59*$H$20*J64/1000)/J29</x:f>
        <x:v>0</x:v>
      </x:c>
      <x:c r="K224" s="206">
        <x:f t="shared" si="127"/>
        <x:v>0</x:v>
      </x:c>
      <x:c r="L224" s="206">
        <x:f t="shared" si="127"/>
        <x:v>0</x:v>
      </x:c>
      <x:c r="M224" s="206">
        <x:f t="shared" si="127"/>
        <x:v>0</x:v>
      </x:c>
      <x:c r="N224" s="206">
        <x:f t="shared" si="127"/>
        <x:v>0</x:v>
      </x:c>
      <x:c r="O224" s="206">
        <x:f t="shared" si="127"/>
        <x:v>0</x:v>
      </x:c>
      <x:c r="P224" s="206">
        <x:f t="shared" si="127"/>
        <x:v>0</x:v>
      </x:c>
      <x:c r="Q224" s="206">
        <x:f t="shared" si="127"/>
        <x:v>0</x:v>
      </x:c>
      <x:c r="R224" s="206">
        <x:f t="shared" si="127"/>
        <x:v>0</x:v>
      </x:c>
      <x:c r="S224" s="108"/>
      <x:c r="T224" s="108"/>
    </x:row>
    <x:row r="225" ht="12.75" customHeight="1">
      <x:c r="B225" s="144"/>
      <x:c r="C225" s="606" t="s">
        <x:v>88</x:v>
      </x:c>
      <x:c r="D225" s="607"/>
      <x:c r="E225" s="607"/>
      <x:c r="F225" s="607"/>
      <x:c r="G225" s="607"/>
      <x:c r="H225" s="137" t="s">
        <x:v>84</x:v>
      </x:c>
      <x:c r="I225" s="206" t="n">
        <x:f>(I68*I71*$H$20*I76/1000)/I29</x:f>
        <x:v>0</x:v>
      </x:c>
      <x:c r="J225" s="206" t="n">
        <x:f t="shared" ref="J225:R225" si="128">(J68*J71*$H$20*J76/1000)/J29</x:f>
        <x:v>0</x:v>
      </x:c>
      <x:c r="K225" s="206">
        <x:f t="shared" si="128"/>
        <x:v>0</x:v>
      </x:c>
      <x:c r="L225" s="206">
        <x:f t="shared" si="128"/>
        <x:v>0</x:v>
      </x:c>
      <x:c r="M225" s="206">
        <x:f t="shared" si="128"/>
        <x:v>0</x:v>
      </x:c>
      <x:c r="N225" s="206">
        <x:f t="shared" si="128"/>
        <x:v>0</x:v>
      </x:c>
      <x:c r="O225" s="206">
        <x:f t="shared" si="128"/>
        <x:v>0</x:v>
      </x:c>
      <x:c r="P225" s="206">
        <x:f t="shared" si="128"/>
        <x:v>0</x:v>
      </x:c>
      <x:c r="Q225" s="206">
        <x:f t="shared" si="128"/>
        <x:v>0</x:v>
      </x:c>
      <x:c r="R225" s="206">
        <x:f t="shared" si="128"/>
        <x:v>0</x:v>
      </x:c>
      <x:c r="S225" s="108"/>
      <x:c r="T225" s="108"/>
    </x:row>
    <x:row r="226" ht="12.75" customHeight="1">
      <x:c r="B226" s="144"/>
      <x:c r="C226" s="148" t="s">
        <x:v>89</x:v>
      </x:c>
      <x:c r="D226" s="147"/>
      <x:c r="E226" s="147"/>
      <x:c r="F226" s="147"/>
      <x:c r="G226" s="147"/>
      <x:c r="H226" s="144" t="s">
        <x:v>84</x:v>
      </x:c>
      <x:c r="I226" s="206" t="n">
        <x:f>(I80*I83*$H$20*I88/1000)/I29</x:f>
        <x:v>0</x:v>
      </x:c>
      <x:c r="J226" s="206" t="n">
        <x:f t="shared" ref="J226:R226" si="129">(J80*J83*$H$20*J88/1000)/J29</x:f>
        <x:v>0</x:v>
      </x:c>
      <x:c r="K226" s="206">
        <x:f t="shared" si="129"/>
        <x:v>0</x:v>
      </x:c>
      <x:c r="L226" s="206">
        <x:f t="shared" si="129"/>
        <x:v>0</x:v>
      </x:c>
      <x:c r="M226" s="206">
        <x:f t="shared" si="129"/>
        <x:v>0</x:v>
      </x:c>
      <x:c r="N226" s="206">
        <x:f t="shared" si="129"/>
        <x:v>0</x:v>
      </x:c>
      <x:c r="O226" s="206">
        <x:f t="shared" si="129"/>
        <x:v>0</x:v>
      </x:c>
      <x:c r="P226" s="206">
        <x:f t="shared" si="129"/>
        <x:v>0</x:v>
      </x:c>
      <x:c r="Q226" s="206">
        <x:f t="shared" si="129"/>
        <x:v>0</x:v>
      </x:c>
      <x:c r="R226" s="206">
        <x:f t="shared" si="129"/>
        <x:v>0</x:v>
      </x:c>
      <x:c r="S226" s="108"/>
      <x:c r="T226" s="108"/>
    </x:row>
    <x:row r="227" ht="12.75" customHeight="1">
      <x:c r="B227" s="144"/>
      <x:c r="C227" s="606" t="s">
        <x:v>90</x:v>
      </x:c>
      <x:c r="D227" s="607"/>
      <x:c r="E227" s="607"/>
      <x:c r="F227" s="607"/>
      <x:c r="G227" s="607"/>
      <x:c r="H227" s="137" t="s">
        <x:v>84</x:v>
      </x:c>
      <x:c r="I227" s="206" t="n">
        <x:f>(I92*I95*$H$20*I100/1000)/I29</x:f>
        <x:v>0</x:v>
      </x:c>
      <x:c r="J227" s="206" t="n">
        <x:f t="shared" ref="J227:R227" si="130">(J92*J95*$H$20*J100/1000)/J29</x:f>
        <x:v>0</x:v>
      </x:c>
      <x:c r="K227" s="206">
        <x:f t="shared" si="130"/>
        <x:v>0</x:v>
      </x:c>
      <x:c r="L227" s="206">
        <x:f t="shared" si="130"/>
        <x:v>0</x:v>
      </x:c>
      <x:c r="M227" s="206">
        <x:f t="shared" si="130"/>
        <x:v>0</x:v>
      </x:c>
      <x:c r="N227" s="206">
        <x:f t="shared" si="130"/>
        <x:v>0</x:v>
      </x:c>
      <x:c r="O227" s="206">
        <x:f t="shared" si="130"/>
        <x:v>0</x:v>
      </x:c>
      <x:c r="P227" s="206">
        <x:f t="shared" si="130"/>
        <x:v>0</x:v>
      </x:c>
      <x:c r="Q227" s="206">
        <x:f t="shared" si="130"/>
        <x:v>0</x:v>
      </x:c>
      <x:c r="R227" s="206">
        <x:f t="shared" si="130"/>
        <x:v>0</x:v>
      </x:c>
      <x:c r="S227" s="108"/>
      <x:c r="T227" s="108"/>
    </x:row>
    <x:row r="228" ht="12.75" customHeight="1">
      <x:c r="B228" s="144"/>
      <x:c r="C228" s="148" t="s">
        <x:v>91</x:v>
      </x:c>
      <x:c r="D228" s="147"/>
      <x:c r="E228" s="147"/>
      <x:c r="F228" s="147"/>
      <x:c r="G228" s="147"/>
      <x:c r="H228" s="144" t="s">
        <x:v>84</x:v>
      </x:c>
      <x:c r="I228" s="206" t="n">
        <x:f>(I104*I107*$H$20*I112/1000)/I29</x:f>
        <x:v>0</x:v>
      </x:c>
      <x:c r="J228" s="206" t="n">
        <x:f t="shared" ref="J228:R228" si="131">(J104*J107*$H$20*J112/1000)/J29</x:f>
        <x:v>0</x:v>
      </x:c>
      <x:c r="K228" s="206">
        <x:f t="shared" si="131"/>
        <x:v>0</x:v>
      </x:c>
      <x:c r="L228" s="206">
        <x:f t="shared" si="131"/>
        <x:v>0</x:v>
      </x:c>
      <x:c r="M228" s="206">
        <x:f t="shared" si="131"/>
        <x:v>0</x:v>
      </x:c>
      <x:c r="N228" s="206">
        <x:f t="shared" si="131"/>
        <x:v>0</x:v>
      </x:c>
      <x:c r="O228" s="206">
        <x:f t="shared" si="131"/>
        <x:v>0</x:v>
      </x:c>
      <x:c r="P228" s="206">
        <x:f t="shared" si="131"/>
        <x:v>0</x:v>
      </x:c>
      <x:c r="Q228" s="206">
        <x:f t="shared" si="131"/>
        <x:v>0</x:v>
      </x:c>
      <x:c r="R228" s="206">
        <x:f t="shared" si="131"/>
        <x:v>0</x:v>
      </x:c>
      <x:c r="S228" s="108"/>
      <x:c r="T228" s="108"/>
    </x:row>
    <x:row r="229" ht="12.75" customHeight="1">
      <x:c r="B229" s="144"/>
      <x:c r="C229" s="606" t="s">
        <x:v>92</x:v>
      </x:c>
      <x:c r="D229" s="607"/>
      <x:c r="E229" s="607"/>
      <x:c r="F229" s="607"/>
      <x:c r="G229" s="607"/>
      <x:c r="H229" s="137" t="s">
        <x:v>84</x:v>
      </x:c>
      <x:c r="I229" s="206" t="n">
        <x:f>(I116*I119*$H$20*I124/1000)/I29</x:f>
        <x:v>0</x:v>
      </x:c>
      <x:c r="J229" s="206" t="n">
        <x:f t="shared" ref="J229:R229" si="132">(J116*J119*$H$20*J124/1000)/J29</x:f>
        <x:v>0</x:v>
      </x:c>
      <x:c r="K229" s="206">
        <x:f t="shared" si="132"/>
        <x:v>0</x:v>
      </x:c>
      <x:c r="L229" s="206">
        <x:f t="shared" si="132"/>
        <x:v>0</x:v>
      </x:c>
      <x:c r="M229" s="206">
        <x:f t="shared" si="132"/>
        <x:v>0</x:v>
      </x:c>
      <x:c r="N229" s="206">
        <x:f t="shared" si="132"/>
        <x:v>0</x:v>
      </x:c>
      <x:c r="O229" s="206">
        <x:f t="shared" si="132"/>
        <x:v>0</x:v>
      </x:c>
      <x:c r="P229" s="206">
        <x:f t="shared" si="132"/>
        <x:v>0</x:v>
      </x:c>
      <x:c r="Q229" s="206">
        <x:f t="shared" si="132"/>
        <x:v>0</x:v>
      </x:c>
      <x:c r="R229" s="206">
        <x:f t="shared" si="132"/>
        <x:v>0</x:v>
      </x:c>
      <x:c r="S229" s="108"/>
      <x:c r="T229" s="108"/>
    </x:row>
    <x:row r="230" ht="12.75" customHeight="1">
      <x:c r="B230" s="144"/>
      <x:c r="C230" s="148" t="s">
        <x:v>93</x:v>
      </x:c>
      <x:c r="D230" s="147"/>
      <x:c r="E230" s="147"/>
      <x:c r="F230" s="147"/>
      <x:c r="G230" s="147"/>
      <x:c r="H230" s="144" t="s">
        <x:v>84</x:v>
      </x:c>
      <x:c r="I230" s="206" t="n">
        <x:f>(I128*I131*$H$20*I136/1000)/I29</x:f>
        <x:v>0</x:v>
      </x:c>
      <x:c r="J230" s="206" t="n">
        <x:f t="shared" ref="J230:R230" si="133">(J128*J131*$H$20*J136/1000)/J29</x:f>
        <x:v>0</x:v>
      </x:c>
      <x:c r="K230" s="206">
        <x:f t="shared" si="133"/>
        <x:v>0</x:v>
      </x:c>
      <x:c r="L230" s="206">
        <x:f t="shared" si="133"/>
        <x:v>0</x:v>
      </x:c>
      <x:c r="M230" s="206">
        <x:f t="shared" si="133"/>
        <x:v>0</x:v>
      </x:c>
      <x:c r="N230" s="206">
        <x:f t="shared" si="133"/>
        <x:v>0</x:v>
      </x:c>
      <x:c r="O230" s="206">
        <x:f t="shared" si="133"/>
        <x:v>0</x:v>
      </x:c>
      <x:c r="P230" s="206">
        <x:f t="shared" si="133"/>
        <x:v>0</x:v>
      </x:c>
      <x:c r="Q230" s="206">
        <x:f t="shared" si="133"/>
        <x:v>0</x:v>
      </x:c>
      <x:c r="R230" s="206">
        <x:f t="shared" si="133"/>
        <x:v>0</x:v>
      </x:c>
      <x:c r="S230" s="108"/>
      <x:c r="T230" s="108"/>
    </x:row>
    <x:row r="231" ht="12.75" customHeight="1">
      <x:c r="B231" s="144"/>
      <x:c r="C231" s="606" t="s">
        <x:v>94</x:v>
      </x:c>
      <x:c r="D231" s="607"/>
      <x:c r="E231" s="607"/>
      <x:c r="F231" s="607"/>
      <x:c r="G231" s="607"/>
      <x:c r="H231" s="137" t="s">
        <x:v>84</x:v>
      </x:c>
      <x:c r="I231" s="206" t="n">
        <x:f>(I140*I143*$H$20*I148/1000)/I29</x:f>
        <x:v>0</x:v>
      </x:c>
      <x:c r="J231" s="206" t="n">
        <x:f t="shared" ref="J231:R231" si="134">(J140*J143*$H$20*J148/1000)/J29</x:f>
        <x:v>0</x:v>
      </x:c>
      <x:c r="K231" s="206">
        <x:f t="shared" si="134"/>
        <x:v>0</x:v>
      </x:c>
      <x:c r="L231" s="206">
        <x:f t="shared" si="134"/>
        <x:v>0</x:v>
      </x:c>
      <x:c r="M231" s="206">
        <x:f t="shared" si="134"/>
        <x:v>0</x:v>
      </x:c>
      <x:c r="N231" s="206">
        <x:f t="shared" si="134"/>
        <x:v>0</x:v>
      </x:c>
      <x:c r="O231" s="206">
        <x:f t="shared" si="134"/>
        <x:v>0</x:v>
      </x:c>
      <x:c r="P231" s="206">
        <x:f t="shared" si="134"/>
        <x:v>0</x:v>
      </x:c>
      <x:c r="Q231" s="206">
        <x:f t="shared" si="134"/>
        <x:v>0</x:v>
      </x:c>
      <x:c r="R231" s="206">
        <x:f t="shared" si="134"/>
        <x:v>0</x:v>
      </x:c>
      <x:c r="S231" s="108"/>
      <x:c r="T231" s="108"/>
    </x:row>
    <x:row r="232" ht="13.25" customHeight="1">
      <x:c r="B232" s="263"/>
      <x:c r="C232" s="640" t="s">
        <x:v>95</x:v>
      </x:c>
      <x:c r="D232" s="640"/>
      <x:c r="E232" s="640"/>
      <x:c r="F232" s="640"/>
      <x:c r="G232" s="640"/>
      <x:c r="H232" s="263" t="s">
        <x:v>96</x:v>
      </x:c>
      <x:c r="I232" s="268" t="n">
        <x:f>I218+I202</x:f>
        <x:v>0</x:v>
      </x:c>
      <x:c r="J232" s="268"/>
      <x:c r="K232" s="268"/>
      <x:c r="L232" s="268"/>
      <x:c r="M232" s="268"/>
      <x:c r="N232" s="268"/>
      <x:c r="O232" s="268"/>
      <x:c r="P232" s="268"/>
      <x:c r="Q232" s="268"/>
      <x:c r="R232" s="268"/>
      <x:c r="S232" s="265"/>
      <x:c r="T232" s="265"/>
    </x:row>
    <x:row r="233" ht="29.25" customHeight="1">
      <x:c r="B233" s="164"/>
      <x:c r="C233" s="165" t="s">
        <x:v>97</x:v>
      </x:c>
      <x:c r="D233" s="165"/>
      <x:c r="E233" s="165"/>
      <x:c r="F233" s="165"/>
      <x:c r="G233" s="165"/>
      <x:c r="H233" s="165" t="s">
        <x:v>96</x:v>
      </x:c>
      <x:c r="I233" s="187" t="n">
        <x:f>I232+I181</x:f>
        <x:v>0</x:v>
      </x:c>
      <x:c r="J233" s="187"/>
      <x:c r="K233" s="187"/>
      <x:c r="L233" s="187"/>
      <x:c r="M233" s="187"/>
      <x:c r="N233" s="187"/>
      <x:c r="O233" s="187"/>
      <x:c r="P233" s="187"/>
      <x:c r="Q233" s="187"/>
      <x:c r="R233" s="187"/>
      <x:c r="S233" s="187"/>
      <x:c r="T233" s="187"/>
    </x:row>
    <x:row r="234">
      <x:c r="C234" s="188"/>
      <x:c r="D234" s="188"/>
      <x:c r="E234" s="189"/>
      <x:c r="F234" s="189"/>
      <x:c r="G234" s="189"/>
      <x:c r="H234" s="189"/>
      <x:c r="I234" s="188"/>
      <x:c r="J234" s="190"/>
      <x:c r="K234" s="191"/>
    </x:row>
    <x:row r="235">
      <x:c r="F235" s="193"/>
      <x:c r="G235" s="193"/>
      <x:c r="H235" s="193"/>
      <x:c r="I235" s="194"/>
      <x:c r="J235" s="190"/>
      <x:c r="K235" s="191"/>
    </x:row>
    <x:row r="236" hidden="1"/>
    <x:row r="237" hidden="1">
      <x:c r="I237" s="192" t="s">
        <x:v>116</x:v>
      </x:c>
    </x:row>
    <x:row r="238" hidden="1">
      <x:c r="I238" s="192" t="s">
        <x:v>117</x:v>
      </x:c>
    </x:row>
    <x:row r="239" hidden="1">
      <x:c r="I239" s="192" t="s">
        <x:v>118</x:v>
      </x:c>
    </x:row>
    <x:row r="240" hidden="1">
      <x:c r="I240" s="192" t="s">
        <x:v>119</x:v>
      </x:c>
    </x:row>
    <x:row r="243">
      <x:c r="I243" s="192"/>
      <x:c r="J243" s="192"/>
      <x:c r="L243" s="192"/>
      <x:c r="M243" s="192"/>
    </x:row>
  </x:sheetData>
  <x:mergeCells>
    <x:mergeCell ref="C231:G231"/>
    <x:mergeCell ref="C232:G232"/>
    <x:mergeCell ref="C212:G212"/>
    <x:mergeCell ref="C214:G214"/>
    <x:mergeCell ref="C223:G223"/>
    <x:mergeCell ref="C225:G225"/>
    <x:mergeCell ref="C227:G227"/>
    <x:mergeCell ref="C229:G229"/>
    <x:mergeCell ref="C210:G210"/>
    <x:mergeCell ref="C187:G187"/>
    <x:mergeCell ref="C188:G188"/>
    <x:mergeCell ref="C189:G189"/>
    <x:mergeCell ref="C190:G190"/>
    <x:mergeCell ref="C191:G191"/>
    <x:mergeCell ref="C192:G192"/>
    <x:mergeCell ref="C193:G193"/>
    <x:mergeCell ref="C194:G194"/>
    <x:mergeCell ref="C195:G195"/>
    <x:mergeCell ref="C206:G206"/>
    <x:mergeCell ref="C208:G208"/>
    <x:mergeCell ref="C186:G186"/>
    <x:mergeCell ref="C173:G173"/>
    <x:mergeCell ref="C174:G174"/>
    <x:mergeCell ref="C175:G175"/>
    <x:mergeCell ref="C176:G176"/>
    <x:mergeCell ref="C177:G177"/>
    <x:mergeCell ref="C178:G178"/>
    <x:mergeCell ref="C179:G179"/>
    <x:mergeCell ref="C181:G181"/>
    <x:mergeCell ref="C182:G182"/>
    <x:mergeCell ref="C183:G183"/>
    <x:mergeCell ref="C185:G185"/>
    <x:mergeCell ref="C172:G172"/>
    <x:mergeCell ref="C24:H24"/>
    <x:mergeCell ref="C154:D154"/>
    <x:mergeCell ref="C156:G156"/>
    <x:mergeCell ref="C160:G160"/>
    <x:mergeCell ref="C163:G163"/>
    <x:mergeCell ref="C165:G165"/>
    <x:mergeCell ref="C167:G167"/>
    <x:mergeCell ref="C168:G168"/>
    <x:mergeCell ref="C169:G169"/>
    <x:mergeCell ref="C170:G170"/>
    <x:mergeCell ref="C171:G171"/>
    <x:mergeCell ref="C21:G21"/>
    <x:mergeCell ref="C12:E12"/>
    <x:mergeCell ref="F12:I12"/>
    <x:mergeCell ref="C13:E13"/>
    <x:mergeCell ref="F13:I13"/>
    <x:mergeCell ref="C14:H14"/>
    <x:mergeCell ref="C15:G15"/>
    <x:mergeCell ref="C16:G16"/>
    <x:mergeCell ref="C17:G17"/>
    <x:mergeCell ref="C18:G18"/>
    <x:mergeCell ref="C19:G19"/>
    <x:mergeCell ref="C20:G20"/>
    <x:mergeCell ref="C11:E11"/>
    <x:mergeCell ref="F11:I11"/>
    <x:mergeCell ref="C6:D6"/>
    <x:mergeCell ref="E6:G6"/>
    <x:mergeCell ref="H6:I6"/>
    <x:mergeCell ref="C9:H9"/>
    <x:mergeCell ref="C10:H10"/>
  </x:mergeCells>
  <x:dataValidations count="3">
    <x:dataValidation type="list" allowBlank="1" showInputMessage="1" showErrorMessage="1" sqref="I48:R48 I144:R144 I120:R120 I132:R132 I72:R72 I36:R36 I60:R60 I84:R84 I108:R108 I96:R96">
      <x:formula1>$I$237:$I$240</x:formula1>
    </x:dataValidation>
    <x:dataValidation allowBlank="1" showInputMessage="1" showErrorMessage="1" prompt="Markera cell till vänster för att välja pris i dropdown-menyn" sqref="G17"/>
    <x:dataValidation type="list" allowBlank="1" showInputMessage="1" showErrorMessage="1" sqref="I27:R27">
      <x:formula1>INDIRECT(I$26)</x:formula1>
    </x:dataValidation>
  </x:dataValidations>
  <x:pageMargins left="0.7" right="0.7" top="0.75" bottom="0.75" header="0.3" footer="0.3"/>
  <x:legacyDrawing xmlns:r="http://schemas.openxmlformats.org/officeDocument/2006/relationships" r:id="R9d60beee8f6f4c77"/>
  <x:drawing xmlns:r="http://schemas.openxmlformats.org/officeDocument/2006/relationships" r:id="R28d5a1ac1a9c42c0"/>
</x:worksheet>
</file>

<file path=xl/worksheets/sheet7.xml><?xml version="1.0" encoding="utf-8"?>
<x:worksheet xmlns:x="http://schemas.openxmlformats.org/spreadsheetml/2006/main">
  <x:sheetPr>
    <x:tabColor rgb="FF6B2879"/>
  </x:sheetPr>
  <x:sheetFormatPr baseColWidth="10" defaultColWidth="9.1640625" defaultRowHeight="14"/>
  <x:cols>
    <x:col min="1" max="7" width="8.5" style="28" customWidth="1"/>
    <x:col min="8" max="20" width="31" style="28" customWidth="1"/>
    <x:col min="21" max="39" width="8.5" style="28" customWidth="1"/>
    <x:col min="40" max="16384" width="9.1640625" style="28" customWidth="0"/>
  </x:cols>
  <x:sheetData>
    <x:row r="1">
      <x:c r="A1" s="270" t="s">
        <x:v>0</x:v>
      </x:c>
    </x:row>
    <x:row r="2" ht="38">
      <x:c r="G2" s="1" t="s">
        <x:v>1</x:v>
      </x:c>
    </x:row>
    <x:row r="3">
      <x:c r="G3" s="28" t="str">
        <x:f>'1. Introduktion'!G3</x:f>
        <x:v>Version 3.0</x:v>
      </x:c>
      <x:c r="H3" s="13"/>
      <x:c r="I3" s="13"/>
    </x:row>
    <x:row r="4">
      <x:c r="G4" s="28" t="str">
        <x:f>'1. Introduktion'!G4</x:f>
        <x:v>Datum: 2024-12-17</x:v>
      </x:c>
      <x:c r="H4" s="13"/>
    </x:row>
    <x:row r="6" s="3" customFormat="1" ht="41.25" customHeight="1">
      <x:c r="B6" s="5"/>
      <x:c r="C6" s="5"/>
      <x:c r="D6" s="631"/>
      <x:c r="E6" s="631"/>
      <x:c r="F6" s="631"/>
      <x:c r="G6" s="631"/>
      <x:c r="H6" s="631"/>
      <x:c r="I6" s="9"/>
      <x:c r="J6" s="2"/>
      <x:c r="K6" s="2"/>
      <x:c r="P6" s="643"/>
      <x:c r="Q6" s="643"/>
      <x:c r="R6" s="643"/>
      <x:c r="S6" s="643"/>
    </x:row>
    <x:row r="9" ht="26">
      <x:c r="B9" s="35" t="s">
        <x:v>195</x:v>
      </x:c>
      <x:c r="C9" s="35"/>
      <x:c r="D9" s="35"/>
      <x:c r="G9" s="23"/>
      <x:c r="H9" s="23"/>
      <x:c r="I9" s="23"/>
      <x:c r="J9" s="23"/>
      <x:c r="K9" s="23"/>
    </x:row>
    <x:row r="10" ht="15">
      <x:c r="B10" s="644" t="s">
        <x:v>196</x:v>
      </x:c>
      <x:c r="C10" s="645"/>
      <x:c r="D10" s="645"/>
      <x:c r="F10" s="31"/>
      <x:c r="G10" s="646" t="s">
        <x:v>197</x:v>
      </x:c>
      <x:c r="H10" s="646"/>
      <x:c r="I10" s="646"/>
      <x:c r="J10" s="646"/>
      <x:c r="K10" s="646"/>
    </x:row>
    <x:row r="11">
      <x:c r="B11" s="645"/>
      <x:c r="C11" s="645"/>
      <x:c r="D11" s="645"/>
      <x:c r="F11" s="31"/>
      <x:c r="G11" s="72" t="s">
        <x:v>198</x:v>
      </x:c>
      <x:c r="H11" s="34" t="s">
        <x:v>199</x:v>
      </x:c>
      <x:c r="I11" s="34" t="s">
        <x:v>200</x:v>
      </x:c>
    </x:row>
    <x:row r="12" ht="33.75" customHeight="1">
      <x:c r="F12" s="31"/>
      <x:c r="G12" s="73" t="s">
        <x:v>23</x:v>
      </x:c>
      <x:c r="H12" s="25" t="s">
        <x:v>36</x:v>
      </x:c>
      <x:c r="I12" s="647" t="s">
        <x:v>201</x:v>
      </x:c>
      <x:c r="J12" s="647"/>
      <x:c r="K12" s="647"/>
    </x:row>
    <x:row r="13" s="277" customFormat="1" ht="160.5" customHeight="1">
      <x:c r="B13" s="278"/>
      <x:c r="C13" s="278"/>
      <x:c r="D13" s="278"/>
      <x:c r="F13" s="279"/>
      <x:c r="G13" s="73" t="s">
        <x:v>24</x:v>
      </x:c>
      <x:c r="H13" s="25" t="s">
        <x:v>38</x:v>
      </x:c>
      <x:c r="I13" s="647" t="s">
        <x:v>202</x:v>
      </x:c>
      <x:c r="J13" s="647"/>
      <x:c r="K13" s="647"/>
    </x:row>
    <x:row r="14" ht="28" customHeight="1">
      <x:c r="F14" s="31"/>
      <x:c r="G14" s="74" t="s">
        <x:v>26</x:v>
      </x:c>
      <x:c r="H14" s="26" t="s">
        <x:v>39</x:v>
      </x:c>
      <x:c r="I14" s="648" t="s">
        <x:v>203</x:v>
      </x:c>
      <x:c r="J14" s="648"/>
      <x:c r="K14" s="648"/>
    </x:row>
    <x:row r="15">
      <x:c r="F15" s="31"/>
      <x:c r="G15" s="74" t="s">
        <x:v>27</x:v>
      </x:c>
      <x:c r="H15" s="26" t="s">
        <x:v>204</x:v>
      </x:c>
      <x:c r="I15" s="649" t="s">
        <x:v>205</x:v>
      </x:c>
      <x:c r="J15" s="649"/>
      <x:c r="K15" s="649"/>
    </x:row>
    <x:row r="16" ht="30.5" customHeight="1">
      <x:c r="F16" s="31"/>
      <x:c r="G16" s="73" t="s">
        <x:v>28</x:v>
      </x:c>
      <x:c r="H16" s="25" t="s">
        <x:v>206</x:v>
      </x:c>
      <x:c r="I16" s="647" t="s">
        <x:v>207</x:v>
      </x:c>
      <x:c r="J16" s="647"/>
      <x:c r="K16" s="647"/>
    </x:row>
    <x:row r="17" ht="55" customHeight="1">
      <x:c r="F17" s="31"/>
      <x:c r="G17" s="73" t="s">
        <x:v>29</x:v>
      </x:c>
      <x:c r="H17" s="25" t="s">
        <x:v>44</x:v>
      </x:c>
      <x:c r="I17" s="647" t="s">
        <x:v>208</x:v>
      </x:c>
      <x:c r="J17" s="647"/>
      <x:c r="K17" s="647"/>
    </x:row>
    <x:row r="18" ht="15">
      <x:c r="B18" s="33"/>
      <x:c r="F18" s="31"/>
      <x:c r="G18" s="641" t="s">
        <x:v>209</x:v>
      </x:c>
      <x:c r="H18" s="642"/>
      <x:c r="I18" s="642"/>
      <x:c r="J18" s="75"/>
      <x:c r="K18" s="75"/>
    </x:row>
    <x:row r="19" ht="57.75" customHeight="1">
      <x:c r="F19" s="31"/>
      <x:c r="G19" s="73"/>
      <x:c r="H19" s="25" t="s">
        <x:v>210</x:v>
      </x:c>
      <x:c r="I19" s="647" t="s">
        <x:v>211</x:v>
      </x:c>
      <x:c r="J19" s="647"/>
      <x:c r="K19" s="647"/>
    </x:row>
    <x:row r="20">
      <x:c r="B20" s="32"/>
      <x:c r="F20" s="31"/>
      <x:c r="G20" s="76"/>
      <x:c r="H20" s="77" t="s">
        <x:v>150</x:v>
      </x:c>
      <x:c r="I20" s="651" t="s">
        <x:v>212</x:v>
      </x:c>
      <x:c r="J20" s="651"/>
      <x:c r="K20" s="651"/>
    </x:row>
    <x:row r="21" ht="34.25" customHeight="1">
      <x:c r="B21" s="32"/>
      <x:c r="F21" s="31"/>
      <x:c r="G21" s="73"/>
      <x:c r="H21" s="25" t="s">
        <x:v>152</x:v>
      </x:c>
      <x:c r="I21" s="652" t="s">
        <x:v>213</x:v>
      </x:c>
      <x:c r="J21" s="652"/>
      <x:c r="K21" s="652"/>
    </x:row>
    <x:row r="22" ht="15" customHeight="1">
      <x:c r="B22" s="32"/>
      <x:c r="F22" s="31"/>
      <x:c r="G22" s="653" t="s">
        <x:v>214</x:v>
      </x:c>
      <x:c r="H22" s="654"/>
      <x:c r="I22" s="654"/>
      <x:c r="J22" s="75"/>
      <x:c r="K22" s="75"/>
    </x:row>
    <x:row r="23" ht="46.25" customHeight="1">
      <x:c r="B23" s="32"/>
      <x:c r="F23" s="31"/>
      <x:c r="G23" s="73" t="s">
        <x:v>46</x:v>
      </x:c>
      <x:c r="H23" s="24" t="s">
        <x:v>215</x:v>
      </x:c>
      <x:c r="I23" s="647" t="s">
        <x:v>216</x:v>
      </x:c>
      <x:c r="J23" s="647"/>
      <x:c r="K23" s="647"/>
    </x:row>
    <x:row r="24" ht="43.5" customHeight="1">
      <x:c r="B24" s="32"/>
      <x:c r="F24" s="31"/>
      <x:c r="G24" s="73" t="s">
        <x:v>47</x:v>
      </x:c>
      <x:c r="H24" s="24" t="s">
        <x:v>157</x:v>
      </x:c>
      <x:c r="I24" s="647" t="s">
        <x:v>217</x:v>
      </x:c>
      <x:c r="J24" s="647"/>
      <x:c r="K24" s="647"/>
    </x:row>
    <x:row r="25" ht="69.75" customHeight="1">
      <x:c r="B25" s="32"/>
      <x:c r="F25" s="31"/>
      <x:c r="G25" s="73" t="s">
        <x:v>48</x:v>
      </x:c>
      <x:c r="H25" s="24" t="s">
        <x:v>159</x:v>
      </x:c>
      <x:c r="I25" s="647" t="s">
        <x:v>218</x:v>
      </x:c>
      <x:c r="J25" s="647"/>
      <x:c r="K25" s="647"/>
    </x:row>
    <x:row r="26" ht="43.5" customHeight="1">
      <x:c r="B26" s="32"/>
      <x:c r="F26" s="31"/>
      <x:c r="G26" s="73" t="s">
        <x:v>49</x:v>
      </x:c>
      <x:c r="H26" s="24" t="s">
        <x:v>219</x:v>
      </x:c>
      <x:c r="I26" s="647" t="s">
        <x:v>220</x:v>
      </x:c>
      <x:c r="J26" s="647"/>
      <x:c r="K26" s="647"/>
    </x:row>
    <x:row r="27" ht="43.5" customHeight="1">
      <x:c r="B27" s="32"/>
      <x:c r="F27" s="31"/>
      <x:c r="G27" s="73" t="s">
        <x:v>50</x:v>
      </x:c>
      <x:c r="H27" s="24" t="s">
        <x:v>162</x:v>
      </x:c>
      <x:c r="I27" s="647" t="s">
        <x:v>221</x:v>
      </x:c>
      <x:c r="J27" s="647"/>
      <x:c r="K27" s="647"/>
    </x:row>
    <x:row r="28" ht="66" customHeight="1">
      <x:c r="B28" s="32"/>
      <x:c r="F28" s="31"/>
      <x:c r="G28" s="78" t="s">
        <x:v>222</x:v>
      </x:c>
      <x:c r="H28" s="24" t="s">
        <x:v>223</x:v>
      </x:c>
      <x:c r="I28" s="650" t="s">
        <x:v>224</x:v>
      </x:c>
      <x:c r="J28" s="650"/>
      <x:c r="K28" s="650"/>
    </x:row>
    <x:row r="29" ht="43.5" customHeight="1">
      <x:c r="B29" s="32"/>
      <x:c r="F29" s="31"/>
      <x:c r="G29" s="73" t="s">
        <x:v>54</x:v>
      </x:c>
      <x:c r="H29" s="24" t="s">
        <x:v>163</x:v>
      </x:c>
      <x:c r="I29" s="650" t="s">
        <x:v>225</x:v>
      </x:c>
      <x:c r="J29" s="650"/>
      <x:c r="K29" s="650"/>
    </x:row>
    <x:row r="30" ht="141.5" customHeight="1">
      <x:c r="B30" s="32"/>
      <x:c r="F30" s="31"/>
      <x:c r="G30" s="73" t="s">
        <x:v>55</x:v>
      </x:c>
      <x:c r="H30" s="24" t="s">
        <x:v>164</x:v>
      </x:c>
      <x:c r="I30" s="650" t="s">
        <x:v>226</x:v>
      </x:c>
      <x:c r="J30" s="650"/>
      <x:c r="K30" s="650"/>
    </x:row>
    <x:row r="31">
      <x:c r="B31" s="32"/>
      <x:c r="F31" s="31"/>
      <x:c r="G31" s="79" t="s">
        <x:v>227</x:v>
      </x:c>
      <x:c r="H31" s="27"/>
      <x:c r="I31" s="63"/>
      <x:c r="J31" s="63"/>
      <x:c r="K31" s="63"/>
    </x:row>
    <x:row r="32" ht="71" customHeight="1">
      <x:c r="B32" s="32"/>
      <x:c r="F32" s="31"/>
      <x:c r="G32" s="80" t="s">
        <x:v>56</x:v>
      </x:c>
      <x:c r="H32" s="78" t="s">
        <x:v>175</x:v>
      </x:c>
      <x:c r="I32" s="650" t="s">
        <x:v>228</x:v>
      </x:c>
      <x:c r="J32" s="650"/>
      <x:c r="K32" s="650"/>
    </x:row>
    <x:row r="33" ht="15">
      <x:c r="F33" s="31"/>
      <x:c r="G33" s="81" t="s">
        <x:v>229</x:v>
      </x:c>
      <x:c r="H33" s="82"/>
      <x:c r="I33" s="83"/>
      <x:c r="J33" s="83"/>
      <x:c r="K33" s="83"/>
    </x:row>
    <x:row r="34" ht="15">
      <x:c r="G34" s="73" t="s">
        <x:v>58</x:v>
      </x:c>
      <x:c r="H34" s="84" t="s">
        <x:v>230</x:v>
      </x:c>
      <x:c r="I34" s="649" t="s">
        <x:v>231</x:v>
      </x:c>
      <x:c r="J34" s="649"/>
      <x:c r="K34" s="649"/>
    </x:row>
    <x:row r="35" ht="74.5" customHeight="1">
      <x:c r="G35" s="73" t="s">
        <x:v>59</x:v>
      </x:c>
      <x:c r="H35" s="24" t="s">
        <x:v>83</x:v>
      </x:c>
      <x:c r="I35" s="647" t="s">
        <x:v>232</x:v>
      </x:c>
      <x:c r="J35" s="647"/>
      <x:c r="K35" s="647"/>
    </x:row>
    <x:row r="36" ht="15">
      <x:c r="G36" s="73" t="s">
        <x:v>60</x:v>
      </x:c>
      <x:c r="H36" s="84" t="s">
        <x:v>233</x:v>
      </x:c>
      <x:c r="I36" s="649" t="s">
        <x:v>234</x:v>
      </x:c>
      <x:c r="J36" s="649"/>
      <x:c r="K36" s="649"/>
    </x:row>
    <x:row r="37" ht="17.5" customHeight="1">
      <x:c r="G37" s="85" t="s">
        <x:v>61</x:v>
      </x:c>
      <x:c r="H37" s="25" t="s">
        <x:v>181</x:v>
      </x:c>
      <x:c r="I37" s="647" t="s">
        <x:v>235</x:v>
      </x:c>
      <x:c r="J37" s="647"/>
      <x:c r="K37" s="647"/>
    </x:row>
    <x:row r="38" ht="34.25" customHeight="1">
      <x:c r="G38" s="73" t="s">
        <x:v>62</x:v>
      </x:c>
      <x:c r="H38" s="24" t="s">
        <x:v>236</x:v>
      </x:c>
      <x:c r="I38" s="647" t="s">
        <x:v>237</x:v>
      </x:c>
      <x:c r="J38" s="647"/>
      <x:c r="K38" s="647"/>
    </x:row>
    <x:row r="39" ht="21" customHeight="1">
      <x:c r="G39" s="73" t="s">
        <x:v>63</x:v>
      </x:c>
      <x:c r="H39" s="62" t="s">
        <x:v>182</x:v>
      </x:c>
      <x:c r="I39" s="647" t="s">
        <x:v>238</x:v>
      </x:c>
      <x:c r="J39" s="647"/>
      <x:c r="K39" s="647"/>
    </x:row>
  </x:sheetData>
  <x:mergeCells>
    <x:mergeCell ref="I39:K39"/>
    <x:mergeCell ref="I32:K32"/>
    <x:mergeCell ref="I34:K34"/>
    <x:mergeCell ref="I35:K35"/>
    <x:mergeCell ref="I36:K36"/>
    <x:mergeCell ref="I37:K37"/>
    <x:mergeCell ref="I38:K38"/>
    <x:mergeCell ref="I30:K30"/>
    <x:mergeCell ref="I19:K19"/>
    <x:mergeCell ref="I20:K20"/>
    <x:mergeCell ref="I21:K21"/>
    <x:mergeCell ref="G22:I22"/>
    <x:mergeCell ref="I23:K23"/>
    <x:mergeCell ref="I24:K24"/>
    <x:mergeCell ref="I25:K25"/>
    <x:mergeCell ref="I26:K26"/>
    <x:mergeCell ref="I27:K27"/>
    <x:mergeCell ref="I28:K28"/>
    <x:mergeCell ref="I29:K29"/>
    <x:mergeCell ref="G18:I18"/>
    <x:mergeCell ref="D6:F6"/>
    <x:mergeCell ref="G6:H6"/>
    <x:mergeCell ref="P6:S6"/>
    <x:mergeCell ref="B10:D11"/>
    <x:mergeCell ref="G10:K10"/>
    <x:mergeCell ref="I12:K12"/>
    <x:mergeCell ref="I13:K13"/>
    <x:mergeCell ref="I14:K14"/>
    <x:mergeCell ref="I15:K15"/>
    <x:mergeCell ref="I16:K16"/>
    <x:mergeCell ref="I17:K17"/>
  </x:mergeCells>
  <x:pageMargins left="0.7" right="0.7" top="0.75" bottom="0.75" header="0.3" footer="0.3"/>
  <x:drawing xmlns:r="http://schemas.openxmlformats.org/officeDocument/2006/relationships" r:id="R9a995981a4014e56"/>
</x:worksheet>
</file>

<file path=xl/worksheets/sheet8.xml><?xml version="1.0" encoding="utf-8"?>
<x:worksheet xmlns:x="http://schemas.openxmlformats.org/spreadsheetml/2006/main">
  <x:sheetPr>
    <x:tabColor rgb="FF6B2879"/>
  </x:sheetPr>
  <x:sheetFormatPr baseColWidth="10" defaultColWidth="9.1640625" defaultRowHeight="14"/>
  <x:cols>
    <x:col min="1" max="6" width="8.5" style="28" customWidth="1"/>
    <x:col min="7" max="7" width="29" style="28" customWidth="1"/>
    <x:col min="8" max="8" width="29.1640625" style="28" customWidth="1"/>
    <x:col min="9" max="9" width="19.5" style="28" customWidth="1"/>
    <x:col min="10" max="10" width="18.5" style="28" customWidth="1"/>
    <x:col min="11" max="11" width="19.5" style="28" customWidth="1"/>
    <x:col min="12" max="12" width="17.5" style="28" customWidth="1"/>
    <x:col min="13" max="13" width="12" style="28" customWidth="1"/>
    <x:col min="14" max="14" width="16.1640625" style="28" customWidth="1"/>
    <x:col min="15" max="15" width="15.5" style="28" customWidth="1"/>
    <x:col min="16" max="16" width="8.5" style="28" customWidth="1"/>
    <x:col min="17" max="17" width="23.1640625" style="28" customWidth="1"/>
    <x:col min="18" max="18" width="26.33203125" style="28" customWidth="1"/>
    <x:col min="19" max="23" width="31" style="28" customWidth="1"/>
    <x:col min="24" max="42" width="8.5" style="28" customWidth="1"/>
    <x:col min="43" max="16384" width="9.1640625" style="28" customWidth="0"/>
  </x:cols>
  <x:sheetData>
    <x:row r="1" hidden="1">
      <x:c r="A1" s="270" t="s">
        <x:v>0</x:v>
      </x:c>
    </x:row>
    <x:row r="2" ht="38" hidden="1">
      <x:c r="G2" s="1" t="s">
        <x:v>1</x:v>
      </x:c>
    </x:row>
    <x:row r="3" hidden="1">
      <x:c r="G3" s="28" t="str">
        <x:f>'1. Introduktion'!G3</x:f>
        <x:v>Version 3.0</x:v>
      </x:c>
      <x:c r="H3" s="13"/>
      <x:c r="I3" s="13"/>
    </x:row>
    <x:row r="4" hidden="1">
      <x:c r="G4" s="28" t="str">
        <x:f>'1. Introduktion'!G4</x:f>
        <x:v>Datum: 2024-12-17</x:v>
      </x:c>
      <x:c r="H4" s="13"/>
    </x:row>
    <x:row r="5" hidden="1"/>
    <x:row r="6" s="3" customFormat="1" ht="41.25" hidden="1" customHeight="1">
      <x:c r="B6" s="5"/>
      <x:c r="C6" s="5"/>
      <x:c r="D6" s="631"/>
      <x:c r="E6" s="631"/>
      <x:c r="F6" s="631"/>
      <x:c r="G6" s="631"/>
      <x:c r="H6" s="631"/>
      <x:c r="I6" s="9"/>
      <x:c r="J6" s="9"/>
      <x:c r="K6" s="2"/>
      <x:c r="L6" s="2"/>
      <x:c r="M6" s="9"/>
      <x:c r="N6" s="9"/>
      <x:c r="S6" s="643"/>
      <x:c r="T6" s="643"/>
      <x:c r="U6" s="643"/>
      <x:c r="V6" s="643"/>
    </x:row>
    <x:row r="9" ht="24" customHeight="1">
      <x:c r="B9" s="61" t="s">
        <x:v>239</x:v>
      </x:c>
      <x:c r="C9" s="35"/>
      <x:c r="D9" s="35"/>
      <x:c r="G9" s="658" t="s">
        <x:v>240</x:v>
      </x:c>
      <x:c r="H9" s="659"/>
      <x:c r="I9" s="659"/>
      <x:c r="J9" s="659"/>
      <x:c r="K9" s="659"/>
      <x:c r="L9" s="660"/>
      <x:c r="M9" s="660"/>
      <x:c r="N9" s="660"/>
      <x:c r="O9" s="660"/>
    </x:row>
    <x:row r="10">
      <x:c r="B10" s="661" t="s">
        <x:v>241</x:v>
      </x:c>
      <x:c r="C10" s="662"/>
      <x:c r="D10" s="662"/>
      <x:c r="F10" s="31"/>
    </x:row>
    <x:row r="11" ht="45" customHeight="1">
      <x:c r="B11" s="662"/>
      <x:c r="C11" s="662"/>
      <x:c r="D11" s="662"/>
      <x:c r="F11" s="31"/>
      <x:c r="G11" s="301"/>
      <x:c r="H11" s="302" t="s">
        <x:v>242</x:v>
      </x:c>
      <x:c r="I11" s="303" t="s">
        <x:v>243</x:v>
      </x:c>
      <x:c r="J11" s="303" t="s">
        <x:v>244</x:v>
      </x:c>
      <x:c r="K11" s="303" t="s">
        <x:v>245</x:v>
      </x:c>
      <x:c r="L11" s="303" t="s">
        <x:v>246</x:v>
      </x:c>
      <x:c r="M11" s="664" t="s">
        <x:v>247</x:v>
      </x:c>
      <x:c r="N11" s="665"/>
      <x:c r="O11" s="666"/>
      <x:c r="Q11" s="667" t="s">
        <x:v>248</x:v>
      </x:c>
      <x:c r="R11" s="667"/>
      <x:c r="S11" s="667"/>
      <x:c r="T11" s="667"/>
    </x:row>
    <x:row r="12" ht="15" customHeight="1">
      <x:c r="B12" s="662"/>
      <x:c r="C12" s="662"/>
      <x:c r="D12" s="662"/>
      <x:c r="F12" s="31"/>
      <x:c r="G12" s="304"/>
      <x:c r="H12" s="305"/>
      <x:c r="I12" s="306"/>
      <x:c r="J12" s="307"/>
      <x:c r="K12" s="307"/>
      <x:c r="L12" s="307"/>
      <x:c r="M12" s="280" t="s">
        <x:v>249</x:v>
      </x:c>
      <x:c r="N12" s="281" t="s">
        <x:v>250</x:v>
      </x:c>
      <x:c r="O12" s="282" t="s">
        <x:v>251</x:v>
      </x:c>
      <x:c r="Q12" s="34" t="e">
        <x:f>G13</x:f>
      </x:c>
      <x:c r="R12" s="34" t="e">
        <x:f>G24</x:f>
      </x:c>
      <x:c r="S12" s="34" t="e">
        <x:f>G33</x:f>
      </x:c>
      <x:c r="T12" s="34" t="e">
        <x:f>G38</x:f>
      </x:c>
      <x:c r="U12" s="34" t="e">
        <x:f>G46</x:f>
      </x:c>
    </x:row>
    <x:row r="13" ht="15">
      <x:c r="B13" s="662"/>
      <x:c r="C13" s="662"/>
      <x:c r="D13" s="662"/>
      <x:c r="F13" s="31"/>
      <x:c r="G13" s="304" t="e" cm="1">
        <x:f t="array" aca="1" ref="G13">IFERROR(
  INDEX(
    tblStrings[],
    MATCH(
      1,
      (tblStrings[Cell]=SUBSTITUTE(CELL("adress",INDIRECT("RC",FALSE)),"$","")) *
      (tblStrings[Sheet]=AllStrings!$C$491),
      0
    ),
    MATCH(Språkval, tblStrings[#Headers], 0)
  ),
)</x:f>
      </x:c>
      <x:c r="H13" s="87" t="e" cm="1">
        <x:f t="array" aca="1" ref="H13">IFERROR(
  INDEX(
    tblStrings[],
    MATCH(
      1,
      (tblStrings[Cell]=SUBSTITUTE(CELL("adress",INDIRECT("RC",FALSE)),"$","")) *
      (tblStrings[Sheet]=AllStrings!$C$475),
      0
    ),
    MATCH(Språkval, tblStrings[#Headers], 0)
  ),
)</x:f>
      </x:c>
      <x:c r="I13" s="308">
        <x:v>9</x:v>
      </x:c>
      <x:c r="J13" s="298">
        <x:v>0.8</x:v>
      </x:c>
      <x:c r="K13" s="298">
        <x:v>0.75</x:v>
      </x:c>
      <x:c r="L13" s="298">
        <x:v>0.56000000000000005</x:v>
      </x:c>
      <x:c r="M13" s="283">
        <x:v>18</x:v>
      </x:c>
      <x:c r="N13" s="284">
        <x:v>14</x:v>
      </x:c>
      <x:c r="O13" s="86">
        <x:v>8</x:v>
      </x:c>
      <x:c r="Q13" s="28" t="e" cm="1">
        <x:f t="array" ref="Q13:Q23">H13:H23</x:f>
      </x:c>
      <x:c r="R13" s="28" t="e" cm="1">
        <x:f t="array" ref="R13:R21">H24:H32</x:f>
      </x:c>
      <x:c r="S13" s="28" t="e" cm="1">
        <x:f t="array" ref="S13:S17">H33:H37</x:f>
      </x:c>
      <x:c r="T13" s="28" t="e" cm="1">
        <x:f t="array" ref="T13:T20">H38:H45</x:f>
      </x:c>
      <x:c r="U13" s="28" t="e" cm="1">
        <x:f t="array" ref="U13">_xlfn.UNIQUE(H46:H54)</x:f>
      </x:c>
    </x:row>
    <x:row r="14" ht="14.5" customHeight="1">
      <x:c r="B14" s="662"/>
      <x:c r="C14" s="662"/>
      <x:c r="D14" s="662"/>
      <x:c r="F14" s="31"/>
      <x:c r="G14" s="655" t="s">
        <x:v>252</x:v>
      </x:c>
      <x:c r="H14" s="87" t="e" cm="1">
        <x:f t="array" aca="1" ref="H14">IFERROR(
  INDEX(
    tblStrings[],
    MATCH(
      1,
      (tblStrings[Cell]=SUBSTITUTE(CELL("adress",INDIRECT("RC",FALSE)),"$","")) *
      (tblStrings[Sheet]=AllStrings!$C$475),
      0
    ),
    MATCH(Språkval, tblStrings[#Headers], 0)
  ),
)</x:f>
      </x:c>
      <x:c r="I14" s="308">
        <x:v>8</x:v>
      </x:c>
      <x:c r="J14" s="298">
        <x:v>0.8</x:v>
      </x:c>
      <x:c r="K14" s="298">
        <x:v>0.75</x:v>
      </x:c>
      <x:c r="L14" s="298">
        <x:v>0.56000000000000005</x:v>
      </x:c>
      <x:c r="M14" s="283">
        <x:v>16</x:v>
      </x:c>
      <x:c r="N14" s="284">
        <x:v>12</x:v>
      </x:c>
      <x:c r="O14" s="86">
        <x:v>7</x:v>
      </x:c>
      <x:c r="Q14" s="28" t="e"/>
      <x:c r="R14" s="28" t="e"/>
      <x:c r="S14" s="28" t="e"/>
      <x:c r="T14" s="28" t="e"/>
      <x:c r="U14" s="28" t="str">
        <x:v>Medel, 500 lux</x:v>
      </x:c>
    </x:row>
    <x:row r="15" ht="14.5" customHeight="1">
      <x:c r="B15" s="662"/>
      <x:c r="C15" s="662"/>
      <x:c r="D15" s="662"/>
      <x:c r="F15" s="31"/>
      <x:c r="G15" s="655"/>
      <x:c r="H15" s="87" t="e" cm="1">
        <x:f t="array" aca="1" ref="H15">IFERROR(
  INDEX(
    tblStrings[],
    MATCH(
      1,
      (tblStrings[Cell]=SUBSTITUTE(CELL("adress",INDIRECT("RC",FALSE)),"$","")) *
      (tblStrings[Sheet]=AllStrings!$C$475),
      0
    ),
    MATCH(Språkval, tblStrings[#Headers], 0)
  ),
)</x:f>
      </x:c>
      <x:c r="I15" s="308">
        <x:v>10</x:v>
      </x:c>
      <x:c r="J15" s="298">
        <x:v>1</x:v>
      </x:c>
      <x:c r="K15" s="298">
        <x:v>0.9</x:v>
      </x:c>
      <x:c r="L15" s="298">
        <x:v>0.77</x:v>
      </x:c>
      <x:c r="M15" s="283">
        <x:v>25</x:v>
      </x:c>
      <x:c r="N15" s="284">
        <x:v>23</x:v>
      </x:c>
      <x:c r="O15" s="86">
        <x:v>17</x:v>
      </x:c>
      <x:c r="Q15" s="28" t="e"/>
      <x:c r="R15" s="28" t="e"/>
      <x:c r="S15" s="28" t="e"/>
      <x:c r="T15" s="28" t="e"/>
      <x:c r="U15" s="28" t="str">
        <x:v>Fin, 750 lux</x:v>
      </x:c>
    </x:row>
    <x:row r="16" ht="15">
      <x:c r="B16" s="645"/>
      <x:c r="C16" s="645"/>
      <x:c r="D16" s="645"/>
      <x:c r="F16" s="31"/>
      <x:c r="G16" s="309"/>
      <x:c r="H16" s="87" t="e" cm="1">
        <x:f t="array" aca="1" ref="H16">IFERROR(
  INDEX(
    tblStrings[],
    MATCH(
      1,
      (tblStrings[Cell]=SUBSTITUTE(CELL("adress",INDIRECT("RC",FALSE)),"$","")) *
      (tblStrings[Sheet]=AllStrings!$C$475),
      0
    ),
    MATCH(Språkval, tblStrings[#Headers], 0)
  ),
)</x:f>
      </x:c>
      <x:c r="I16" s="308">
        <x:v>5</x:v>
      </x:c>
      <x:c r="J16" s="298">
        <x:v>1</x:v>
      </x:c>
      <x:c r="K16" s="298">
        <x:v>0.75</x:v>
      </x:c>
      <x:c r="L16" s="298">
        <x:v>0.56999999999999995</x:v>
      </x:c>
      <x:c r="M16" s="283">
        <x:v>13</x:v>
      </x:c>
      <x:c r="N16" s="284">
        <x:v>9</x:v>
      </x:c>
      <x:c r="O16" s="86">
        <x:v>5</x:v>
      </x:c>
      <x:c r="Q16" s="28" t="e"/>
      <x:c r="R16" s="28" t="e"/>
      <x:c r="S16" s="28" t="e"/>
      <x:c r="T16" s="28" t="e"/>
      <x:c r="U16" s="28" t="str">
        <x:v>Mindre lokal, 300 lux</x:v>
      </x:c>
    </x:row>
    <x:row r="17" ht="15">
      <x:c r="B17" s="645"/>
      <x:c r="C17" s="645"/>
      <x:c r="D17" s="645"/>
      <x:c r="F17" s="31"/>
      <x:c r="G17" s="87"/>
      <x:c r="H17" s="87" t="e" cm="1">
        <x:f t="array" aca="1" ref="H17">IFERROR(
  INDEX(
    tblStrings[],
    MATCH(
      1,
      (tblStrings[Cell]=SUBSTITUTE(CELL("adress",INDIRECT("RC",FALSE)),"$","")) *
      (tblStrings[Sheet]=AllStrings!$C$475),
      0
    ),
    MATCH(Språkval, tblStrings[#Headers], 0)
  ),
)</x:f>
      </x:c>
      <x:c r="I17" s="308">
        <x:v>7</x:v>
      </x:c>
      <x:c r="J17" s="298">
        <x:v>0.7</x:v>
      </x:c>
      <x:c r="K17" s="298">
        <x:v>0.86</x:v>
      </x:c>
      <x:c r="L17" s="298">
        <x:v>0.82</x:v>
      </x:c>
      <x:c r="M17" s="283">
        <x:v>12</x:v>
      </x:c>
      <x:c r="N17" s="284">
        <x:v>11</x:v>
      </x:c>
      <x:c r="O17" s="86">
        <x:v>9</x:v>
      </x:c>
      <x:c r="Q17" s="28" t="e"/>
      <x:c r="R17" s="28" t="e"/>
      <x:c r="S17" s="28" t="e"/>
      <x:c r="T17" s="28" t="e"/>
      <x:c r="U17" s="28" t="str">
        <x:v>Måleri</x:v>
      </x:c>
    </x:row>
    <x:row r="18" ht="15">
      <x:c r="B18" s="660"/>
      <x:c r="C18" s="660"/>
      <x:c r="D18" s="660"/>
      <x:c r="F18" s="31"/>
      <x:c r="G18" s="87"/>
      <x:c r="H18" s="87" t="e" cm="1">
        <x:f t="array" aca="1" ref="H18">IFERROR(
  INDEX(
    tblStrings[],
    MATCH(
      1,
      (tblStrings[Cell]=SUBSTITUTE(CELL("adress",INDIRECT("RC",FALSE)),"$","")) *
      (tblStrings[Sheet]=AllStrings!$C$475),
      0
    ),
    MATCH(Språkval, tblStrings[#Headers], 0)
  ),
)</x:f>
      </x:c>
      <x:c r="I18" s="308">
        <x:v>7</x:v>
      </x:c>
      <x:c r="J18" s="298">
        <x:v>0.7</x:v>
      </x:c>
      <x:c r="K18" s="298">
        <x:v>0.86</x:v>
      </x:c>
      <x:c r="L18" s="298">
        <x:v>0.74</x:v>
      </x:c>
      <x:c r="M18" s="283">
        <x:v>12</x:v>
      </x:c>
      <x:c r="N18" s="284">
        <x:v>11</x:v>
      </x:c>
      <x:c r="O18" s="86">
        <x:v>8</x:v>
      </x:c>
      <x:c r="Q18" s="28" t="e"/>
      <x:c r="R18" s="28" t="e"/>
      <x:c r="T18" s="28" t="e"/>
      <x:c r="U18" s="28" t="str">
        <x:v>Lager packning, 300 lux</x:v>
      </x:c>
    </x:row>
    <x:row r="19" ht="15">
      <x:c r="B19" s="660"/>
      <x:c r="C19" s="660"/>
      <x:c r="D19" s="660"/>
      <x:c r="F19" s="31"/>
      <x:c r="G19" s="87"/>
      <x:c r="H19" s="87" t="e" cm="1">
        <x:f t="array" aca="1" ref="H19">IFERROR(
  INDEX(
    tblStrings[],
    MATCH(
      1,
      (tblStrings[Cell]=SUBSTITUTE(CELL("adress",INDIRECT("RC",FALSE)),"$","")) *
      (tblStrings[Sheet]=AllStrings!$C$475),
      0
    ),
    MATCH(Språkval, tblStrings[#Headers], 0)
  ),
)</x:f>
      </x:c>
      <x:c r="I19" s="308">
        <x:v>10</x:v>
      </x:c>
      <x:c r="J19" s="298">
        <x:v>0.7</x:v>
      </x:c>
      <x:c r="K19" s="298">
        <x:v>0.71</x:v>
      </x:c>
      <x:c r="L19" s="298">
        <x:v>0.77</x:v>
      </x:c>
      <x:c r="M19" s="283">
        <x:v>18</x:v>
      </x:c>
      <x:c r="N19" s="284">
        <x:v>13</x:v>
      </x:c>
      <x:c r="O19" s="86">
        <x:v>10</x:v>
      </x:c>
      <x:c r="Q19" s="28" t="e"/>
      <x:c r="R19" s="28" t="e"/>
      <x:c r="T19" s="28" t="e"/>
      <x:c r="U19" s="28" t="str">
        <x:v>Lager lastning, 200 lux</x:v>
      </x:c>
    </x:row>
    <x:row r="20" ht="15">
      <x:c r="B20" s="660"/>
      <x:c r="C20" s="660"/>
      <x:c r="D20" s="660"/>
      <x:c r="F20" s="31"/>
      <x:c r="G20" s="87"/>
      <x:c r="H20" s="87" t="e" cm="1">
        <x:f t="array" aca="1" ref="H20">IFERROR(
  INDEX(
    tblStrings[],
    MATCH(
      1,
      (tblStrings[Cell]=SUBSTITUTE(CELL("adress",INDIRECT("RC",FALSE)),"$","")) *
      (tblStrings[Sheet]=AllStrings!$C$475),
      0
    ),
    MATCH(Språkval, tblStrings[#Headers], 0)
  ),
)</x:f>
      </x:c>
      <x:c r="I20" s="308">
        <x:v>6</x:v>
      </x:c>
      <x:c r="J20" s="298">
        <x:v>0.3</x:v>
      </x:c>
      <x:c r="K20" s="298">
        <x:v>0.33</x:v>
      </x:c>
      <x:c r="L20" s="298">
        <x:v>1</x:v>
      </x:c>
      <x:c r="M20" s="283">
        <x:v>5</x:v>
      </x:c>
      <x:c r="N20" s="284">
        <x:v>2</x:v>
      </x:c>
      <x:c r="O20" s="86">
        <x:v>2</x:v>
      </x:c>
      <x:c r="Q20" s="28" t="e"/>
      <x:c r="R20" s="28" t="e"/>
      <x:c r="T20" s="28" t="e"/>
      <x:c r="U20" s="28" t="str">
        <x:v>Lagergång höglager</x:v>
      </x:c>
    </x:row>
    <x:row r="21" ht="15">
      <x:c r="B21" s="660"/>
      <x:c r="C21" s="660"/>
      <x:c r="D21" s="660"/>
      <x:c r="F21" s="31"/>
      <x:c r="G21" s="87"/>
      <x:c r="H21" s="87" t="e" cm="1">
        <x:f t="array" aca="1" ref="H21">IFERROR(
  INDEX(
    tblStrings[],
    MATCH(
      1,
      (tblStrings[Cell]=SUBSTITUTE(CELL("adress",INDIRECT("RC",FALSE)),"$","")) *
      (tblStrings[Sheet]=AllStrings!$C$475),
      0
    ),
    MATCH(Språkval, tblStrings[#Headers], 0)
  ),
)</x:f>
      </x:c>
      <x:c r="I21" s="308">
        <x:v>11</x:v>
      </x:c>
      <x:c r="J21" s="298">
        <x:v>0.3</x:v>
      </x:c>
      <x:c r="K21" s="298">
        <x:v>0.33</x:v>
      </x:c>
      <x:c r="L21" s="298">
        <x:v>1</x:v>
      </x:c>
      <x:c r="M21" s="283">
        <x:v>8</x:v>
      </x:c>
      <x:c r="N21" s="284">
        <x:v>3</x:v>
      </x:c>
      <x:c r="O21" s="86">
        <x:v>3</x:v>
      </x:c>
      <x:c r="Q21" s="28" t="e"/>
      <x:c r="R21" s="28" t="e"/>
      <x:c r="U21" s="28" t="str">
        <x:v>Lagergång låglager</x:v>
      </x:c>
    </x:row>
    <x:row r="22" ht="15">
      <x:c r="B22" s="660"/>
      <x:c r="C22" s="660"/>
      <x:c r="D22" s="660"/>
      <x:c r="F22" s="31"/>
      <x:c r="G22" s="87"/>
      <x:c r="H22" s="87" t="e" cm="1">
        <x:f t="array" aca="1" ref="H22">IFERROR(
  INDEX(
    tblStrings[],
    MATCH(
      1,
      (tblStrings[Cell]=SUBSTITUTE(CELL("adress",INDIRECT("RC",FALSE)),"$","")) *
      (tblStrings[Sheet]=AllStrings!$C$475),
      0
    ),
    MATCH(Språkval, tblStrings[#Headers], 0)
  ),
)</x:f>
      </x:c>
      <x:c r="I22" s="308">
        <x:v>7</x:v>
      </x:c>
      <x:c r="J22" s="298">
        <x:v>1</x:v>
      </x:c>
      <x:c r="K22" s="298">
        <x:v>0.4</x:v>
      </x:c>
      <x:c r="L22" s="298">
        <x:v>1</x:v>
      </x:c>
      <x:c r="M22" s="283">
        <x:v>18</x:v>
      </x:c>
      <x:c r="N22" s="284">
        <x:v>7</x:v>
      </x:c>
      <x:c r="O22" s="285">
        <x:v>7</x:v>
      </x:c>
      <x:c r="Q22" s="28" t="e"/>
    </x:row>
    <x:row r="23" ht="15">
      <x:c r="B23" s="660"/>
      <x:c r="C23" s="660"/>
      <x:c r="D23" s="660"/>
      <x:c r="F23" s="31"/>
      <x:c r="G23" s="310"/>
      <x:c r="H23" s="87" t="e" cm="1">
        <x:f t="array" aca="1" ref="H23">IFERROR(
  INDEX(
    tblStrings[],
    MATCH(
      1,
      (tblStrings[Cell]=SUBSTITUTE(CELL("adress",INDIRECT("RC",FALSE)),"$","")) *
      (tblStrings[Sheet]=AllStrings!$C$475),
      0
    ),
    MATCH(Språkval, tblStrings[#Headers], 0)
  ),
)</x:f>
      </x:c>
      <x:c r="I23" s="311">
        <x:v>3</x:v>
      </x:c>
      <x:c r="J23" s="300">
        <x:v>1</x:v>
      </x:c>
      <x:c r="K23" s="300">
        <x:v>0.1</x:v>
      </x:c>
      <x:c r="L23" s="300">
        <x:v>1</x:v>
      </x:c>
      <x:c r="M23" s="286">
        <x:v>8</x:v>
      </x:c>
      <x:c r="N23" s="287">
        <x:v>1</x:v>
      </x:c>
      <x:c r="O23" s="288">
        <x:v>1</x:v>
      </x:c>
      <x:c r="Q23" s="28" t="e"/>
    </x:row>
    <x:row r="24" ht="15">
      <x:c r="B24" s="663"/>
      <x:c r="C24" s="663"/>
      <x:c r="D24" s="663"/>
      <x:c r="F24" s="31"/>
      <x:c r="G24" s="322" t="e" cm="1">
        <x:f t="array" aca="1" ref="G24">IFERROR(
  INDEX(
    tblStrings[],
    MATCH(
      1,
      (tblStrings[Cell]=SUBSTITUTE(CELL("adress",INDIRECT("RC",FALSE)),"$","")) *
      (tblStrings[Sheet]=AllStrings!$C$491),
      0
    ),
    MATCH(Språkval, tblStrings[#Headers], 0)
  ),
)</x:f>
      </x:c>
      <x:c r="H24" s="565" t="e" cm="1">
        <x:f t="array" aca="1" ref="H24">IFERROR(
  INDEX(
    tblStrings[],
    MATCH(
      1,
      (tblStrings[Cell]=SUBSTITUTE(CELL("adress",INDIRECT("RC",FALSE)),"$","")) *
      (tblStrings[Sheet]=AllStrings!$C$491),
      0
    ),
    MATCH(Språkval, tblStrings[#Headers], 0)
  ),
)</x:f>
      </x:c>
      <x:c r="I24" s="312">
        <x:v>10</x:v>
      </x:c>
      <x:c r="J24" s="298">
        <x:v>0.95</x:v>
      </x:c>
      <x:c r="K24" s="298">
        <x:v>0.79</x:v>
      </x:c>
      <x:c r="L24" s="298">
        <x:v>0.82</x:v>
      </x:c>
      <x:c r="M24" s="283">
        <x:v>19</x:v>
      </x:c>
      <x:c r="N24" s="284">
        <x:v>15</x:v>
      </x:c>
      <x:c r="O24" s="289">
        <x:v>12</x:v>
      </x:c>
    </x:row>
    <x:row r="25" ht="14.5" customHeight="1">
      <x:c r="B25" s="663"/>
      <x:c r="C25" s="663"/>
      <x:c r="D25" s="663"/>
      <x:c r="F25" s="31"/>
      <x:c r="G25" s="655" t="s">
        <x:v>253</x:v>
      </x:c>
      <x:c r="H25" s="87" t="e" cm="1">
        <x:f t="array" aca="1" ref="H25">IFERROR(
  INDEX(
    tblStrings[],
    MATCH(
      1,
      (tblStrings[Cell]=SUBSTITUTE(CELL("adress",INDIRECT("RC",FALSE)),"$","")) *
      (tblStrings[Sheet]=AllStrings!$C$491),
      0
    ),
    MATCH(Språkval, tblStrings[#Headers], 0)
  ),
)</x:f>
      </x:c>
      <x:c r="I25" s="308">
        <x:v>10</x:v>
      </x:c>
      <x:c r="J25" s="298">
        <x:v>0.9</x:v>
      </x:c>
      <x:c r="K25" s="298">
        <x:v>0.89</x:v>
      </x:c>
      <x:c r="L25" s="298">
        <x:v>0.82</x:v>
      </x:c>
      <x:c r="M25" s="283">
        <x:v>18</x:v>
      </x:c>
      <x:c r="N25" s="284">
        <x:v>16</x:v>
      </x:c>
      <x:c r="O25" s="86">
        <x:v>13</x:v>
      </x:c>
      <x:c r="Q25" s="34"/>
      <x:c r="R25" s="34"/>
      <x:c r="S25" s="34"/>
      <x:c r="T25" s="34"/>
      <x:c r="U25" s="34"/>
    </x:row>
    <x:row r="26" ht="15">
      <x:c r="B26" s="663"/>
      <x:c r="C26" s="663"/>
      <x:c r="D26" s="663"/>
      <x:c r="F26" s="31"/>
      <x:c r="G26" s="655"/>
      <x:c r="H26" s="87" t="e" cm="1">
        <x:f t="array" aca="1" ref="H26">IFERROR(
  INDEX(
    tblStrings[],
    MATCH(
      1,
      (tblStrings[Cell]=SUBSTITUTE(CELL("adress",INDIRECT("RC",FALSE)),"$","")) *
      (tblStrings[Sheet]=AllStrings!$C$491),
      0
    ),
    MATCH(Språkval, tblStrings[#Headers], 0)
  ),
)</x:f>
      </x:c>
      <x:c r="I26" s="308">
        <x:v>5</x:v>
      </x:c>
      <x:c r="J26" s="298">
        <x:v>1</x:v>
      </x:c>
      <x:c r="K26" s="298">
        <x:v>0.55000000000000004</x:v>
      </x:c>
      <x:c r="L26" s="298">
        <x:v>0.56999999999999995</x:v>
      </x:c>
      <x:c r="M26" s="283">
        <x:v>10</x:v>
      </x:c>
      <x:c r="N26" s="284">
        <x:v>6</x:v>
      </x:c>
      <x:c r="O26" s="86">
        <x:v>3</x:v>
      </x:c>
    </x:row>
    <x:row r="27" ht="15">
      <x:c r="B27" s="33"/>
      <x:c r="F27" s="31"/>
      <x:c r="G27" s="321"/>
      <x:c r="H27" s="87" t="e" cm="1">
        <x:f t="array" aca="1" ref="H27">IFERROR(
  INDEX(
    tblStrings[],
    MATCH(
      1,
      (tblStrings[Cell]=SUBSTITUTE(CELL("adress",INDIRECT("RC",FALSE)),"$","")) *
      (tblStrings[Sheet]=AllStrings!$C$491),
      0
    ),
    MATCH(Språkval, tblStrings[#Headers], 0)
  ),
)</x:f>
      </x:c>
      <x:c r="I27" s="308">
        <x:v>12</x:v>
      </x:c>
      <x:c r="J27" s="298">
        <x:v>0.8</x:v>
      </x:c>
      <x:c r="K27" s="298">
        <x:v>0.75</x:v>
      </x:c>
      <x:c r="L27" s="298">
        <x:v>0.64</x:v>
      </x:c>
      <x:c r="M27" s="283">
        <x:v>19</x:v>
      </x:c>
      <x:c r="N27" s="284">
        <x:v>14</x:v>
      </x:c>
      <x:c r="O27" s="86">
        <x:v>9</x:v>
      </x:c>
    </x:row>
    <x:row r="28" ht="15">
      <x:c r="B28" s="33"/>
      <x:c r="F28" s="31"/>
      <x:c r="G28" s="87"/>
      <x:c r="H28" s="87" t="e" cm="1">
        <x:f t="array" aca="1" ref="H28">IFERROR(
  INDEX(
    tblStrings[],
    MATCH(
      1,
      (tblStrings[Cell]=SUBSTITUTE(CELL("adress",INDIRECT("RC",FALSE)),"$","")) *
      (tblStrings[Sheet]=AllStrings!$C$491),
      0
    ),
    MATCH(Språkval, tblStrings[#Headers], 0)
  ),
)</x:f>
      </x:c>
      <x:c r="I28" s="308">
        <x:v>7</x:v>
      </x:c>
      <x:c r="J28" s="298">
        <x:v>1</x:v>
      </x:c>
      <x:c r="K28" s="298">
        <x:v>0.6</x:v>
      </x:c>
      <x:c r="L28" s="298">
        <x:v>0.82</x:v>
      </x:c>
      <x:c r="M28" s="283">
        <x:v>14</x:v>
      </x:c>
      <x:c r="N28" s="284">
        <x:v>8</x:v>
      </x:c>
      <x:c r="O28" s="86">
        <x:v>7</x:v>
      </x:c>
    </x:row>
    <x:row r="29" ht="15">
      <x:c r="B29" s="33"/>
      <x:c r="F29" s="31"/>
      <x:c r="G29" s="321"/>
      <x:c r="H29" s="87" t="e" cm="1">
        <x:f t="array" aca="1" ref="H29">IFERROR(
  INDEX(
    tblStrings[],
    MATCH(
      1,
      (tblStrings[Cell]=SUBSTITUTE(CELL("adress",INDIRECT("RC",FALSE)),"$","")) *
      (tblStrings[Sheet]=AllStrings!$C$491),
      0
    ),
    MATCH(Språkval, tblStrings[#Headers], 0)
  ),
)</x:f>
      </x:c>
      <x:c r="I29" s="308">
        <x:v>7</x:v>
      </x:c>
      <x:c r="J29" s="298">
        <x:v>1</x:v>
      </x:c>
      <x:c r="K29" s="298">
        <x:v>1</x:v>
      </x:c>
      <x:c r="L29" s="298">
        <x:v>0.86</x:v>
      </x:c>
      <x:c r="M29" s="290">
        <x:v>14</x:v>
      </x:c>
      <x:c r="N29" s="291">
        <x:v>14</x:v>
      </x:c>
      <x:c r="O29" s="292">
        <x:v>12.04</x:v>
      </x:c>
    </x:row>
    <x:row r="30" ht="16">
      <x:c r="B30" s="33"/>
      <x:c r="F30" s="31"/>
      <x:c r="G30" s="321"/>
      <x:c r="H30" s="87" t="e" cm="1">
        <x:f t="array" aca="1" ref="H30">IFERROR(
  INDEX(
    tblStrings[],
    MATCH(
      1,
      (tblStrings[Cell]=SUBSTITUTE(CELL("adress",INDIRECT("RC",FALSE)),"$","")) *
      (tblStrings[Sheet]=AllStrings!$C$491),
      0
    ),
    MATCH(Språkval, tblStrings[#Headers], 0)
  ),
)</x:f>
      </x:c>
      <x:c r="I30" s="308">
        <x:v>9</x:v>
      </x:c>
      <x:c r="J30" s="298">
        <x:v>1</x:v>
      </x:c>
      <x:c r="K30" s="298">
        <x:v>1</x:v>
      </x:c>
      <x:c r="L30" s="298">
        <x:v>1</x:v>
      </x:c>
      <x:c r="M30" s="290">
        <x:v>18</x:v>
      </x:c>
      <x:c r="N30" s="291">
        <x:v>18</x:v>
      </x:c>
      <x:c r="O30" s="293">
        <x:v>18</x:v>
      </x:c>
      <x:c r="Q30" s="28" t="s">
        <x:v>22</x:v>
      </x:c>
      <x:c r="R30" s="28" t="s">
        <x:v>254</x:v>
      </x:c>
      <x:c r="S30" s="28" t="s">
        <x:v>255</x:v>
      </x:c>
      <x:c r="T30" s="28" t="s">
        <x:v>256</x:v>
      </x:c>
    </x:row>
    <x:row r="31" ht="16">
      <x:c r="B31" s="33"/>
      <x:c r="F31" s="31"/>
      <x:c r="G31" s="87"/>
      <x:c r="H31" s="87" t="e" cm="1">
        <x:f t="array" aca="1" ref="H31">IFERROR(
  INDEX(
    tblStrings[],
    MATCH(
      1,
      (tblStrings[Cell]=SUBSTITUTE(CELL("adress",INDIRECT("RC",FALSE)),"$","")) *
      (tblStrings[Sheet]=AllStrings!$C$491),
      0
    ),
    MATCH(Språkval, tblStrings[#Headers], 0)
  ),
)</x:f>
      </x:c>
      <x:c r="I31" s="308">
        <x:v>6</x:v>
      </x:c>
      <x:c r="J31" s="298">
        <x:v>0.7</x:v>
      </x:c>
      <x:c r="K31" s="298">
        <x:v>0.86</x:v>
      </x:c>
      <x:c r="L31" s="298">
        <x:v>1</x:v>
      </x:c>
      <x:c r="M31" s="290">
        <x:v>8.3999999999999986</x:v>
      </x:c>
      <x:c r="N31" s="291">
        <x:v>7.2239999999999984</x:v>
      </x:c>
      <x:c r="O31" s="293">
        <x:v>7.2239999999999984</x:v>
      </x:c>
      <x:c r="Q31" s="560" t="s">
        <x:v>257</x:v>
      </x:c>
      <x:c r="R31" s="560" t="s">
        <x:v>257</x:v>
      </x:c>
      <x:c r="S31" s="560" t="s">
        <x:v>258</x:v>
      </x:c>
      <x:c r="T31" s="560" t="s">
        <x:v>259</x:v>
      </x:c>
    </x:row>
    <x:row r="32" ht="16">
      <x:c r="B32" s="33"/>
      <x:c r="F32" s="31"/>
      <x:c r="G32" s="310"/>
      <x:c r="H32" s="87" t="e" cm="1">
        <x:f t="array" aca="1" ref="H32">IFERROR(
  INDEX(
    tblStrings[],
    MATCH(
      1,
      (tblStrings[Cell]=SUBSTITUTE(CELL("adress",INDIRECT("RC",FALSE)),"$","")) *
      (tblStrings[Sheet]=AllStrings!$C$491),
      0
    ),
    MATCH(Språkval, tblStrings[#Headers], 0)
  ),
)</x:f>
      </x:c>
      <x:c r="I32" s="308">
        <x:v>7</x:v>
      </x:c>
      <x:c r="J32" s="300">
        <x:v>0.7</x:v>
      </x:c>
      <x:c r="K32" s="300">
        <x:v>0.86</x:v>
      </x:c>
      <x:c r="L32" s="300">
        <x:v>0.81</x:v>
      </x:c>
      <x:c r="M32" s="294">
        <x:v>9.7999999999999989</x:v>
      </x:c>
      <x:c r="N32" s="295">
        <x:v>8.427999999999999</x:v>
      </x:c>
      <x:c r="O32" s="296">
        <x:v>6.8266799999999996</x:v>
      </x:c>
      <x:c r="Q32" s="560" t="s">
        <x:v>260</x:v>
      </x:c>
      <x:c r="R32" s="560" t="s">
        <x:v>261</x:v>
      </x:c>
      <x:c r="S32" s="560" t="s">
        <x:v>262</x:v>
      </x:c>
      <x:c r="T32" s="560" t="s">
        <x:v>263</x:v>
      </x:c>
    </x:row>
    <x:row r="33" ht="16">
      <x:c r="B33" s="33"/>
      <x:c r="F33" s="31"/>
      <x:c r="G33" s="304" t="e" cm="1">
        <x:f t="array" aca="1" ref="G33">IFERROR(
  INDEX(
    tblStrings[],
    MATCH(
      1,
      (tblStrings[Cell]=SUBSTITUTE(CELL("adress",INDIRECT("RC",FALSE)),"$","")) *
      (tblStrings[Sheet]=AllStrings!$C$491),
      0
    ),
    MATCH(Språkval, tblStrings[#Headers], 0)
  ),
)</x:f>
      </x:c>
      <x:c r="H33" s="565" t="e" cm="1">
        <x:f t="array" aca="1" ref="H33">IFERROR(
  INDEX(
    tblStrings[],
    MATCH(
      1,
      (tblStrings[Cell]=SUBSTITUTE(CELL("adress",INDIRECT("RC",FALSE)),"$","")) *
      (tblStrings[Sheet]=AllStrings!$C$491),
      0
    ),
    MATCH(Språkval, tblStrings[#Headers], 0)
  ),
)</x:f>
      </x:c>
      <x:c r="I33" s="312">
        <x:v>11</x:v>
      </x:c>
      <x:c r="J33" s="298">
        <x:v>1</x:v>
      </x:c>
      <x:c r="K33" s="298">
        <x:v>0.7</x:v>
      </x:c>
      <x:c r="L33" s="298">
        <x:v>0.84</x:v>
      </x:c>
      <x:c r="M33" s="283">
        <x:v>44</x:v>
      </x:c>
      <x:c r="N33" s="284">
        <x:v>31</x:v>
      </x:c>
      <x:c r="O33" s="289">
        <x:v>26</x:v>
      </x:c>
      <x:c r="Q33" s="560" t="s">
        <x:v>264</x:v>
      </x:c>
      <x:c r="R33" s="560" t="s">
        <x:v>265</x:v>
      </x:c>
      <x:c r="S33" s="560" t="s">
        <x:v>266</x:v>
      </x:c>
      <x:c r="T33" s="560" t="s">
        <x:v>267</x:v>
      </x:c>
    </x:row>
    <x:row r="34" ht="16">
      <x:c r="B34" s="33"/>
      <x:c r="F34" s="31"/>
      <x:c r="G34" s="656" t="s">
        <x:v>268</x:v>
      </x:c>
      <x:c r="H34" s="87" t="e" cm="1">
        <x:f t="array" aca="1" ref="H34">IFERROR(
  INDEX(
    tblStrings[],
    MATCH(
      1,
      (tblStrings[Cell]=SUBSTITUTE(CELL("adress",INDIRECT("RC",FALSE)),"$","")) *
      (tblStrings[Sheet]=AllStrings!$C$491),
      0
    ),
    MATCH(Språkval, tblStrings[#Headers], 0)
  ),
)</x:f>
      </x:c>
      <x:c r="I34" s="308">
        <x:v>6</x:v>
      </x:c>
      <x:c r="J34" s="298">
        <x:v>0.7</x:v>
      </x:c>
      <x:c r="K34" s="298">
        <x:v>0.86</x:v>
      </x:c>
      <x:c r="L34" s="298">
        <x:v>1</x:v>
      </x:c>
      <x:c r="M34" s="283">
        <x:v>17</x:v>
      </x:c>
      <x:c r="N34" s="284">
        <x:v>14</x:v>
      </x:c>
      <x:c r="O34" s="86">
        <x:v>14</x:v>
      </x:c>
      <x:c r="Q34" s="560" t="s">
        <x:v>269</x:v>
      </x:c>
      <x:c r="R34" s="560" t="s">
        <x:v>270</x:v>
      </x:c>
      <x:c r="S34" s="560" t="s">
        <x:v>271</x:v>
      </x:c>
      <x:c r="T34" s="560" t="s">
        <x:v>272</x:v>
      </x:c>
    </x:row>
    <x:row r="35" ht="16">
      <x:c r="F35" s="31"/>
      <x:c r="G35" s="657"/>
      <x:c r="H35" s="87" t="e" cm="1">
        <x:f t="array" aca="1" ref="H35">IFERROR(
  INDEX(
    tblStrings[],
    MATCH(
      1,
      (tblStrings[Cell]=SUBSTITUTE(CELL("adress",INDIRECT("RC",FALSE)),"$","")) *
      (tblStrings[Sheet]=AllStrings!$C$491),
      0
    ),
    MATCH(Språkval, tblStrings[#Headers], 0)
  ),
)</x:f>
      </x:c>
      <x:c r="I35" s="308">
        <x:v>6</x:v>
      </x:c>
      <x:c r="J35" s="298">
        <x:v>0.3</x:v>
      </x:c>
      <x:c r="K35" s="298">
        <x:v>0.33</x:v>
      </x:c>
      <x:c r="L35" s="298">
        <x:v>1</x:v>
      </x:c>
      <x:c r="M35" s="283">
        <x:v>7</x:v>
      </x:c>
      <x:c r="N35" s="284">
        <x:v>2</x:v>
      </x:c>
      <x:c r="O35" s="86">
        <x:v>2</x:v>
      </x:c>
      <x:c r="Q35" s="560" t="s">
        <x:v>273</x:v>
      </x:c>
      <x:c r="R35" s="560" t="s">
        <x:v>273</x:v>
      </x:c>
      <x:c r="S35" s="560" t="s">
        <x:v>274</x:v>
      </x:c>
      <x:c r="T35" s="560" t="s">
        <x:v>275</x:v>
      </x:c>
    </x:row>
    <x:row r="36" ht="15">
      <x:c r="F36" s="31"/>
      <x:c r="G36" s="87"/>
      <x:c r="H36" s="87" t="e" cm="1">
        <x:f t="array" aca="1" ref="H36">IFERROR(
  INDEX(
    tblStrings[],
    MATCH(
      1,
      (tblStrings[Cell]=SUBSTITUTE(CELL("adress",INDIRECT("RC",FALSE)),"$","")) *
      (tblStrings[Sheet]=AllStrings!$C$491),
      0
    ),
    MATCH(Språkval, tblStrings[#Headers], 0)
  ),
)</x:f>
      </x:c>
      <x:c r="I36" s="308">
        <x:v>8</x:v>
      </x:c>
      <x:c r="J36" s="298">
        <x:v>1</x:v>
      </x:c>
      <x:c r="K36" s="298">
        <x:v>0.75</x:v>
      </x:c>
      <x:c r="L36" s="298">
        <x:v>0.71</x:v>
      </x:c>
      <x:c r="M36" s="283">
        <x:v>32</x:v>
      </x:c>
      <x:c r="N36" s="284">
        <x:v>24</x:v>
      </x:c>
      <x:c r="O36" s="86">
        <x:v>17</x:v>
      </x:c>
    </x:row>
    <x:row r="37" ht="15">
      <x:c r="F37" s="31"/>
      <x:c r="G37" s="310"/>
      <x:c r="H37" s="87" t="e" cm="1">
        <x:f t="array" aca="1" ref="H37">IFERROR(
  INDEX(
    tblStrings[],
    MATCH(
      1,
      (tblStrings[Cell]=SUBSTITUTE(CELL("adress",INDIRECT("RC",FALSE)),"$","")) *
      (tblStrings[Sheet]=AllStrings!$C$491),
      0
    ),
    MATCH(Språkval, tblStrings[#Headers], 0)
  ),
)</x:f>
      </x:c>
      <x:c r="I37" s="308">
        <x:v>10</x:v>
      </x:c>
      <x:c r="J37" s="300">
        <x:v>1</x:v>
      </x:c>
      <x:c r="K37" s="300">
        <x:v>0.75</x:v>
      </x:c>
      <x:c r="L37" s="300">
        <x:v>0.71</x:v>
      </x:c>
      <x:c r="M37" s="286">
        <x:v>40</x:v>
      </x:c>
      <x:c r="N37" s="287">
        <x:v>30</x:v>
      </x:c>
      <x:c r="O37" s="288">
        <x:v>21</x:v>
      </x:c>
      <x:c r="Q37" s="28" t="str">
        <x:f>UPPER(SUBSTITUTE(Q31," ","_"))</x:f>
        <x:v>KONTOR</x:v>
      </x:c>
      <x:c r="R37" s="28" t="str">
        <x:f t="shared" ref="R37:T37" si="0">UPPER(SUBSTITUTE(R31," ","_"))</x:f>
        <x:v>KONTOR</x:v>
      </x:c>
      <x:c r="S37" s="28" t="str">
        <x:f t="shared" si="0"/>
        <x:v>BÜRO</x:v>
      </x:c>
      <x:c r="T37" s="28" t="str">
        <x:f t="shared" si="0"/>
        <x:v>OFFICE</x:v>
      </x:c>
    </x:row>
    <x:row r="38" ht="15">
      <x:c r="F38" s="31"/>
      <x:c r="G38" s="304" t="e" cm="1">
        <x:f t="array" aca="1" ref="G38">IFERROR(
  INDEX(
    tblStrings[],
    MATCH(
      1,
      (tblStrings[Cell]=SUBSTITUTE(CELL("adress",INDIRECT("RC",FALSE)),"$","")) *
      (tblStrings[Sheet]=AllStrings!$C$491),
      0
    ),
    MATCH(Språkval, tblStrings[#Headers], 0)
  ),
)</x:f>
      </x:c>
      <x:c r="H38" s="565" t="e" cm="1">
        <x:f t="array" aca="1" ref="H38">IFERROR(
  INDEX(
    tblStrings[],
    MATCH(
      1,
      (tblStrings[Cell]=SUBSTITUTE(CELL("adress",INDIRECT("RC",FALSE)),"$","")) *
      (tblStrings[Sheet]=AllStrings!$C$491),
      0
    ),
    MATCH(Språkval, tblStrings[#Headers], 0)
  ),
)</x:f>
      </x:c>
      <x:c r="I38" s="312">
        <x:v>18</x:v>
      </x:c>
      <x:c r="J38" s="298">
        <x:v>1</x:v>
      </x:c>
      <x:c r="K38" s="298">
        <x:v>0.64</x:v>
      </x:c>
      <x:c r="L38" s="298">
        <x:v>0.9</x:v>
      </x:c>
      <x:c r="M38" s="297">
        <x:v>90</x:v>
      </x:c>
      <x:c r="N38" s="298">
        <x:v>58</x:v>
      </x:c>
      <x:c r="O38" s="289">
        <x:v>52</x:v>
      </x:c>
      <x:c r="Q38" s="28" t="str">
        <x:f t="shared" ref="Q38:T38" si="1">UPPER(SUBSTITUTE(Q32," ","_"))</x:f>
        <x:v>SKOLA_OCH_RESTAURANG</x:v>
      </x:c>
      <x:c r="R38" s="28" t="str">
        <x:f t="shared" si="1"/>
        <x:v>SKOLE_OG_RESTAURANT</x:v>
      </x:c>
      <x:c r="S38" s="28" t="str">
        <x:f t="shared" si="1"/>
        <x:v>SCHULE_UND_RESTAURANT</x:v>
      </x:c>
      <x:c r="T38" s="28" t="str">
        <x:f t="shared" si="1"/>
        <x:v>SCHOOL_AND_RESTAURANT</x:v>
      </x:c>
    </x:row>
    <x:row r="39" ht="15">
      <x:c r="F39" s="31"/>
      <x:c r="G39" s="656" t="s">
        <x:v>276</x:v>
      </x:c>
      <x:c r="H39" s="87" t="e" cm="1">
        <x:f t="array" aca="1" ref="H39">IFERROR(
  INDEX(
    tblStrings[],
    MATCH(
      1,
      (tblStrings[Cell]=SUBSTITUTE(CELL("adress",INDIRECT("RC",FALSE)),"$","")) *
      (tblStrings[Sheet]=AllStrings!$C$491),
      0
    ),
    MATCH(Språkval, tblStrings[#Headers], 0)
  ),
)</x:f>
      </x:c>
      <x:c r="I39" s="308">
        <x:v>9</x:v>
      </x:c>
      <x:c r="J39" s="298">
        <x:v>1</x:v>
      </x:c>
      <x:c r="K39" s="298">
        <x:v>1</x:v>
      </x:c>
      <x:c r="L39" s="298">
        <x:v>0.75</x:v>
      </x:c>
      <x:c r="M39" s="297">
        <x:v>45</x:v>
      </x:c>
      <x:c r="N39" s="298">
        <x:v>45</x:v>
      </x:c>
      <x:c r="O39" s="86">
        <x:v>34</x:v>
      </x:c>
      <x:c r="Q39" s="28" t="str">
        <x:f t="shared" ref="Q39:T39" si="2">UPPER(SUBSTITUTE(Q33," ","_"))</x:f>
        <x:v>SPORTHALL</x:v>
      </x:c>
      <x:c r="R39" s="28" t="str">
        <x:f t="shared" si="2"/>
        <x:v>IDRETTSHALL</x:v>
      </x:c>
      <x:c r="S39" s="28" t="str">
        <x:f t="shared" si="2"/>
        <x:v>SPORTHALLE</x:v>
      </x:c>
      <x:c r="T39" s="28" t="str">
        <x:f t="shared" si="2"/>
        <x:v>SPORTS_HALL</x:v>
      </x:c>
    </x:row>
    <x:row r="40" ht="15">
      <x:c r="F40" s="31"/>
      <x:c r="G40" s="657"/>
      <x:c r="H40" s="87" t="e" cm="1">
        <x:f t="array" aca="1" ref="H40">IFERROR(
  INDEX(
    tblStrings[],
    MATCH(
      1,
      (tblStrings[Cell]=SUBSTITUTE(CELL("adress",INDIRECT("RC",FALSE)),"$","")) *
      (tblStrings[Sheet]=AllStrings!$C$491),
      0
    ),
    MATCH(Språkval, tblStrings[#Headers], 0)
  ),
)</x:f>
      </x:c>
      <x:c r="I40" s="308">
        <x:v>12</x:v>
      </x:c>
      <x:c r="J40" s="298">
        <x:v>0.8</x:v>
      </x:c>
      <x:c r="K40" s="298">
        <x:v>0.88</x:v>
      </x:c>
      <x:c r="L40" s="298">
        <x:v>0.75</x:v>
      </x:c>
      <x:c r="M40" s="297">
        <x:v>48</x:v>
      </x:c>
      <x:c r="N40" s="298">
        <x:v>42</x:v>
      </x:c>
      <x:c r="O40" s="86">
        <x:v>31</x:v>
      </x:c>
      <x:c r="Q40" s="28" t="str">
        <x:f t="shared" ref="Q40:T40" si="3">UPPER(SUBSTITUTE(Q34," ","_"))</x:f>
        <x:v>SJUKHUS</x:v>
      </x:c>
      <x:c r="R40" s="28" t="str">
        <x:f t="shared" si="3"/>
        <x:v>SYKEHUS</x:v>
      </x:c>
      <x:c r="S40" s="28" t="str">
        <x:f t="shared" si="3"/>
        <x:v>KRANKENHAUS</x:v>
      </x:c>
      <x:c r="T40" s="28" t="str">
        <x:f t="shared" si="3"/>
        <x:v>HOSPITAL</x:v>
      </x:c>
    </x:row>
    <x:row r="41" ht="15">
      <x:c r="F41" s="31"/>
      <x:c r="G41" s="87"/>
      <x:c r="H41" s="87" t="e" cm="1">
        <x:f t="array" aca="1" ref="H41">IFERROR(
  INDEX(
    tblStrings[],
    MATCH(
      1,
      (tblStrings[Cell]=SUBSTITUTE(CELL("adress",INDIRECT("RC",FALSE)),"$","")) *
      (tblStrings[Sheet]=AllStrings!$C$491),
      0
    ),
    MATCH(Språkval, tblStrings[#Headers], 0)
  ),
)</x:f>
      </x:c>
      <x:c r="I41" s="308">
        <x:v>17</x:v>
      </x:c>
      <x:c r="J41" s="298">
        <x:v>1</x:v>
      </x:c>
      <x:c r="K41" s="298">
        <x:v>1</x:v>
      </x:c>
      <x:c r="L41" s="298">
        <x:v>1</x:v>
      </x:c>
      <x:c r="M41" s="297">
        <x:v>85</x:v>
      </x:c>
      <x:c r="N41" s="298">
        <x:v>85</x:v>
      </x:c>
      <x:c r="O41" s="86">
        <x:v>85</x:v>
      </x:c>
      <x:c r="Q41" s="28" t="str">
        <x:f t="shared" ref="Q41:T41" si="4">UPPER(SUBSTITUTE(Q35," ","_"))</x:f>
        <x:v>INDUSTRI</x:v>
      </x:c>
      <x:c r="R41" s="28" t="str">
        <x:f t="shared" si="4"/>
        <x:v>INDUSTRI</x:v>
      </x:c>
      <x:c r="S41" s="28" t="str">
        <x:f t="shared" si="4"/>
        <x:v>INDUSTRIE</x:v>
      </x:c>
      <x:c r="T41" s="28" t="str">
        <x:f t="shared" si="4"/>
        <x:v>INDUSTRY</x:v>
      </x:c>
    </x:row>
    <x:row r="42" ht="15">
      <x:c r="F42" s="31"/>
      <x:c r="G42" s="87"/>
      <x:c r="H42" s="87" t="e" cm="1">
        <x:f t="array" aca="1" ref="H42">IFERROR(
  INDEX(
    tblStrings[],
    MATCH(
      1,
      (tblStrings[Cell]=SUBSTITUTE(CELL("adress",INDIRECT("RC",FALSE)),"$","")) *
      (tblStrings[Sheet]=AllStrings!$C$491),
      0
    ),
    MATCH(Språkval, tblStrings[#Headers], 0)
  ),
)</x:f>
      </x:c>
      <x:c r="I42" s="308">
        <x:v>5</x:v>
      </x:c>
      <x:c r="J42" s="298">
        <x:v>1</x:v>
      </x:c>
      <x:c r="K42" s="298">
        <x:v>1</x:v>
      </x:c>
      <x:c r="L42" s="298">
        <x:v>1</x:v>
      </x:c>
      <x:c r="M42" s="297">
        <x:v>25</x:v>
      </x:c>
      <x:c r="N42" s="298">
        <x:v>25</x:v>
      </x:c>
      <x:c r="O42" s="86">
        <x:v>25</x:v>
      </x:c>
      <x:c r="Q42" s="28" t="str">
        <x:f t="shared" ref="Q42:T42" si="5">UPPER(SUBSTITUTE(Q36," ","_"))</x:f>
      </x:c>
      <x:c r="R42" s="28" t="str">
        <x:f t="shared" si="5"/>
      </x:c>
      <x:c r="S42" s="28" t="str">
        <x:f t="shared" si="5"/>
      </x:c>
      <x:c r="T42" s="28" t="str">
        <x:f t="shared" si="5"/>
      </x:c>
    </x:row>
    <x:row r="43" ht="15">
      <x:c r="F43" s="31"/>
      <x:c r="G43" s="87"/>
      <x:c r="H43" s="87" t="e" cm="1">
        <x:f t="array" aca="1" ref="H43">IFERROR(
  INDEX(
    tblStrings[],
    MATCH(
      1,
      (tblStrings[Cell]=SUBSTITUTE(CELL("adress",INDIRECT("RC",FALSE)),"$","")) *
      (tblStrings[Sheet]=AllStrings!$C$491),
      0
    ),
    MATCH(Språkval, tblStrings[#Headers], 0)
  ),
)</x:f>
      </x:c>
      <x:c r="I43" s="308">
        <x:v>10</x:v>
      </x:c>
      <x:c r="J43" s="298">
        <x:v>1</x:v>
      </x:c>
      <x:c r="K43" s="298">
        <x:v>1</x:v>
      </x:c>
      <x:c r="L43" s="298">
        <x:v>1</x:v>
      </x:c>
      <x:c r="M43" s="297">
        <x:v>50</x:v>
      </x:c>
      <x:c r="N43" s="298">
        <x:v>50</x:v>
      </x:c>
      <x:c r="O43" s="86">
        <x:v>50</x:v>
      </x:c>
    </x:row>
    <x:row r="44" ht="15">
      <x:c r="F44" s="31"/>
      <x:c r="G44" s="87"/>
      <x:c r="H44" s="87" t="e" cm="1">
        <x:f t="array" aca="1" ref="H44">IFERROR(
  INDEX(
    tblStrings[],
    MATCH(
      1,
      (tblStrings[Cell]=SUBSTITUTE(CELL("adress",INDIRECT("RC",FALSE)),"$","")) *
      (tblStrings[Sheet]=AllStrings!$C$491),
      0
    ),
    MATCH(Språkval, tblStrings[#Headers], 0)
  ),
)</x:f>
      </x:c>
      <x:c r="I44" s="313">
        <x:v>7</x:v>
      </x:c>
      <x:c r="J44" s="298">
        <x:v>1</x:v>
      </x:c>
      <x:c r="K44" s="298">
        <x:v>1</x:v>
      </x:c>
      <x:c r="L44" s="298">
        <x:v>1</x:v>
      </x:c>
      <x:c r="M44" s="297">
        <x:v>35</x:v>
      </x:c>
      <x:c r="N44" s="298">
        <x:v>35</x:v>
      </x:c>
      <x:c r="O44" s="86">
        <x:v>35</x:v>
      </x:c>
    </x:row>
    <x:row r="45" ht="15">
      <x:c r="F45" s="31"/>
      <x:c r="G45" s="310"/>
      <x:c r="H45" s="87" t="e" cm="1">
        <x:f t="array" aca="1" ref="H45">IFERROR(
  INDEX(
    tblStrings[],
    MATCH(
      1,
      (tblStrings[Cell]=SUBSTITUTE(CELL("adress",INDIRECT("RC",FALSE)),"$","")) *
      (tblStrings[Sheet]=AllStrings!$C$491),
      0
    ),
    MATCH(Språkval, tblStrings[#Headers], 0)
  ),
)</x:f>
      </x:c>
      <x:c r="I45" s="311">
        <x:v>5</x:v>
      </x:c>
      <x:c r="J45" s="300">
        <x:v>1</x:v>
      </x:c>
      <x:c r="K45" s="300">
        <x:v>0.45</x:v>
      </x:c>
      <x:c r="L45" s="300">
        <x:v>0.9</x:v>
      </x:c>
      <x:c r="M45" s="299">
        <x:v>25</x:v>
      </x:c>
      <x:c r="N45" s="300">
        <x:v>11</x:v>
      </x:c>
      <x:c r="O45" s="288">
        <x:v>10</x:v>
      </x:c>
    </x:row>
    <x:row r="46" ht="15">
      <x:c r="F46" s="31"/>
      <x:c r="G46" s="322" t="e" cm="1">
        <x:f t="array" aca="1" ref="G46">IFERROR(
  INDEX(
    tblStrings[],
    MATCH(
      1,
      (tblStrings[Cell]=SUBSTITUTE(CELL("adress",INDIRECT("RC",FALSE)),"$","")) *
      (tblStrings[Sheet]=AllStrings!$C$491),
      0
    ),
    MATCH(Språkval, tblStrings[#Headers], 0)
  ),
)</x:f>
      </x:c>
      <x:c r="H46" s="565" t="e" cm="1">
        <x:f t="array" aca="1" ref="H46">IFERROR(
  INDEX(
    tblStrings[],
    MATCH(
      1,
      (tblStrings[Cell]=SUBSTITUTE(CELL("adress",INDIRECT("RC",FALSE)),"$","")) *
      (tblStrings[Sheet]=AllStrings!$C$491),
      0
    ),
    MATCH(Språkval, tblStrings[#Headers], 0)
  ),
)</x:f>
      </x:c>
      <x:c r="I46" s="312">
        <x:v>6</x:v>
      </x:c>
      <x:c r="J46" s="298">
        <x:v>1</x:v>
      </x:c>
      <x:c r="K46" s="298">
        <x:v>1</x:v>
      </x:c>
      <x:c r="L46" s="298">
        <x:v>0.85</x:v>
      </x:c>
      <x:c r="M46" s="283">
        <x:v>24</x:v>
      </x:c>
      <x:c r="N46" s="284">
        <x:v>24</x:v>
      </x:c>
      <x:c r="O46" s="289">
        <x:v>20</x:v>
      </x:c>
    </x:row>
    <x:row r="47" ht="15">
      <x:c r="F47" s="31"/>
      <x:c r="G47" s="655" t="s">
        <x:v>268</x:v>
      </x:c>
      <x:c r="H47" s="87" t="e" cm="1">
        <x:f t="array" aca="1" ref="H47">IFERROR(
  INDEX(
    tblStrings[],
    MATCH(
      1,
      (tblStrings[Cell]=SUBSTITUTE(CELL("adress",INDIRECT("RC",FALSE)),"$","")) *
      (tblStrings[Sheet]=AllStrings!$C$491),
      0
    ),
    MATCH(Språkval, tblStrings[#Headers], 0)
  ),
)</x:f>
      </x:c>
      <x:c r="I47" s="308">
        <x:v>10</x:v>
      </x:c>
      <x:c r="J47" s="298">
        <x:v>1</x:v>
      </x:c>
      <x:c r="K47" s="298">
        <x:v>1</x:v>
      </x:c>
      <x:c r="L47" s="298">
        <x:v>0.86</x:v>
      </x:c>
      <x:c r="M47" s="283">
        <x:v>40</x:v>
      </x:c>
      <x:c r="N47" s="284">
        <x:v>40</x:v>
      </x:c>
      <x:c r="O47" s="86">
        <x:v>34</x:v>
      </x:c>
    </x:row>
    <x:row r="48" ht="15">
      <x:c r="F48" s="31"/>
      <x:c r="G48" s="655"/>
      <x:c r="H48" s="87" t="e" cm="1">
        <x:f t="array" aca="1" ref="H48">IFERROR(
  INDEX(
    tblStrings[],
    MATCH(
      1,
      (tblStrings[Cell]=SUBSTITUTE(CELL("adress",INDIRECT("RC",FALSE)),"$","")) *
      (tblStrings[Sheet]=AllStrings!$C$491),
      0
    ),
    MATCH(Språkval, tblStrings[#Headers], 0)
  ),
)</x:f>
      </x:c>
      <x:c r="I48" s="308">
        <x:v>15</x:v>
      </x:c>
      <x:c r="J48" s="298">
        <x:v>1</x:v>
      </x:c>
      <x:c r="K48" s="298">
        <x:v>1</x:v>
      </x:c>
      <x:c r="L48" s="298">
        <x:v>0.87</x:v>
      </x:c>
      <x:c r="M48" s="283">
        <x:v>60</x:v>
      </x:c>
      <x:c r="N48" s="284">
        <x:v>60</x:v>
      </x:c>
      <x:c r="O48" s="86">
        <x:v>52</x:v>
      </x:c>
    </x:row>
    <x:row r="49" ht="15">
      <x:c r="F49" s="31"/>
      <x:c r="G49" s="321"/>
      <x:c r="H49" s="87" t="e" cm="1">
        <x:f t="array" aca="1" ref="H49">IFERROR(
  INDEX(
    tblStrings[],
    MATCH(
      1,
      (tblStrings[Cell]=SUBSTITUTE(CELL("adress",INDIRECT("RC",FALSE)),"$","")) *
      (tblStrings[Sheet]=AllStrings!$C$491),
      0
    ),
    MATCH(Språkval, tblStrings[#Headers], 0)
  ),
)</x:f>
      </x:c>
      <x:c r="I49" s="308">
        <x:v>6</x:v>
      </x:c>
      <x:c r="J49" s="298">
        <x:v>1</x:v>
      </x:c>
      <x:c r="K49" s="298">
        <x:v>0.9</x:v>
      </x:c>
      <x:c r="L49" s="298">
        <x:v>0.85</x:v>
      </x:c>
      <x:c r="M49" s="283">
        <x:v>24</x:v>
      </x:c>
      <x:c r="N49" s="284">
        <x:v>22</x:v>
      </x:c>
      <x:c r="O49" s="86">
        <x:v>18</x:v>
      </x:c>
    </x:row>
    <x:row r="50" ht="15">
      <x:c r="F50" s="31"/>
      <x:c r="G50" s="87"/>
      <x:c r="H50" s="87" t="e" cm="1">
        <x:f t="array" aca="1" ref="H50">IFERROR(
  INDEX(
    tblStrings[],
    MATCH(
      1,
      (tblStrings[Cell]=SUBSTITUTE(CELL("adress",INDIRECT("RC",FALSE)),"$","")) *
      (tblStrings[Sheet]=AllStrings!$C$491),
      0
    ),
    MATCH(Språkval, tblStrings[#Headers], 0)
  ),
)</x:f>
      </x:c>
      <x:c r="I50" s="308">
        <x:v>14</x:v>
      </x:c>
      <x:c r="J50" s="298">
        <x:v>1</x:v>
      </x:c>
      <x:c r="K50" s="298">
        <x:v>0.9</x:v>
      </x:c>
      <x:c r="L50" s="298">
        <x:v>1</x:v>
      </x:c>
      <x:c r="M50" s="283">
        <x:v>56</x:v>
      </x:c>
      <x:c r="N50" s="284">
        <x:v>50</x:v>
      </x:c>
      <x:c r="O50" s="86">
        <x:v>50</x:v>
      </x:c>
    </x:row>
    <x:row r="51" ht="15">
      <x:c r="F51" s="31"/>
      <x:c r="G51" s="321"/>
      <x:c r="H51" s="87" t="e" cm="1">
        <x:f t="array" aca="1" ref="H51">IFERROR(
  INDEX(
    tblStrings[],
    MATCH(
      1,
      (tblStrings[Cell]=SUBSTITUTE(CELL("adress",INDIRECT("RC",FALSE)),"$","")) *
      (tblStrings[Sheet]=AllStrings!$C$491),
      0
    ),
    MATCH(Språkval, tblStrings[#Headers], 0)
  ),
)</x:f>
      </x:c>
      <x:c r="I51" s="308">
        <x:v>6</x:v>
      </x:c>
      <x:c r="J51" s="298">
        <x:v>1</x:v>
      </x:c>
      <x:c r="K51" s="298">
        <x:v>0.95</x:v>
      </x:c>
      <x:c r="L51" s="298">
        <x:v>0.9</x:v>
      </x:c>
      <x:c r="M51" s="290">
        <x:v>24</x:v>
      </x:c>
      <x:c r="N51" s="291">
        <x:v>23</x:v>
      </x:c>
      <x:c r="O51" s="292">
        <x:v>21</x:v>
      </x:c>
    </x:row>
    <x:row r="52" ht="15">
      <x:c r="F52" s="31"/>
      <x:c r="G52" s="321"/>
      <x:c r="H52" s="87" t="e" cm="1">
        <x:f t="array" aca="1" ref="H52">IFERROR(
  INDEX(
    tblStrings[],
    MATCH(
      1,
      (tblStrings[Cell]=SUBSTITUTE(CELL("adress",INDIRECT("RC",FALSE)),"$","")) *
      (tblStrings[Sheet]=AllStrings!$C$491),
      0
    ),
    MATCH(Språkval, tblStrings[#Headers], 0)
  ),
)</x:f>
      </x:c>
      <x:c r="I52" s="308">
        <x:v>4</x:v>
      </x:c>
      <x:c r="J52" s="298">
        <x:v>1</x:v>
      </x:c>
      <x:c r="K52" s="298">
        <x:v>0.95</x:v>
      </x:c>
      <x:c r="L52" s="298">
        <x:v>0.9</x:v>
      </x:c>
      <x:c r="M52" s="290">
        <x:v>16</x:v>
      </x:c>
      <x:c r="N52" s="291">
        <x:v>15</x:v>
      </x:c>
      <x:c r="O52" s="293">
        <x:v>14</x:v>
      </x:c>
    </x:row>
    <x:row r="53" ht="15">
      <x:c r="F53" s="31"/>
      <x:c r="G53" s="87"/>
      <x:c r="H53" s="87" t="e" cm="1">
        <x:f t="array" aca="1" ref="H53">IFERROR(
  INDEX(
    tblStrings[],
    MATCH(
      1,
      (tblStrings[Cell]=SUBSTITUTE(CELL("adress",INDIRECT("RC",FALSE)),"$","")) *
      (tblStrings[Sheet]=AllStrings!$C$491),
      0
    ),
    MATCH(Språkval, tblStrings[#Headers], 0)
  ),
)</x:f>
      </x:c>
      <x:c r="I53" s="308">
        <x:v>14</x:v>
      </x:c>
      <x:c r="J53" s="298">
        <x:v>1</x:v>
      </x:c>
      <x:c r="K53" s="298">
        <x:v>0.75</x:v>
      </x:c>
      <x:c r="L53" s="298">
        <x:v>0.9</x:v>
      </x:c>
      <x:c r="M53" s="290">
        <x:v>56</x:v>
      </x:c>
      <x:c r="N53" s="291">
        <x:v>42</x:v>
      </x:c>
      <x:c r="O53" s="293">
        <x:v>38</x:v>
      </x:c>
    </x:row>
    <x:row r="54" ht="15">
      <x:c r="G54" s="87"/>
      <x:c r="H54" s="87" t="e" cm="1">
        <x:f t="array" aca="1" ref="H54">IFERROR(
  INDEX(
    tblStrings[],
    MATCH(
      1,
      (tblStrings[Cell]=SUBSTITUTE(CELL("adress",INDIRECT("RC",FALSE)),"$","")) *
      (tblStrings[Sheet]=AllStrings!$C$491),
      0
    ),
    MATCH(Språkval, tblStrings[#Headers], 0)
  ),
)</x:f>
      </x:c>
      <x:c r="I54" s="308">
        <x:v>7</x:v>
      </x:c>
      <x:c r="J54" s="298">
        <x:v>1</x:v>
      </x:c>
      <x:c r="K54" s="298">
        <x:v>0.75</x:v>
      </x:c>
      <x:c r="L54" s="298">
        <x:v>0.9</x:v>
      </x:c>
      <x:c r="M54" s="290">
        <x:v>28</x:v>
      </x:c>
      <x:c r="N54" s="291">
        <x:v>21</x:v>
      </x:c>
      <x:c r="O54" s="523">
        <x:v>19</x:v>
      </x:c>
    </x:row>
    <x:row r="55">
      <x:c r="G55" s="524"/>
      <x:c r="H55" s="524"/>
      <x:c r="I55" s="524"/>
      <x:c r="J55" s="524"/>
      <x:c r="K55" s="524"/>
      <x:c r="L55" s="524"/>
      <x:c r="M55" s="524"/>
      <x:c r="N55" s="524"/>
      <x:c r="O55" s="524"/>
    </x:row>
    <x:row r="56">
      <x:c r="G56" s="524"/>
      <x:c r="H56" s="524"/>
      <x:c r="I56" s="524"/>
      <x:c r="J56" s="524"/>
      <x:c r="K56" s="524"/>
      <x:c r="L56" s="524"/>
      <x:c r="M56" s="524"/>
      <x:c r="N56" s="524"/>
      <x:c r="O56" s="524"/>
    </x:row>
    <x:row r="57">
      <x:c r="G57" s="524"/>
      <x:c r="H57" s="524"/>
      <x:c r="I57" s="524"/>
      <x:c r="J57" s="524"/>
      <x:c r="K57" s="524"/>
      <x:c r="L57" s="524"/>
      <x:c r="M57" s="524"/>
      <x:c r="N57" s="524"/>
      <x:c r="O57" s="524"/>
    </x:row>
    <x:row r="58">
      <x:c r="G58" s="524"/>
      <x:c r="H58" s="524"/>
      <x:c r="I58" s="524"/>
      <x:c r="J58" s="524"/>
      <x:c r="K58" s="524"/>
      <x:c r="L58" s="524"/>
      <x:c r="M58" s="524"/>
      <x:c r="N58" s="524"/>
      <x:c r="O58" s="524"/>
    </x:row>
    <x:row r="59">
      <x:c r="G59" s="524"/>
      <x:c r="H59" s="524"/>
      <x:c r="I59" s="524"/>
      <x:c r="J59" s="524"/>
      <x:c r="K59" s="524"/>
      <x:c r="L59" s="524"/>
      <x:c r="M59" s="524"/>
      <x:c r="N59" s="524"/>
      <x:c r="O59" s="524"/>
    </x:row>
    <x:row r="60">
      <x:c r="G60" s="524"/>
      <x:c r="H60" s="524"/>
      <x:c r="I60" s="524"/>
      <x:c r="J60" s="524"/>
      <x:c r="K60" s="524"/>
      <x:c r="L60" s="524"/>
      <x:c r="M60" s="524"/>
      <x:c r="N60" s="524"/>
      <x:c r="O60" s="524"/>
    </x:row>
    <x:row r="61">
      <x:c r="G61" s="524"/>
      <x:c r="H61" s="524"/>
      <x:c r="I61" s="524"/>
      <x:c r="J61" s="524"/>
      <x:c r="K61" s="524"/>
      <x:c r="L61" s="524"/>
      <x:c r="M61" s="524"/>
      <x:c r="N61" s="524"/>
      <x:c r="O61" s="524"/>
    </x:row>
    <x:row r="62">
      <x:c r="G62" s="524"/>
      <x:c r="H62" s="524"/>
      <x:c r="I62" s="524"/>
      <x:c r="J62" s="524"/>
      <x:c r="K62" s="524"/>
      <x:c r="L62" s="524"/>
      <x:c r="M62" s="524"/>
      <x:c r="N62" s="524"/>
      <x:c r="O62" s="524"/>
    </x:row>
    <x:row r="63" ht="15">
      <x:c r="G63" s="559" t="s">
        <x:v>22</x:v>
      </x:c>
      <x:c r="H63" s="558" t="s">
        <x:v>254</x:v>
      </x:c>
      <x:c r="I63" s="558" t="s">
        <x:v>255</x:v>
      </x:c>
      <x:c r="J63" s="558" t="s">
        <x:v>256</x:v>
      </x:c>
      <x:c r="K63" s="524"/>
      <x:c r="L63" s="524"/>
      <x:c r="M63" s="524"/>
      <x:c r="N63" s="524"/>
      <x:c r="O63" s="524"/>
    </x:row>
    <x:row r="64" ht="15">
      <x:c r="G64" s="558" t="s">
        <x:v>277</x:v>
      </x:c>
      <x:c r="H64" s="558" t="s">
        <x:v>278</x:v>
      </x:c>
      <x:c r="I64" s="558" t="s">
        <x:v>279</x:v>
      </x:c>
      <x:c r="J64" s="558" t="s">
        <x:v>280</x:v>
      </x:c>
    </x:row>
    <x:row r="65" ht="15">
      <x:c r="G65" s="558" t="s">
        <x:v>281</x:v>
      </x:c>
      <x:c r="H65" s="558" t="s">
        <x:v>282</x:v>
      </x:c>
      <x:c r="I65" s="558" t="s">
        <x:v>283</x:v>
      </x:c>
      <x:c r="J65" s="558" t="s">
        <x:v>284</x:v>
      </x:c>
    </x:row>
    <x:row r="66" ht="15">
      <x:c r="G66" s="558" t="s">
        <x:v>285</x:v>
      </x:c>
      <x:c r="H66" s="558" t="s">
        <x:v>286</x:v>
      </x:c>
      <x:c r="I66" s="558" t="s">
        <x:v>287</x:v>
      </x:c>
      <x:c r="J66" s="558" t="s">
        <x:v>288</x:v>
      </x:c>
    </x:row>
    <x:row r="67" ht="15">
      <x:c r="G67" s="558" t="s">
        <x:v>289</x:v>
      </x:c>
      <x:c r="H67" s="558" t="s">
        <x:v>289</x:v>
      </x:c>
      <x:c r="I67" s="558" t="s">
        <x:v>290</x:v>
      </x:c>
      <x:c r="J67" s="558" t="s">
        <x:v>291</x:v>
      </x:c>
    </x:row>
    <x:row r="68" ht="15">
      <x:c r="G68" s="558" t="s">
        <x:v>292</x:v>
      </x:c>
      <x:c r="H68" s="558" t="s">
        <x:v>293</x:v>
      </x:c>
      <x:c r="I68" s="558" t="s">
        <x:v>294</x:v>
      </x:c>
      <x:c r="J68" s="558" t="s">
        <x:v>295</x:v>
      </x:c>
    </x:row>
    <x:row r="69" ht="15">
      <x:c r="G69" s="558" t="s">
        <x:v>296</x:v>
      </x:c>
      <x:c r="H69" s="558" t="s">
        <x:v>297</x:v>
      </x:c>
      <x:c r="I69" s="558" t="s">
        <x:v>298</x:v>
      </x:c>
      <x:c r="J69" s="558" t="s">
        <x:v>299</x:v>
      </x:c>
    </x:row>
    <x:row r="70" ht="15">
      <x:c r="G70" s="558" t="s">
        <x:v>300</x:v>
      </x:c>
      <x:c r="H70" s="558" t="s">
        <x:v>301</x:v>
      </x:c>
      <x:c r="I70" s="558" t="s">
        <x:v>302</x:v>
      </x:c>
      <x:c r="J70" s="558" t="s">
        <x:v>303</x:v>
      </x:c>
    </x:row>
    <x:row r="71" ht="15">
      <x:c r="G71" s="558" t="s">
        <x:v>304</x:v>
      </x:c>
      <x:c r="H71" s="558" t="s">
        <x:v>305</x:v>
      </x:c>
      <x:c r="I71" s="558" t="s">
        <x:v>306</x:v>
      </x:c>
      <x:c r="J71" s="558" t="s">
        <x:v>307</x:v>
      </x:c>
    </x:row>
    <x:row r="72" ht="15">
      <x:c r="G72" s="558" t="s">
        <x:v>308</x:v>
      </x:c>
      <x:c r="H72" s="558" t="s">
        <x:v>308</x:v>
      </x:c>
      <x:c r="I72" s="558" t="s">
        <x:v>308</x:v>
      </x:c>
      <x:c r="J72" s="558" t="s">
        <x:v>308</x:v>
      </x:c>
    </x:row>
    <x:row r="73" ht="15">
      <x:c r="G73" s="558" t="s">
        <x:v>309</x:v>
      </x:c>
      <x:c r="H73" s="558" t="s">
        <x:v>310</x:v>
      </x:c>
      <x:c r="I73" s="558" t="s">
        <x:v>311</x:v>
      </x:c>
      <x:c r="J73" s="558" t="s">
        <x:v>312</x:v>
      </x:c>
    </x:row>
    <x:row r="74" ht="15">
      <x:c r="G74" s="558" t="s">
        <x:v>313</x:v>
      </x:c>
      <x:c r="H74" s="558" t="s">
        <x:v>314</x:v>
      </x:c>
      <x:c r="I74" s="558" t="s">
        <x:v>315</x:v>
      </x:c>
      <x:c r="J74" s="558" t="s">
        <x:v>316</x:v>
      </x:c>
    </x:row>
    <x:row r="75" ht="15">
      <x:c r="G75" s="558" t="s">
        <x:v>317</x:v>
      </x:c>
      <x:c r="H75" s="558" t="s">
        <x:v>318</x:v>
      </x:c>
      <x:c r="I75" s="558" t="s">
        <x:v>319</x:v>
      </x:c>
      <x:c r="J75" s="558" t="s">
        <x:v>320</x:v>
      </x:c>
    </x:row>
    <x:row r="76" ht="15">
      <x:c r="G76" s="558" t="s">
        <x:v>321</x:v>
      </x:c>
      <x:c r="H76" s="558" t="s">
        <x:v>322</x:v>
      </x:c>
      <x:c r="I76" s="558" t="s">
        <x:v>323</x:v>
      </x:c>
      <x:c r="J76" s="558" t="s">
        <x:v>324</x:v>
      </x:c>
    </x:row>
    <x:row r="77" ht="15">
      <x:c r="G77" s="558" t="s">
        <x:v>289</x:v>
      </x:c>
      <x:c r="H77" s="558" t="s">
        <x:v>289</x:v>
      </x:c>
      <x:c r="I77" s="558" t="s">
        <x:v>290</x:v>
      </x:c>
      <x:c r="J77" s="558" t="s">
        <x:v>291</x:v>
      </x:c>
    </x:row>
    <x:row r="78" ht="15">
      <x:c r="G78" s="558" t="s">
        <x:v>325</x:v>
      </x:c>
      <x:c r="H78" s="558" t="s">
        <x:v>325</x:v>
      </x:c>
      <x:c r="I78" s="558" t="s">
        <x:v>325</x:v>
      </x:c>
      <x:c r="J78" s="558" t="s">
        <x:v>326</x:v>
      </x:c>
    </x:row>
    <x:row r="79" ht="15">
      <x:c r="G79" s="558" t="s">
        <x:v>327</x:v>
      </x:c>
      <x:c r="H79" s="558" t="s">
        <x:v>328</x:v>
      </x:c>
      <x:c r="I79" s="558" t="s">
        <x:v>329</x:v>
      </x:c>
      <x:c r="J79" s="558" t="s">
        <x:v>330</x:v>
      </x:c>
    </x:row>
    <x:row r="80" ht="15">
      <x:c r="G80" s="558" t="s">
        <x:v>331</x:v>
      </x:c>
      <x:c r="H80" s="558" t="s">
        <x:v>332</x:v>
      </x:c>
      <x:c r="I80" s="558" t="s">
        <x:v>333</x:v>
      </x:c>
      <x:c r="J80" s="558" t="s">
        <x:v>334</x:v>
      </x:c>
    </x:row>
    <x:row r="81" ht="15">
      <x:c r="G81" s="558" t="s">
        <x:v>335</x:v>
      </x:c>
      <x:c r="H81" s="558" t="s">
        <x:v>336</x:v>
      </x:c>
      <x:c r="I81" s="558" t="s">
        <x:v>337</x:v>
      </x:c>
      <x:c r="J81" s="558" t="s">
        <x:v>338</x:v>
      </x:c>
    </x:row>
    <x:row r="82" ht="15">
      <x:c r="G82" s="558" t="s">
        <x:v>339</x:v>
      </x:c>
      <x:c r="H82" s="558" t="s">
        <x:v>340</x:v>
      </x:c>
      <x:c r="I82" s="558" t="s">
        <x:v>341</x:v>
      </x:c>
      <x:c r="J82" s="558" t="s">
        <x:v>342</x:v>
      </x:c>
    </x:row>
    <x:row r="83" ht="15">
      <x:c r="G83" s="558" t="s">
        <x:v>343</x:v>
      </x:c>
      <x:c r="H83" s="558" t="s">
        <x:v>344</x:v>
      </x:c>
      <x:c r="I83" s="558" t="s">
        <x:v>345</x:v>
      </x:c>
      <x:c r="J83" s="558" t="s">
        <x:v>346</x:v>
      </x:c>
    </x:row>
    <x:row r="84" ht="15">
      <x:c r="G84" s="558" t="s">
        <x:v>264</x:v>
      </x:c>
      <x:c r="H84" s="558" t="s">
        <x:v>265</x:v>
      </x:c>
      <x:c r="I84" s="558" t="s">
        <x:v>266</x:v>
      </x:c>
      <x:c r="J84" s="558" t="s">
        <x:v>267</x:v>
      </x:c>
    </x:row>
    <x:row r="85" ht="15">
      <x:c r="G85" s="558" t="s">
        <x:v>347</x:v>
      </x:c>
      <x:c r="H85" s="558" t="s">
        <x:v>348</x:v>
      </x:c>
      <x:c r="I85" s="558" t="s">
        <x:v>349</x:v>
      </x:c>
      <x:c r="J85" s="558" t="s">
        <x:v>350</x:v>
      </x:c>
    </x:row>
    <x:row r="86" ht="15">
      <x:c r="G86" s="558" t="s">
        <x:v>304</x:v>
      </x:c>
      <x:c r="H86" s="558" t="s">
        <x:v>305</x:v>
      </x:c>
      <x:c r="I86" s="558" t="s">
        <x:v>306</x:v>
      </x:c>
      <x:c r="J86" s="558" t="s">
        <x:v>307</x:v>
      </x:c>
    </x:row>
    <x:row r="87" ht="15">
      <x:c r="G87" s="558" t="s">
        <x:v>351</x:v>
      </x:c>
      <x:c r="H87" s="558" t="s">
        <x:v>352</x:v>
      </x:c>
      <x:c r="I87" s="558" t="s">
        <x:v>353</x:v>
      </x:c>
      <x:c r="J87" s="558" t="s">
        <x:v>354</x:v>
      </x:c>
    </x:row>
    <x:row r="88" ht="15">
      <x:c r="G88" s="558" t="s">
        <x:v>355</x:v>
      </x:c>
      <x:c r="H88" s="558" t="s">
        <x:v>356</x:v>
      </x:c>
      <x:c r="I88" s="558" t="s">
        <x:v>357</x:v>
      </x:c>
      <x:c r="J88" s="558" t="s">
        <x:v>358</x:v>
      </x:c>
    </x:row>
    <x:row r="89" ht="15">
      <x:c r="G89" s="558" t="s">
        <x:v>359</x:v>
      </x:c>
      <x:c r="H89" s="558" t="s">
        <x:v>360</x:v>
      </x:c>
      <x:c r="I89" s="558" t="s">
        <x:v>361</x:v>
      </x:c>
      <x:c r="J89" s="558" t="s">
        <x:v>362</x:v>
      </x:c>
    </x:row>
    <x:row r="90" ht="15">
      <x:c r="G90" s="558" t="s">
        <x:v>363</x:v>
      </x:c>
      <x:c r="H90" s="558" t="s">
        <x:v>364</x:v>
      </x:c>
      <x:c r="I90" s="558" t="s">
        <x:v>365</x:v>
      </x:c>
      <x:c r="J90" s="558" t="s">
        <x:v>366</x:v>
      </x:c>
    </x:row>
    <x:row r="91" ht="15">
      <x:c r="G91" s="558" t="s">
        <x:v>367</x:v>
      </x:c>
      <x:c r="H91" s="558" t="s">
        <x:v>368</x:v>
      </x:c>
      <x:c r="I91" s="558" t="s">
        <x:v>369</x:v>
      </x:c>
      <x:c r="J91" s="558" t="s">
        <x:v>370</x:v>
      </x:c>
    </x:row>
    <x:row r="92" ht="15">
      <x:c r="G92" s="558" t="s">
        <x:v>371</x:v>
      </x:c>
      <x:c r="H92" s="558" t="s">
        <x:v>372</x:v>
      </x:c>
      <x:c r="I92" s="558" t="s">
        <x:v>373</x:v>
      </x:c>
      <x:c r="J92" s="558" t="s">
        <x:v>374</x:v>
      </x:c>
    </x:row>
    <x:row r="93" ht="15">
      <x:c r="G93" s="558" t="s">
        <x:v>375</x:v>
      </x:c>
      <x:c r="H93" s="558" t="s">
        <x:v>376</x:v>
      </x:c>
      <x:c r="I93" s="558" t="s">
        <x:v>377</x:v>
      </x:c>
      <x:c r="J93" s="558" t="s">
        <x:v>378</x:v>
      </x:c>
    </x:row>
    <x:row r="94" ht="15">
      <x:c r="G94" s="558" t="s">
        <x:v>379</x:v>
      </x:c>
      <x:c r="H94" s="558" t="s">
        <x:v>380</x:v>
      </x:c>
      <x:c r="I94" s="558" t="s">
        <x:v>381</x:v>
      </x:c>
      <x:c r="J94" s="558" t="s">
        <x:v>382</x:v>
      </x:c>
    </x:row>
    <x:row r="95" ht="15">
      <x:c r="G95" s="558" t="s">
        <x:v>383</x:v>
      </x:c>
      <x:c r="H95" s="558" t="s">
        <x:v>384</x:v>
      </x:c>
      <x:c r="I95" s="558" t="s">
        <x:v>385</x:v>
      </x:c>
      <x:c r="J95" s="558" t="s">
        <x:v>386</x:v>
      </x:c>
    </x:row>
    <x:row r="96" ht="15">
      <x:c r="G96" s="558" t="s">
        <x:v>387</x:v>
      </x:c>
      <x:c r="H96" s="558" t="s">
        <x:v>387</x:v>
      </x:c>
      <x:c r="I96" s="558" t="s">
        <x:v>388</x:v>
      </x:c>
      <x:c r="J96" s="558" t="s">
        <x:v>389</x:v>
      </x:c>
    </x:row>
    <x:row r="97" ht="15">
      <x:c r="G97" s="558" t="s">
        <x:v>390</x:v>
      </x:c>
      <x:c r="H97" s="558" t="s">
        <x:v>390</x:v>
      </x:c>
      <x:c r="I97" s="558" t="s">
        <x:v>391</x:v>
      </x:c>
      <x:c r="J97" s="558" t="s">
        <x:v>392</x:v>
      </x:c>
    </x:row>
    <x:row r="98" ht="15">
      <x:c r="G98" s="558" t="s">
        <x:v>393</x:v>
      </x:c>
      <x:c r="H98" s="558" t="s">
        <x:v>394</x:v>
      </x:c>
      <x:c r="I98" s="558" t="s">
        <x:v>395</x:v>
      </x:c>
      <x:c r="J98" s="558" t="s">
        <x:v>396</x:v>
      </x:c>
    </x:row>
    <x:row r="99" ht="15">
      <x:c r="G99" s="558" t="s">
        <x:v>397</x:v>
      </x:c>
      <x:c r="H99" s="558" t="s">
        <x:v>397</x:v>
      </x:c>
      <x:c r="I99" s="558" t="s">
        <x:v>398</x:v>
      </x:c>
      <x:c r="J99" s="558" t="s">
        <x:v>399</x:v>
      </x:c>
    </x:row>
    <x:row r="100" ht="15">
      <x:c r="G100" s="558" t="s">
        <x:v>400</x:v>
      </x:c>
      <x:c r="H100" s="558" t="s">
        <x:v>401</x:v>
      </x:c>
      <x:c r="I100" s="558" t="s">
        <x:v>402</x:v>
      </x:c>
      <x:c r="J100" s="558" t="s">
        <x:v>403</x:v>
      </x:c>
    </x:row>
    <x:row r="101" ht="15">
      <x:c r="G101" s="558" t="s">
        <x:v>404</x:v>
      </x:c>
      <x:c r="H101" s="558" t="s">
        <x:v>405</x:v>
      </x:c>
      <x:c r="I101" s="558" t="s">
        <x:v>406</x:v>
      </x:c>
      <x:c r="J101" s="558" t="s">
        <x:v>407</x:v>
      </x:c>
    </x:row>
    <x:row r="102" ht="15">
      <x:c r="G102" s="558" t="s">
        <x:v>408</x:v>
      </x:c>
      <x:c r="H102" s="558" t="s">
        <x:v>409</x:v>
      </x:c>
      <x:c r="I102" s="558" t="s">
        <x:v>410</x:v>
      </x:c>
      <x:c r="J102" s="558" t="s">
        <x:v>411</x:v>
      </x:c>
    </x:row>
    <x:row r="103" ht="15">
      <x:c r="G103" s="558" t="s">
        <x:v>412</x:v>
      </x:c>
      <x:c r="H103" s="558" t="s">
        <x:v>413</x:v>
      </x:c>
      <x:c r="I103" s="558" t="s">
        <x:v>414</x:v>
      </x:c>
      <x:c r="J103" s="558" t="s">
        <x:v>415</x:v>
      </x:c>
    </x:row>
    <x:row r="104" ht="15">
      <x:c r="G104" s="558" t="s">
        <x:v>416</x:v>
      </x:c>
      <x:c r="H104" s="558" t="s">
        <x:v>417</x:v>
      </x:c>
      <x:c r="I104" s="558" t="s">
        <x:v>418</x:v>
      </x:c>
      <x:c r="J104" s="558" t="s">
        <x:v>419</x:v>
      </x:c>
    </x:row>
    <x:row r="105" ht="15">
      <x:c r="G105" s="558" t="s">
        <x:v>420</x:v>
      </x:c>
      <x:c r="H105" s="558" t="s">
        <x:v>421</x:v>
      </x:c>
      <x:c r="I105" s="558" t="s">
        <x:v>422</x:v>
      </x:c>
      <x:c r="J105" s="558" t="s">
        <x:v>423</x:v>
      </x:c>
    </x:row>
  </x:sheetData>
  <x:mergeCells>
    <x:mergeCell ref="S6:V6"/>
    <x:mergeCell ref="G9:O9"/>
    <x:mergeCell ref="B10:D26"/>
    <x:mergeCell ref="M11:O11"/>
    <x:mergeCell ref="G14:G15"/>
    <x:mergeCell ref="G25:G26"/>
    <x:mergeCell ref="Q11:T11"/>
    <x:mergeCell ref="G47:G48"/>
    <x:mergeCell ref="G34:G35"/>
    <x:mergeCell ref="G39:G40"/>
    <x:mergeCell ref="D6:F6"/>
    <x:mergeCell ref="G6:H6"/>
  </x:mergeCells>
  <x:pageMargins left="0.7" right="0.7" top="0.75" bottom="0.75" header="0.3" footer="0.3"/>
  <x:legacyDrawing xmlns:r="http://schemas.openxmlformats.org/officeDocument/2006/relationships" r:id="R010eadc7bd9e46a5"/>
</x:worksheet>
</file>

<file path=xl/worksheets/sheet9.xml><?xml version="1.0" encoding="utf-8"?>
<x:worksheet xmlns:x="http://schemas.openxmlformats.org/spreadsheetml/2006/main">
  <x:sheetPr>
    <x:tabColor rgb="FF6B2879"/>
  </x:sheetPr>
  <x:sheetFormatPr baseColWidth="10" defaultColWidth="9.1640625" defaultRowHeight="14"/>
  <x:cols>
    <x:col min="1" max="6" width="8.5" style="13" customWidth="1"/>
    <x:col min="7" max="7" width="24.5" style="13" customWidth="1"/>
    <x:col min="8" max="8" width="31" style="13" customWidth="1"/>
    <x:col min="9" max="9" width="41.83203125" style="13" customWidth="1"/>
    <x:col min="10" max="20" width="31" style="13" customWidth="1"/>
    <x:col min="21" max="39" width="8.5" style="13" customWidth="1"/>
    <x:col min="40" max="16384" width="9.1640625" style="13" customWidth="0"/>
  </x:cols>
  <x:sheetData>
    <x:row r="1">
      <x:c r="A1" s="269" t="s">
        <x:v>0</x:v>
      </x:c>
    </x:row>
    <x:row r="2" ht="38">
      <x:c r="G2" s="1" t="s">
        <x:v>1</x:v>
      </x:c>
    </x:row>
    <x:row r="3">
      <x:c r="G3" s="28" t="str">
        <x:f>'1. Introduktion'!G3</x:f>
        <x:v>Version 3.0</x:v>
      </x:c>
    </x:row>
    <x:row r="4">
      <x:c r="G4" s="28" t="str">
        <x:f>'1. Introduktion'!G4</x:f>
        <x:v>Datum: 2024-12-17</x:v>
      </x:c>
      <x:c r="I4" s="28"/>
    </x:row>
    <x:row r="6" s="6" customFormat="1" ht="41.25" customHeight="1">
      <x:c r="B6" s="5"/>
      <x:c r="C6" s="5"/>
      <x:c r="D6" s="631"/>
      <x:c r="E6" s="631"/>
      <x:c r="F6" s="631"/>
      <x:c r="G6" s="631"/>
      <x:c r="H6" s="631"/>
      <x:c r="I6" s="9"/>
      <x:c r="J6" s="2"/>
      <x:c r="K6" s="2"/>
      <x:c r="P6" s="668"/>
      <x:c r="Q6" s="668"/>
      <x:c r="R6" s="668"/>
      <x:c r="S6" s="668"/>
    </x:row>
    <x:row r="9" ht="26">
      <x:c r="B9" s="36" t="s">
        <x:v>182</x:v>
      </x:c>
      <x:c r="C9" s="36"/>
      <x:c r="D9" s="36"/>
      <x:c r="E9" s="36"/>
    </x:row>
    <x:row r="10" ht="33.75" customHeight="1">
      <x:c r="B10" s="36"/>
      <x:c r="C10" s="36"/>
      <x:c r="D10" s="36"/>
      <x:c r="E10" s="36"/>
      <x:c r="G10" s="669" t="s">
        <x:v>424</x:v>
      </x:c>
      <x:c r="H10" s="670"/>
      <x:c r="I10" s="274" t="s">
        <x:v>425</x:v>
      </x:c>
      <x:c r="J10" s="37"/>
      <x:c r="K10" s="37"/>
    </x:row>
    <x:row r="11" ht="15">
      <x:c r="B11" s="671" t="s">
        <x:v>426</x:v>
      </x:c>
      <x:c r="C11" s="662"/>
      <x:c r="D11" s="662"/>
      <x:c r="E11" s="672"/>
      <x:c r="F11" s="38"/>
      <x:c r="G11" s="317" t="s">
        <x:v>427</x:v>
      </x:c>
      <x:c r="H11" s="318">
        <x:v>0.09</x:v>
      </x:c>
      <x:c r="I11" s="319" t="s">
        <x:v>428</x:v>
      </x:c>
    </x:row>
    <x:row r="12" ht="15">
      <x:c r="B12" s="662"/>
      <x:c r="C12" s="662"/>
      <x:c r="D12" s="662"/>
      <x:c r="E12" s="672"/>
      <x:c r="F12" s="38"/>
      <x:c r="G12" s="317" t="s">
        <x:v>429</x:v>
      </x:c>
      <x:c r="H12" s="318">
        <x:v>3.6999999999999998E-2</x:v>
      </x:c>
      <x:c r="I12" s="319" t="s">
        <x:v>430</x:v>
      </x:c>
    </x:row>
    <x:row r="13" ht="15">
      <x:c r="B13" s="662"/>
      <x:c r="C13" s="662"/>
      <x:c r="D13" s="662"/>
      <x:c r="E13" s="672"/>
      <x:c r="F13" s="38"/>
      <x:c r="G13" s="317" t="s">
        <x:v>431</x:v>
      </x:c>
      <x:c r="H13" s="320">
        <x:v>0</x:v>
      </x:c>
      <x:c r="I13" s="319"/>
    </x:row>
    <x:row r="14" ht="15">
      <x:c r="B14" s="645"/>
      <x:c r="C14" s="645"/>
      <x:c r="D14" s="645"/>
      <x:c r="E14" s="673"/>
      <x:c r="F14" s="38"/>
      <x:c r="G14" s="317" t="s">
        <x:v>432</x:v>
      </x:c>
      <x:c r="H14" s="318">
        <x:v>0.52400000000000002</x:v>
      </x:c>
      <x:c r="I14" s="319" t="s">
        <x:v>433</x:v>
      </x:c>
      <x:c r="J14" s="42"/>
      <x:c r="K14" s="42"/>
    </x:row>
    <x:row r="15" ht="16.25" customHeight="1">
      <x:c r="B15" s="581" t="s">
        <x:v>434</x:v>
      </x:c>
      <x:c r="C15" s="581"/>
      <x:c r="D15" s="581"/>
      <x:c r="E15" s="674"/>
      <x:c r="F15" s="38"/>
      <x:c r="G15" s="317" t="s">
        <x:v>435</x:v>
      </x:c>
      <x:c r="H15" s="318">
        <x:v>0.26500000000000001</x:v>
      </x:c>
      <x:c r="I15" s="319" t="s">
        <x:v>436</x:v>
      </x:c>
      <x:c r="J15" s="42"/>
      <x:c r="K15" s="42"/>
    </x:row>
    <x:row r="16" ht="16.25" customHeight="1">
      <x:c r="B16" s="581"/>
      <x:c r="C16" s="581"/>
      <x:c r="D16" s="581"/>
      <x:c r="E16" s="674"/>
      <x:c r="F16" s="38"/>
      <x:c r="G16" s="317"/>
      <x:c r="H16" s="318"/>
      <x:c r="I16" s="318"/>
      <x:c r="J16" s="42"/>
      <x:c r="K16" s="42"/>
    </x:row>
    <x:row r="17" ht="64.5" customHeight="1">
      <x:c r="B17" s="581"/>
      <x:c r="C17" s="581"/>
      <x:c r="D17" s="581"/>
      <x:c r="E17" s="674"/>
      <x:c r="F17" s="38"/>
      <x:c r="G17" s="675" t="s">
        <x:v>437</x:v>
      </x:c>
      <x:c r="H17" s="675"/>
      <x:c r="I17" s="675"/>
      <x:c r="J17" s="42"/>
      <x:c r="K17" s="42"/>
    </x:row>
    <x:row r="18" ht="14" customHeight="1">
      <x:c r="B18" s="581"/>
      <x:c r="C18" s="581"/>
      <x:c r="D18" s="581"/>
      <x:c r="E18" s="674"/>
      <x:c r="F18" s="38"/>
      <x:c r="G18" s="676" t="s">
        <x:v>438</x:v>
      </x:c>
      <x:c r="H18" s="676"/>
      <x:c r="I18" s="676"/>
      <x:c r="J18" s="42"/>
      <x:c r="K18" s="42"/>
    </x:row>
    <x:row r="19" ht="43.5" customHeight="1">
      <x:c r="B19" s="32"/>
      <x:c r="F19" s="38"/>
      <x:c r="G19" s="40"/>
      <x:c r="H19" s="43"/>
      <x:c r="I19" s="580"/>
      <x:c r="J19" s="580"/>
      <x:c r="K19" s="580"/>
    </x:row>
    <x:row r="20" ht="43.5" customHeight="1">
      <x:c r="B20" s="32"/>
      <x:c r="F20" s="38"/>
      <x:c r="G20" s="40"/>
      <x:c r="H20" s="43"/>
      <x:c r="I20" s="587"/>
      <x:c r="J20" s="587"/>
      <x:c r="K20" s="587"/>
    </x:row>
    <x:row r="21" ht="69.75" customHeight="1">
      <x:c r="B21" s="32"/>
      <x:c r="F21" s="38"/>
      <x:c r="G21" s="40"/>
      <x:c r="H21" s="43"/>
      <x:c r="I21" s="580"/>
      <x:c r="J21" s="580"/>
      <x:c r="K21" s="580"/>
    </x:row>
    <x:row r="22" ht="43.5" customHeight="1">
      <x:c r="B22" s="32"/>
      <x:c r="F22" s="38"/>
      <x:c r="G22" s="40"/>
      <x:c r="H22" s="43"/>
      <x:c r="I22" s="587"/>
      <x:c r="J22" s="587"/>
      <x:c r="K22" s="587"/>
    </x:row>
    <x:row r="23" ht="43.5" customHeight="1">
      <x:c r="B23" s="32"/>
      <x:c r="F23" s="38"/>
      <x:c r="G23" s="40"/>
      <x:c r="H23" s="43"/>
      <x:c r="I23" s="587"/>
      <x:c r="J23" s="587"/>
      <x:c r="K23" s="587"/>
    </x:row>
    <x:row r="24" ht="66" customHeight="1">
      <x:c r="B24" s="32"/>
      <x:c r="F24" s="38"/>
      <x:c r="G24" s="44"/>
      <x:c r="H24" s="43"/>
      <x:c r="I24" s="580"/>
      <x:c r="J24" s="580"/>
      <x:c r="K24" s="580"/>
    </x:row>
    <x:row r="25" ht="43.5" customHeight="1">
      <x:c r="B25" s="32"/>
      <x:c r="F25" s="38"/>
      <x:c r="G25" s="40"/>
      <x:c r="H25" s="43"/>
      <x:c r="I25" s="580"/>
      <x:c r="J25" s="580"/>
      <x:c r="K25" s="580"/>
    </x:row>
    <x:row r="26" ht="60.75" customHeight="1">
      <x:c r="B26" s="32"/>
      <x:c r="F26" s="38"/>
      <x:c r="G26" s="40"/>
      <x:c r="H26" s="43"/>
      <x:c r="I26" s="587"/>
      <x:c r="J26" s="587"/>
      <x:c r="K26" s="587"/>
    </x:row>
    <x:row r="27">
      <x:c r="B27" s="32"/>
      <x:c r="F27" s="38"/>
      <x:c r="G27" s="45"/>
      <x:c r="H27" s="43"/>
      <x:c r="I27" s="42"/>
      <x:c r="J27" s="42"/>
      <x:c r="K27" s="42"/>
    </x:row>
    <x:row r="28" ht="100.5" customHeight="1">
      <x:c r="B28" s="32"/>
      <x:c r="F28" s="38"/>
      <x:c r="G28" s="46"/>
      <x:c r="H28" s="44"/>
      <x:c r="I28" s="587"/>
      <x:c r="J28" s="587"/>
      <x:c r="K28" s="587"/>
    </x:row>
    <x:row r="29" ht="15">
      <x:c r="F29" s="38"/>
      <x:c r="G29" s="47"/>
      <x:c r="H29" s="48"/>
      <x:c r="I29" s="49"/>
      <x:c r="J29" s="49"/>
      <x:c r="K29" s="49"/>
    </x:row>
    <x:row r="30">
      <x:c r="G30" s="40"/>
      <x:c r="H30" s="50"/>
      <x:c r="I30" s="677"/>
      <x:c r="J30" s="677"/>
      <x:c r="K30" s="677"/>
    </x:row>
    <x:row r="31">
      <x:c r="G31" s="40"/>
      <x:c r="H31" s="50"/>
      <x:c r="I31" s="677"/>
      <x:c r="J31" s="677"/>
      <x:c r="K31" s="677"/>
    </x:row>
    <x:row r="32" ht="45.75" customHeight="1">
      <x:c r="G32" s="51"/>
      <x:c r="H32" s="41"/>
      <x:c r="I32" s="587"/>
      <x:c r="J32" s="587"/>
      <x:c r="K32" s="587"/>
    </x:row>
    <x:row r="33" ht="76.5" customHeight="1">
      <x:c r="G33" s="40"/>
      <x:c r="H33" s="43"/>
      <x:c r="I33" s="587"/>
      <x:c r="J33" s="587"/>
      <x:c r="K33" s="587"/>
    </x:row>
    <x:row r="34" ht="63.75" customHeight="1">
      <x:c r="G34" s="40"/>
      <x:c r="H34" s="42"/>
      <x:c r="I34" s="587"/>
      <x:c r="J34" s="587"/>
      <x:c r="K34" s="587"/>
    </x:row>
  </x:sheetData>
  <x:mergeCells>
    <x:mergeCell ref="I23:K23"/>
    <x:mergeCell ref="I19:K19"/>
    <x:mergeCell ref="I20:K20"/>
    <x:mergeCell ref="I21:K21"/>
    <x:mergeCell ref="I34:K34"/>
    <x:mergeCell ref="I24:K24"/>
    <x:mergeCell ref="I25:K25"/>
    <x:mergeCell ref="I26:K26"/>
    <x:mergeCell ref="I28:K28"/>
    <x:mergeCell ref="I30:K30"/>
    <x:mergeCell ref="I31:K31"/>
    <x:mergeCell ref="I32:K32"/>
    <x:mergeCell ref="I33:K33"/>
    <x:mergeCell ref="P6:S6"/>
    <x:mergeCell ref="G10:H10"/>
    <x:mergeCell ref="B11:E14"/>
    <x:mergeCell ref="I22:K22"/>
    <x:mergeCell ref="D6:F6"/>
    <x:mergeCell ref="G6:H6"/>
    <x:mergeCell ref="B15:E18"/>
    <x:mergeCell ref="G17:I17"/>
    <x:mergeCell ref="G18:I18"/>
  </x:mergeCells>
  <x:pageMargins left="0.7" right="0.7" top="0.75" bottom="0.75" header="0.3" footer="0.3"/>
  <x:drawing xmlns:r="http://schemas.openxmlformats.org/officeDocument/2006/relationships" r:id="R5aead75c063f4778"/>
</x:worksheet>
</file>

<file path=xl/worksheets/sheet10.xml><?xml version="1.0" encoding="utf-8"?>
<x:worksheet xmlns:x="http://schemas.openxmlformats.org/spreadsheetml/2006/main">
  <x:sheetPr>
    <x:tabColor rgb="FF92D050"/>
  </x:sheetPr>
  <x:sheetFormatPr baseColWidth="10" defaultColWidth="9.1640625" defaultRowHeight="14"/>
  <x:cols>
    <x:col min="1" max="23" width="8.5" style="13" customWidth="1"/>
    <x:col min="24" max="16384" width="9.1640625" style="13" customWidth="0"/>
  </x:cols>
  <x:sheetData>
    <x:row r="3" ht="23">
      <x:c r="B3" s="14" t="s">
        <x:v>439</x:v>
      </x:c>
      <x:c r="S3" s="13" t="s">
        <x:v>440</x:v>
      </x:c>
    </x:row>
    <x:row r="4">
      <x:c r="B4" s="679" t="s">
        <x:v>441</x:v>
      </x:c>
      <x:c r="C4" s="679"/>
      <x:c r="D4" s="680" t="e">
        <x:f>'1. LCC Befintlig Installation'!F5</x:f>
      </x:c>
      <x:c r="E4" s="680"/>
      <x:c r="F4" s="680"/>
      <x:c r="G4" s="680"/>
      <x:c r="H4" s="680"/>
      <x:c r="I4" s="680"/>
      <x:c r="J4" s="680"/>
    </x:row>
    <x:row r="5">
      <x:c r="B5" s="679" t="s">
        <x:v>442</x:v>
      </x:c>
      <x:c r="C5" s="679"/>
      <x:c r="D5" s="681" t="e">
        <x:f>'1. LCC Befintlig Installation'!F6</x:f>
      </x:c>
      <x:c r="E5" s="680"/>
      <x:c r="F5" s="680"/>
      <x:c r="G5" s="680"/>
      <x:c r="H5" s="680"/>
      <x:c r="I5" s="680"/>
      <x:c r="J5" s="680"/>
    </x:row>
    <x:row r="6">
      <x:c r="B6" s="679" t="s">
        <x:v>443</x:v>
      </x:c>
      <x:c r="C6" s="679"/>
      <x:c r="D6" s="680" t="e">
        <x:f>'1. LCC Befintlig Installation'!F7</x:f>
      </x:c>
      <x:c r="E6" s="680"/>
      <x:c r="F6" s="680"/>
      <x:c r="G6" s="680"/>
      <x:c r="H6" s="680"/>
      <x:c r="I6" s="680"/>
      <x:c r="J6" s="680"/>
    </x:row>
    <x:row r="7" ht="14.25" customHeight="1">
      <x:c r="I7" s="14"/>
      <x:c r="J7" s="14"/>
    </x:row>
    <x:row r="8" ht="16">
      <x:c r="B8" s="682" t="s">
        <x:v>444</x:v>
      </x:c>
      <x:c r="C8" s="682"/>
      <x:c r="D8" s="682"/>
      <x:c r="E8" s="15" t="e">
        <x:f>'1. LCC Befintlig Installation'!H9</x:f>
      </x:c>
      <x:c r="F8" s="15"/>
      <x:c r="G8" s="16" t="s">
        <x:v>37</x:v>
      </x:c>
      <x:c r="I8" s="16" t="s">
        <x:v>38</x:v>
      </x:c>
      <x:c r="J8" s="17"/>
      <x:c r="K8" s="93" t="e">
        <x:f>'1. LCC Befintlig Installation'!H10</x:f>
      </x:c>
      <x:c r="M8" s="65" t="s">
        <x:v>445</x:v>
      </x:c>
    </x:row>
    <x:row r="9" ht="23">
      <x:c r="B9" s="14"/>
      <x:c r="G9" s="14"/>
      <x:c r="H9" s="14"/>
      <x:c r="I9" s="14"/>
      <x:c r="J9" s="14"/>
    </x:row>
    <x:row r="10" ht="15">
      <x:c r="B10" s="20" t="s">
        <x:v>446</x:v>
      </x:c>
      <x:c r="C10" s="19"/>
      <x:c r="D10" s="19"/>
      <x:c r="E10" s="20"/>
      <x:c r="F10" s="20"/>
      <x:c r="G10" s="683" t="str">
        <x:f>'1. LCC Befintlig Installation'!E2</x:f>
        <x:v>Befintlig Installation</x:v>
      </x:c>
      <x:c r="H10" s="683"/>
      <x:c r="I10" s="683"/>
      <x:c r="J10" s="683" t="str">
        <x:f>("Ny installation "&amp;'2. LCC Ny Installation'!E2)</x:f>
        <x:v>Ny installation Aura Light</x:v>
      </x:c>
      <x:c r="K10" s="683"/>
      <x:c r="L10" s="683"/>
      <x:c r="M10" s="678"/>
      <x:c r="N10" s="678"/>
      <x:c r="O10" s="678"/>
      <x:c r="P10" s="678"/>
      <x:c r="Q10" s="678"/>
      <x:c r="R10" s="678"/>
      <x:c r="S10" s="678"/>
      <x:c r="T10" s="678"/>
      <x:c r="U10" s="678"/>
      <x:c r="V10" s="94"/>
      <x:c r="W10" s="29"/>
      <x:c r="Z10" s="323" t="n">
        <x:f>(2500-2342)/2342</x:f>
        <x:v>0.06746370623398805</x:v>
      </x:c>
    </x:row>
    <x:row r="11" ht="14.25" customHeight="1">
      <x:c r="B11" s="16" t="s">
        <x:v>104</x:v>
      </x:c>
      <x:c r="C11" s="16"/>
      <x:c r="D11" s="16"/>
      <x:c r="E11" s="18"/>
      <x:c r="F11" s="18"/>
      <x:c r="G11" s="684" t="n">
        <x:f>'1. LCC Befintlig Installation'!I176</x:f>
        <x:v>0</x:v>
      </x:c>
      <x:c r="H11" s="684"/>
      <x:c r="I11" s="684"/>
      <x:c r="J11" s="684" t="n">
        <x:f>'2. LCC Ny Installation'!I176</x:f>
        <x:v>0</x:v>
      </x:c>
      <x:c r="K11" s="684"/>
      <x:c r="L11" s="684"/>
      <x:c r="M11" s="685"/>
      <x:c r="N11" s="685"/>
      <x:c r="O11" s="685"/>
      <x:c r="P11" s="684"/>
      <x:c r="Q11" s="684"/>
      <x:c r="R11" s="684"/>
      <x:c r="S11" s="684"/>
      <x:c r="T11" s="684"/>
      <x:c r="U11" s="684"/>
      <x:c r="V11" s="94"/>
      <x:c r="W11" s="64"/>
    </x:row>
    <x:row r="12" ht="14.25" customHeight="1">
      <x:c r="B12" s="16" t="s">
        <x:v>447</x:v>
      </x:c>
      <x:c r="C12" s="16"/>
      <x:c r="D12" s="16"/>
      <x:c r="E12" s="18"/>
      <x:c r="F12" s="18"/>
      <x:c r="G12" s="684" t="e">
        <x:f>'1. LCC Befintlig Installation'!I197</x:f>
      </x:c>
      <x:c r="H12" s="684"/>
      <x:c r="I12" s="684"/>
      <x:c r="J12" s="684" t="e">
        <x:f>'2. LCC Ny Installation'!I197</x:f>
      </x:c>
      <x:c r="K12" s="684"/>
      <x:c r="L12" s="684"/>
      <x:c r="M12" s="685" t="e">
        <x:f>(J12-G12)/G12</x:f>
      </x:c>
      <x:c r="N12" s="685"/>
      <x:c r="O12" s="685"/>
      <x:c r="P12" s="684"/>
      <x:c r="Q12" s="684"/>
      <x:c r="R12" s="684"/>
      <x:c r="S12" s="684"/>
      <x:c r="T12" s="684"/>
      <x:c r="U12" s="684"/>
      <x:c r="V12" s="94"/>
      <x:c r="W12" s="64"/>
    </x:row>
    <x:row r="13" ht="14.25" customHeight="1">
      <x:c r="B13" s="19" t="s">
        <x:v>164</x:v>
      </x:c>
      <x:c r="C13" s="21"/>
      <x:c r="D13" s="21"/>
      <x:c r="E13" s="20"/>
      <x:c r="F13" s="20"/>
      <x:c r="G13" s="686" t="e">
        <x:f>'1. LCC Befintlig Installation'!I213</x:f>
      </x:c>
      <x:c r="H13" s="686"/>
      <x:c r="I13" s="686"/>
      <x:c r="J13" s="686" t="e">
        <x:f>'2. LCC Ny Installation'!I213</x:f>
      </x:c>
      <x:c r="K13" s="686"/>
      <x:c r="L13" s="686"/>
      <x:c r="M13" s="685"/>
      <x:c r="N13" s="685"/>
      <x:c r="O13" s="685"/>
      <x:c r="P13" s="684"/>
      <x:c r="Q13" s="684"/>
      <x:c r="R13" s="684"/>
      <x:c r="S13" s="684"/>
      <x:c r="T13" s="684"/>
      <x:c r="U13" s="684"/>
      <x:c r="V13" s="94"/>
      <x:c r="W13" s="95"/>
    </x:row>
    <x:row r="14" ht="15">
      <x:c r="B14" s="18" t="s">
        <x:v>448</x:v>
      </x:c>
      <x:c r="C14" s="16"/>
      <x:c r="D14" s="16"/>
      <x:c r="E14" s="18"/>
      <x:c r="F14" s="18"/>
      <x:c r="G14" s="684" t="e">
        <x:f>SUM(G11:I13)</x:f>
      </x:c>
      <x:c r="H14" s="684"/>
      <x:c r="I14" s="684"/>
      <x:c r="J14" s="684" t="e">
        <x:f t="shared" ref="J14" si="0">SUM(J11:L13)</x:f>
      </x:c>
      <x:c r="K14" s="684"/>
      <x:c r="L14" s="684"/>
      <x:c r="M14" s="685" t="e">
        <x:f t="shared" ref="M14" si="1">(J14-G14)/G14</x:f>
      </x:c>
      <x:c r="N14" s="685"/>
      <x:c r="O14" s="685"/>
      <x:c r="P14" s="684"/>
      <x:c r="Q14" s="684"/>
      <x:c r="R14" s="684"/>
      <x:c r="S14" s="684"/>
      <x:c r="T14" s="684"/>
      <x:c r="U14" s="684"/>
      <x:c r="V14" s="94"/>
      <x:c r="W14" s="64"/>
    </x:row>
    <x:row r="15" ht="12.75" customHeight="1">
      <x:c r="E15" s="18"/>
      <x:c r="F15" s="18"/>
      <x:c r="G15" s="18"/>
      <x:c r="H15" s="18"/>
      <x:c r="I15" s="18"/>
      <x:c r="J15" s="18"/>
    </x:row>
    <x:row r="16" ht="15">
      <x:c r="B16" s="687" t="s">
        <x:v>449</x:v>
      </x:c>
      <x:c r="C16" s="687"/>
      <x:c r="D16" s="687"/>
      <x:c r="E16" s="687"/>
      <x:c r="F16" s="687"/>
      <x:c r="G16" s="683" t="str">
        <x:f>G10</x:f>
        <x:v>Befintlig Installation</x:v>
      </x:c>
      <x:c r="H16" s="683"/>
      <x:c r="I16" s="683"/>
      <x:c r="J16" s="683" t="str">
        <x:f t="shared" ref="J16" si="2">J10</x:f>
        <x:v>Ny installation Aura Light</x:v>
      </x:c>
      <x:c r="K16" s="683"/>
      <x:c r="L16" s="683"/>
      <x:c r="M16" s="678"/>
      <x:c r="N16" s="678"/>
      <x:c r="O16" s="678"/>
      <x:c r="P16" s="678"/>
      <x:c r="Q16" s="678"/>
      <x:c r="R16" s="678"/>
      <x:c r="S16" s="678"/>
      <x:c r="T16" s="678"/>
      <x:c r="U16" s="678"/>
      <x:c r="V16" s="29"/>
      <x:c r="W16" s="29"/>
    </x:row>
    <x:row r="17" ht="15">
      <x:c r="B17" s="16"/>
      <x:c r="C17" s="96"/>
      <x:c r="D17" s="96"/>
      <x:c r="E17" s="96"/>
      <x:c r="F17" s="96"/>
      <x:c r="G17" s="688"/>
      <x:c r="H17" s="688"/>
      <x:c r="I17" s="688"/>
      <x:c r="J17" s="688"/>
      <x:c r="K17" s="688"/>
      <x:c r="L17" s="688"/>
      <x:c r="M17" s="678"/>
      <x:c r="N17" s="678"/>
      <x:c r="O17" s="678"/>
      <x:c r="P17" s="678"/>
      <x:c r="Q17" s="678"/>
      <x:c r="R17" s="678"/>
      <x:c r="S17" s="29"/>
      <x:c r="T17" s="29"/>
      <x:c r="U17" s="29"/>
      <x:c r="V17" s="29"/>
      <x:c r="W17" s="29"/>
    </x:row>
    <x:row r="18" ht="15">
      <x:c r="B18" s="16" t="s">
        <x:v>450</x:v>
      </x:c>
      <x:c r="C18" s="16"/>
      <x:c r="D18" s="16"/>
      <x:c r="E18" s="22" t="s">
        <x:v>451</x:v>
      </x:c>
      <x:c r="F18" s="22"/>
      <x:c r="G18" s="684" t="e">
        <x:f>'1. LCC Befintlig Installation'!I192</x:f>
      </x:c>
      <x:c r="H18" s="684"/>
      <x:c r="I18" s="684"/>
      <x:c r="J18" s="684" t="n">
        <x:f>'2. LCC Ny Installation'!I192</x:f>
        <x:v>0</x:v>
      </x:c>
      <x:c r="K18" s="684"/>
      <x:c r="L18" s="684"/>
      <x:c r="M18" s="689" t="e">
        <x:f>(J18-G18)/G18</x:f>
      </x:c>
      <x:c r="N18" s="689"/>
      <x:c r="O18" s="689"/>
      <x:c r="P18" s="684"/>
      <x:c r="Q18" s="684"/>
      <x:c r="R18" s="684"/>
      <x:c r="S18" s="684"/>
      <x:c r="T18" s="684"/>
      <x:c r="U18" s="684"/>
      <x:c r="V18" s="97"/>
      <x:c r="W18" s="97"/>
    </x:row>
    <x:row r="19" ht="15">
      <x:c r="B19" s="16" t="s">
        <x:v>182</x:v>
      </x:c>
      <x:c r="C19" s="16"/>
      <x:c r="D19" s="16"/>
      <x:c r="E19" s="22" t="s">
        <x:v>452</x:v>
      </x:c>
      <x:c r="F19" s="22"/>
      <x:c r="G19" s="684" t="e">
        <x:f>'1. LCC Befintlig Installation'!I215</x:f>
      </x:c>
      <x:c r="H19" s="684"/>
      <x:c r="I19" s="684"/>
      <x:c r="J19" s="684" t="e">
        <x:f>'2. LCC Ny Installation'!I215</x:f>
      </x:c>
      <x:c r="K19" s="684"/>
      <x:c r="L19" s="684"/>
      <x:c r="M19" s="689" t="e">
        <x:f>(J19-G19)/G19</x:f>
      </x:c>
      <x:c r="N19" s="689"/>
      <x:c r="O19" s="689"/>
      <x:c r="P19" s="684"/>
      <x:c r="Q19" s="684"/>
      <x:c r="R19" s="684"/>
      <x:c r="S19" s="684"/>
      <x:c r="T19" s="684"/>
      <x:c r="U19" s="684"/>
      <x:c r="V19" s="97"/>
      <x:c r="W19" s="97"/>
    </x:row>
    <x:row r="44" ht="15">
      <x:c r="G44" s="678"/>
      <x:c r="H44" s="678"/>
      <x:c r="I44" s="678"/>
      <x:c r="J44" s="678"/>
      <x:c r="K44" s="678"/>
      <x:c r="L44" s="678"/>
      <x:c r="M44" s="678"/>
      <x:c r="N44" s="678"/>
      <x:c r="O44" s="678"/>
      <x:c r="P44" s="678"/>
      <x:c r="Q44" s="678"/>
      <x:c r="R44" s="678"/>
      <x:c r="S44" s="678"/>
      <x:c r="T44" s="678"/>
      <x:c r="U44" s="678"/>
      <x:c r="V44" s="29"/>
      <x:c r="W44" s="29"/>
    </x:row>
  </x:sheetData>
  <x:mergeCells>
    <x:mergeCell ref="G44:I44"/>
    <x:mergeCell ref="J44:L44"/>
    <x:mergeCell ref="M44:O44"/>
    <x:mergeCell ref="P44:R44"/>
    <x:mergeCell ref="S44:U44"/>
    <x:mergeCell ref="S18:U18"/>
    <x:mergeCell ref="G19:I19"/>
    <x:mergeCell ref="J19:L19"/>
    <x:mergeCell ref="M19:O19"/>
    <x:mergeCell ref="P19:R19"/>
    <x:mergeCell ref="S19:U19"/>
    <x:mergeCell ref="G17:I17"/>
    <x:mergeCell ref="J17:L17"/>
    <x:mergeCell ref="M17:O17"/>
    <x:mergeCell ref="P17:R17"/>
    <x:mergeCell ref="G18:I18"/>
    <x:mergeCell ref="J18:L18"/>
    <x:mergeCell ref="M18:O18"/>
    <x:mergeCell ref="P18:R18"/>
    <x:mergeCell ref="B16:F16"/>
    <x:mergeCell ref="G16:I16"/>
    <x:mergeCell ref="J16:L16"/>
    <x:mergeCell ref="M16:O16"/>
    <x:mergeCell ref="P16:R16"/>
    <x:mergeCell ref="S16:U16"/>
    <x:mergeCell ref="G13:I13"/>
    <x:mergeCell ref="J13:L13"/>
    <x:mergeCell ref="M13:O13"/>
    <x:mergeCell ref="P13:R13"/>
    <x:mergeCell ref="S13:U13"/>
    <x:mergeCell ref="G14:I14"/>
    <x:mergeCell ref="J14:L14"/>
    <x:mergeCell ref="M14:O14"/>
    <x:mergeCell ref="P14:R14"/>
    <x:mergeCell ref="S14:U14"/>
    <x:mergeCell ref="G11:I11"/>
    <x:mergeCell ref="J11:L11"/>
    <x:mergeCell ref="M11:O11"/>
    <x:mergeCell ref="P11:R11"/>
    <x:mergeCell ref="S11:U11"/>
    <x:mergeCell ref="G12:I12"/>
    <x:mergeCell ref="J12:L12"/>
    <x:mergeCell ref="M12:O12"/>
    <x:mergeCell ref="P12:R12"/>
    <x:mergeCell ref="S12:U12"/>
    <x:mergeCell ref="S10:U10"/>
    <x:mergeCell ref="B4:C4"/>
    <x:mergeCell ref="D4:J4"/>
    <x:mergeCell ref="B5:C5"/>
    <x:mergeCell ref="D5:J5"/>
    <x:mergeCell ref="B6:C6"/>
    <x:mergeCell ref="D6:J6"/>
    <x:mergeCell ref="B8:D8"/>
    <x:mergeCell ref="G10:I10"/>
    <x:mergeCell ref="J10:L10"/>
    <x:mergeCell ref="M10:O10"/>
    <x:mergeCell ref="P10:R10"/>
  </x:mergeCells>
  <x:pageMargins left="0.7" right="0.7" top="0.75" bottom="0.75" header="0.3" footer="0.3"/>
  <x:drawing xmlns:r="http://schemas.openxmlformats.org/officeDocument/2006/relationships" r:id="Rd15fe7d3284a4a7d"/>
</x:worksheet>
</file>

<file path=xl/worksheets/sheet11.xml><?xml version="1.0" encoding="utf-8"?>
<x:worksheet xmlns:x="http://schemas.openxmlformats.org/spreadsheetml/2006/main">
  <x:sheetPr>
    <x:tabColor rgb="FF00656C"/>
  </x:sheetPr>
  <x:sheetViews>
    <x:sheetView showGridLines="0" workbookViewId="0"/>
  </x:sheetViews>
  <x:sheetFormatPr baseColWidth="10" defaultColWidth="9.1640625" defaultRowHeight="14"/>
  <x:cols>
    <x:col min="1" max="1" width="0.6640625" style="326" customWidth="1"/>
    <x:col min="2" max="2" width="4.83203125" style="326" customWidth="1"/>
    <x:col min="3" max="3" width="10.33203125" style="326" customWidth="1"/>
    <x:col min="4" max="4" width="24.33203125" style="326" customWidth="1"/>
    <x:col min="5" max="5" width="12.6640625" style="326" customWidth="1"/>
    <x:col min="6" max="6" width="14.1640625" style="326" customWidth="1"/>
    <x:col min="7" max="7" width="13.1640625" style="326" customWidth="1"/>
    <x:col min="8" max="8" width="22.6640625" style="326" customWidth="1"/>
    <x:col min="9" max="10" width="13.6640625" style="326" customWidth="1"/>
    <x:col min="11" max="11" width="16.33203125" style="326" customWidth="1"/>
    <x:col min="12" max="12" width="8.5" style="326" customWidth="1"/>
    <x:col min="13" max="13" width="19.1640625" style="326" customWidth="1"/>
    <x:col min="14" max="14" width="17.33203125" style="326" customWidth="1"/>
    <x:col min="15" max="15" width="7.6640625" style="326" customWidth="1"/>
    <x:col min="16" max="16" width="8.5" style="326" customWidth="1"/>
    <x:col min="17" max="17" width="14.1640625" style="326" customWidth="1"/>
    <x:col min="18" max="21" width="8.5" style="326" customWidth="1"/>
    <x:col min="22" max="22" width="12.1640625" style="326" customWidth="1"/>
    <x:col min="23" max="25" width="8.5" style="326" customWidth="1"/>
    <x:col min="26" max="26" width="9.1640625" style="326" customWidth="0"/>
    <x:col min="27" max="27" width="17.6640625" style="326" customWidth="1"/>
    <x:col min="28" max="16384" width="9.1640625" style="326" customWidth="0"/>
  </x:cols>
  <x:sheetData>
    <x:row r="1" ht="187.5" customHeight="1"/>
    <x:row r="3" ht="134.25" customHeight="1">
      <x:c r="B3" s="335"/>
      <x:c r="C3" s="335"/>
      <x:c r="D3" s="336"/>
      <x:c r="E3" s="337"/>
      <x:c r="F3" s="335"/>
      <x:c r="G3" s="335"/>
      <x:c r="H3" s="335"/>
      <x:c r="I3" s="335"/>
      <x:c r="J3" s="335"/>
      <x:c r="K3" s="335"/>
      <x:c r="L3" s="335"/>
      <x:c r="M3" s="335"/>
      <x:c r="N3" s="335"/>
      <x:c r="O3" s="335"/>
      <x:c r="P3" s="335"/>
      <x:c r="Q3" s="335"/>
      <x:c r="R3" s="335"/>
      <x:c r="S3" s="335"/>
      <x:c r="T3" s="335"/>
      <x:c r="U3" s="338"/>
      <x:c r="V3" s="335"/>
    </x:row>
    <x:row r="4" ht="54" customHeight="1">
      <x:c r="B4" s="442"/>
      <x:c r="C4" s="442"/>
      <x:c r="D4" s="464" t="e">
        <x:f>IF(Förutsättningar!S20&lt;&gt;"",Förutsättningar!S20,Förutsättningar!P20)</x:f>
      </x:c>
      <x:c r="E4" s="442"/>
      <x:c r="F4" s="442"/>
      <x:c r="G4" s="442"/>
      <x:c r="H4" s="442"/>
      <x:c r="I4" s="442"/>
      <x:c r="J4" s="442"/>
      <x:c r="K4" s="442"/>
      <x:c r="L4" s="442"/>
      <x:c r="M4" s="442"/>
      <x:c r="N4" s="442"/>
      <x:c r="O4" s="442"/>
      <x:c r="P4" s="442"/>
      <x:c r="Q4" s="442"/>
      <x:c r="R4" s="442"/>
      <x:c r="S4" s="442"/>
      <x:c r="T4" s="442"/>
      <x:c r="U4" s="442"/>
      <x:c r="V4" s="442"/>
    </x:row>
    <x:row r="5" ht="37.5" customHeight="1">
      <x:c r="B5" s="442"/>
      <x:c r="C5" s="442"/>
      <x:c r="D5" s="464"/>
      <x:c r="E5" s="442"/>
      <x:c r="F5" s="442"/>
      <x:c r="G5" s="442"/>
      <x:c r="H5" s="442"/>
      <x:c r="I5" s="442"/>
      <x:c r="J5" s="442"/>
      <x:c r="K5" s="442"/>
      <x:c r="L5" s="442"/>
      <x:c r="M5" s="442"/>
      <x:c r="N5" s="442"/>
      <x:c r="O5" s="442"/>
      <x:c r="P5" s="442"/>
      <x:c r="Q5" s="442"/>
      <x:c r="R5" s="442"/>
      <x:c r="S5" s="442"/>
      <x:c r="T5" s="442"/>
      <x:c r="U5" s="442"/>
      <x:c r="V5" s="442"/>
    </x:row>
    <x:row r="6" ht="19.5" customHeight="1"/>
    <x:row r="7" ht="391.5" customHeight="1">
      <x:c r="D7" s="711" t="e" cm="1">
        <x:f t="array" aca="1" ref="D7">IFERROR(
  INDEX(
    tblStrings[],
    MATCH(
      1,
      (tblStrings[Cell]=SUBSTITUTE(CELL("adress",INDIRECT("RC",FALSE)),"$","")) *
      (tblStrings[Sheet]=AllStrings!$C$142),
      0
    ),
    MATCH(Språkval, tblStrings[#Headers], 0)
  ),
)</x:f>
      </x:c>
      <x:c r="E7" s="711"/>
      <x:c r="F7" s="711"/>
      <x:c r="G7" s="711"/>
      <x:c r="H7" s="711"/>
      <x:c r="I7" s="711"/>
      <x:c r="J7" s="711"/>
      <x:c r="K7" s="711"/>
      <x:c r="L7" s="711"/>
      <x:c r="M7" s="711"/>
      <x:c r="N7" s="711"/>
      <x:c r="O7" s="711"/>
      <x:c r="P7" s="711"/>
      <x:c r="Q7" s="711"/>
      <x:c r="R7" s="711"/>
      <x:c r="S7" s="711"/>
      <x:c r="T7" s="711"/>
    </x:row>
    <x:row r="8" ht="67.5" customHeight="1">
      <x:c r="D8" s="711"/>
      <x:c r="E8" s="711"/>
      <x:c r="F8" s="711"/>
      <x:c r="G8" s="711"/>
      <x:c r="H8" s="711"/>
      <x:c r="I8" s="711"/>
      <x:c r="J8" s="711"/>
      <x:c r="K8" s="711"/>
      <x:c r="L8" s="711"/>
      <x:c r="M8" s="711"/>
      <x:c r="N8" s="711"/>
      <x:c r="O8" s="711"/>
      <x:c r="P8" s="711"/>
      <x:c r="Q8" s="711"/>
      <x:c r="R8" s="711"/>
      <x:c r="S8" s="711"/>
      <x:c r="T8" s="711"/>
    </x:row>
    <x:row r="9" ht="77.25" customHeight="1">
      <x:c r="D9" s="485" t="e" cm="1">
        <x:f t="array" aca="1" ref="D9">IFERROR(
  INDEX(
    tblStrings[],
    MATCH(
      1,
      (tblStrings[Cell]=SUBSTITUTE(CELL("adress",INDIRECT("RC",FALSE)),"$","")) *
      (tblStrings[Sheet]=AllStrings!$C$142),
      0
    ),
    MATCH(Språkval, tblStrings[#Headers], 0)
  ),
)</x:f>
      </x:c>
      <x:c r="E9" s="449"/>
      <x:c r="F9" s="449"/>
      <x:c r="G9" s="447"/>
      <x:c r="H9" s="447"/>
      <x:c r="I9" s="447"/>
      <x:c r="J9" s="447"/>
      <x:c r="K9" s="459" t="e" cm="1">
        <x:f t="array" aca="1" ref="K9">IFERROR(
  INDEX(
    tblStrings[],
    MATCH(
      1,
      (tblStrings[Cell]=SUBSTITUTE(CELL("adress",INDIRECT("RC",FALSE)),"$","")) *
      (tblStrings[Sheet]=AllStrings!$C$142),
      0
    ),
    MATCH(Språkval, tblStrings[#Headers], 0)
  ),
)</x:f>
      </x:c>
      <x:c r="L9" s="447"/>
      <x:c r="M9" s="447"/>
      <x:c r="N9" s="447"/>
      <x:c r="O9" s="447"/>
      <x:c r="P9" s="447"/>
      <x:c r="Q9" s="447"/>
      <x:c r="R9" s="447"/>
      <x:c r="S9" s="447"/>
      <x:c r="T9" s="447"/>
    </x:row>
    <x:row r="10">
      <x:c r="D10" s="447"/>
      <x:c r="E10" s="447"/>
      <x:c r="F10" s="447"/>
      <x:c r="G10" s="447"/>
      <x:c r="H10" s="447"/>
      <x:c r="I10" s="447"/>
      <x:c r="J10" s="447"/>
      <x:c r="K10" s="447"/>
      <x:c r="L10" s="447"/>
      <x:c r="M10" s="447"/>
      <x:c r="N10" s="447"/>
      <x:c r="O10" s="447"/>
      <x:c r="P10" s="447"/>
      <x:c r="Q10" s="447"/>
      <x:c r="R10" s="447"/>
      <x:c r="S10" s="447"/>
      <x:c r="T10" s="447"/>
    </x:row>
    <x:row r="11" ht="25">
      <x:c r="D11" s="736" t="e">
        <x:f>Förutsättningar!P20</x:f>
      </x:c>
      <x:c r="E11" s="736"/>
      <x:c r="F11" s="737" t="e">
        <x:f>IF(Förutsättningar!S20&lt;&gt;"",Förutsättningar!S20,"")</x:f>
      </x:c>
      <x:c r="G11" s="737"/>
      <x:c r="H11" s="737"/>
      <x:c r="I11" s="737"/>
      <x:c r="J11" s="737"/>
      <x:c r="K11" s="737"/>
      <x:c r="L11" s="737"/>
      <x:c r="M11" s="448"/>
      <x:c r="N11" s="448"/>
      <x:c r="O11" s="448"/>
      <x:c r="P11" s="447"/>
      <x:c r="Q11" s="447"/>
      <x:c r="R11" s="447"/>
      <x:c r="S11" s="447"/>
      <x:c r="T11" s="447"/>
    </x:row>
    <x:row r="12" ht="25">
      <x:c r="D12" s="736" t="e">
        <x:f>Förutsättningar!P21</x:f>
      </x:c>
      <x:c r="E12" s="736"/>
      <x:c r="F12" s="737" t="e">
        <x:f>IF(Förutsättningar!S21&lt;&gt;"",Förutsättningar!S21,"")</x:f>
      </x:c>
      <x:c r="G12" s="737"/>
      <x:c r="H12" s="737"/>
      <x:c r="I12" s="737"/>
      <x:c r="J12" s="737"/>
      <x:c r="K12" s="737"/>
      <x:c r="L12" s="737"/>
      <x:c r="M12" s="448"/>
      <x:c r="N12" s="448"/>
      <x:c r="O12" s="448"/>
      <x:c r="P12" s="447"/>
      <x:c r="Q12" s="447"/>
      <x:c r="R12" s="447"/>
      <x:c r="S12" s="447"/>
      <x:c r="T12" s="447"/>
      <x:c r="AN12" s="330"/>
    </x:row>
    <x:row r="13" ht="26.25" customHeight="1">
      <x:c r="D13" s="736" t="e">
        <x:f>Förutsättningar!P22</x:f>
      </x:c>
      <x:c r="E13" s="736"/>
      <x:c r="F13" s="737" t="e">
        <x:f>IF(Förutsättningar!S22&lt;&gt;"",Förutsättningar!S22,"")</x:f>
      </x:c>
      <x:c r="G13" s="737"/>
      <x:c r="H13" s="737"/>
      <x:c r="I13" s="737"/>
      <x:c r="J13" s="737"/>
      <x:c r="K13" s="737"/>
      <x:c r="L13" s="737"/>
      <x:c r="N13" s="448"/>
      <x:c r="O13" s="448"/>
      <x:c r="P13" s="447"/>
      <x:c r="Q13" s="447"/>
      <x:c r="R13" s="447"/>
      <x:c r="S13" s="447"/>
      <x:c r="T13" s="447"/>
    </x:row>
    <x:row r="14" ht="44.25" customHeight="1">
      <x:c r="D14" s="736" t="e">
        <x:f>Förutsättningar!P24</x:f>
      </x:c>
      <x:c r="E14" s="736"/>
      <x:c r="F14" s="736"/>
      <x:c r="G14" s="489"/>
      <x:c r="H14" s="487"/>
      <x:c r="I14" s="490"/>
      <x:c r="J14" s="491" t="e">
        <x:f>IF(Förutsättningar!S24&lt;&gt;"",Förutsättningar!S24,"")</x:f>
      </x:c>
      <x:c r="K14" s="492" t="e" cm="1">
        <x:f t="array" aca="1" ref="K14">IFERROR(
  INDEX(
    tblStrings[],
    MATCH(
      1,
      (tblStrings[Cell]=SUBSTITUTE(CELL("adress",INDIRECT("RC",FALSE)),"$","")) *
      (tblStrings[Sheet]=AllStrings!$C$142),
      0
    ),
    MATCH(Språkval, tblStrings[#Headers], 0)
  ),
)</x:f>
      </x:c>
      <x:c r="L14" s="493"/>
      <x:c r="M14" s="448"/>
      <x:c r="N14" s="448"/>
      <x:c r="O14" s="448"/>
      <x:c r="P14" s="447"/>
      <x:c r="Q14" s="447"/>
      <x:c r="R14" s="447"/>
      <x:c r="S14" s="447"/>
      <x:c r="T14" s="447"/>
    </x:row>
    <x:row r="15" ht="25.5" customHeight="1">
      <x:c r="D15" s="736" t="e">
        <x:f>Förutsättningar!P25</x:f>
      </x:c>
      <x:c r="E15" s="736"/>
      <x:c r="F15" s="736"/>
      <x:c r="G15" s="736"/>
      <x:c r="H15" s="487"/>
      <x:c r="I15" s="488"/>
      <x:c r="J15" s="491" t="e">
        <x:f>IF(Förutsättningar!S25&lt;&gt;"",Förutsättningar!S25,"")</x:f>
      </x:c>
      <x:c r="K15" s="494" t="s">
        <x:v>25</x:v>
      </x:c>
      <x:c r="L15" s="493"/>
      <x:c r="M15" s="448"/>
      <x:c r="N15" s="448"/>
      <x:c r="O15" s="448"/>
      <x:c r="P15" s="447"/>
      <x:c r="Q15" s="447"/>
      <x:c r="R15" s="447"/>
      <x:c r="S15" s="447"/>
      <x:c r="T15" s="447"/>
    </x:row>
    <x:row r="16" ht="25.5" customHeight="1">
      <x:c r="D16" s="739" t="e">
        <x:f>Förutsättningar!P26</x:f>
      </x:c>
      <x:c r="E16" s="739"/>
      <x:c r="F16" s="739"/>
      <x:c r="G16" s="495"/>
      <x:c r="H16" s="495"/>
      <x:c r="I16" s="496"/>
      <x:c r="J16" s="491" t="e">
        <x:f>IF(Förutsättningar!S26&lt;&gt;"",Förutsättningar!S26,"")</x:f>
      </x:c>
      <x:c r="K16" s="494" t="e">
        <x:f>Förutsättningar!V26</x:f>
      </x:c>
      <x:c r="L16" s="493"/>
      <x:c r="M16" s="448"/>
      <x:c r="N16" s="448"/>
      <x:c r="O16" s="448"/>
      <x:c r="P16" s="447"/>
      <x:c r="Q16" s="447"/>
      <x:c r="R16" s="447"/>
      <x:c r="S16" s="447"/>
      <x:c r="T16" s="447"/>
    </x:row>
    <x:row r="17" ht="25.5" customHeight="1">
      <x:c r="D17" s="495" t="e">
        <x:f>Förutsättningar!P27</x:f>
      </x:c>
      <x:c r="E17" s="495"/>
      <x:c r="F17" s="495"/>
      <x:c r="G17" s="495"/>
      <x:c r="H17" s="495"/>
      <x:c r="I17" s="496"/>
      <x:c r="J17" s="491" t="e">
        <x:f>IF(Förutsättningar!S27&lt;&gt;"",Förutsättningar!S27,"")</x:f>
      </x:c>
      <x:c r="K17" s="494" t="s">
        <x:v>25</x:v>
      </x:c>
      <x:c r="L17" s="493"/>
      <x:c r="M17" s="448"/>
      <x:c r="N17" s="448"/>
      <x:c r="O17" s="448"/>
      <x:c r="P17" s="447"/>
      <x:c r="Q17" s="447"/>
      <x:c r="R17" s="447"/>
      <x:c r="S17" s="447"/>
      <x:c r="T17" s="447"/>
    </x:row>
    <x:row r="18" ht="25.5" customHeight="1">
      <x:c r="D18" s="739" t="e">
        <x:f>Förutsättningar!P28</x:f>
      </x:c>
      <x:c r="E18" s="739"/>
      <x:c r="F18" s="739"/>
      <x:c r="G18" s="739"/>
      <x:c r="H18" s="739"/>
      <x:c r="I18" s="496"/>
      <x:c r="J18" s="491" t="e">
        <x:f>IF(Förutsättningar!S28&lt;&gt;"",Förutsättningar!S28,"")</x:f>
      </x:c>
      <x:c r="K18" s="494" t="e">
        <x:f>Förutsättningar!V28</x:f>
      </x:c>
      <x:c r="L18" s="493"/>
      <x:c r="M18" s="448"/>
      <x:c r="N18" s="448"/>
      <x:c r="O18" s="448"/>
      <x:c r="P18" s="447"/>
      <x:c r="Q18" s="447"/>
      <x:c r="R18" s="447"/>
      <x:c r="S18" s="447"/>
      <x:c r="T18" s="447"/>
    </x:row>
    <x:row r="19" ht="25.5" customHeight="1">
      <x:c r="D19" s="739" t="e">
        <x:f>Förutsättningar!P29</x:f>
      </x:c>
      <x:c r="E19" s="739"/>
      <x:c r="F19" s="739"/>
      <x:c r="G19" s="739"/>
      <x:c r="H19" s="739"/>
      <x:c r="I19" s="496"/>
      <x:c r="J19" s="491" t="e">
        <x:f>IF(Förutsättningar!S29&lt;&gt;"",Förutsättningar!S29,"")</x:f>
      </x:c>
      <x:c r="K19" s="494" t="e">
        <x:f>Förutsättningar!V29</x:f>
      </x:c>
      <x:c r="L19" s="493"/>
      <x:c r="M19" s="448"/>
      <x:c r="N19" s="448"/>
      <x:c r="O19" s="448"/>
      <x:c r="P19" s="447"/>
      <x:c r="Q19" s="447"/>
      <x:c r="R19" s="447"/>
      <x:c r="S19" s="447"/>
      <x:c r="T19" s="447"/>
    </x:row>
    <x:row r="20" ht="88" customHeight="1">
      <x:c r="D20" s="448"/>
      <x:c r="E20" s="447"/>
      <x:c r="F20" s="447"/>
      <x:c r="G20" s="447"/>
      <x:c r="H20" s="447"/>
      <x:c r="I20" s="448"/>
      <x:c r="J20" s="448"/>
      <x:c r="K20" s="448"/>
      <x:c r="L20" s="448"/>
      <x:c r="M20" s="447"/>
      <x:c r="N20" s="447"/>
      <x:c r="O20" s="447"/>
      <x:c r="P20" s="447"/>
      <x:c r="Q20" s="447"/>
      <x:c r="R20" s="447"/>
      <x:c r="S20" s="447"/>
      <x:c r="T20" s="447"/>
    </x:row>
    <x:row r="21" ht="34.5" customHeight="1">
      <x:c r="D21" s="497" t="e" cm="1">
        <x:f t="array" aca="1" ref="D21">IFERROR(
  INDEX(
    tblStrings[],
    MATCH(
      1,
      (tblStrings[Cell]=SUBSTITUTE(CELL("adress",INDIRECT("RC",FALSE)),"$","")) *
      (tblStrings[Sheet]=AllStrings!$C$142),
      0
    ),
    MATCH(Språkval, tblStrings[#Headers], 0)
  ),
)</x:f>
      </x:c>
      <x:c r="E21" s="497"/>
      <x:c r="F21" s="497"/>
      <x:c r="G21" s="497"/>
      <x:c r="H21" s="497"/>
      <x:c r="I21" s="738" t="e" cm="1">
        <x:f t="array" aca="1" ref="I21">IFERROR(
  INDEX(
    tblStrings[],
    MATCH(
      1,
      (tblStrings[Cell]=SUBSTITUTE(CELL("adress",INDIRECT("RC",FALSE)),"$","")) *
      (tblStrings[Sheet]=AllStrings!$C$142),
      0
    ),
    MATCH(Språkval, tblStrings[#Headers], 0)
  ),
)</x:f>
      </x:c>
      <x:c r="J21" s="738"/>
      <x:c r="K21" s="738"/>
      <x:c r="L21" s="738" t="e" cm="1">
        <x:f t="array" aca="1" ref="L21">IFERROR(
  INDEX(
    tblStrings[],
    MATCH(
      1,
      (tblStrings[Cell]=SUBSTITUTE(CELL("adress",INDIRECT("RC",FALSE)),"$","")) *
      (tblStrings[Sheet]=AllStrings!$C$142),
      0
    ),
    MATCH(Språkval, tblStrings[#Headers], 0)
  ),
)</x:f>
      </x:c>
      <x:c r="M21" s="738"/>
      <x:c r="N21" s="738"/>
      <x:c r="O21" s="738" t="e" cm="1">
        <x:f t="array" aca="1" ref="O21">IFERROR(
  INDEX(
    tblStrings[],
    MATCH(
      1,
      (tblStrings[Cell]=SUBSTITUTE(CELL("adress",INDIRECT("RC",FALSE)),"$","")) *
      (tblStrings[Sheet]=AllStrings!$C$142),
      0
    ),
    MATCH(Språkval, tblStrings[#Headers], 0)
  ),
)</x:f>
      </x:c>
      <x:c r="P21" s="738"/>
      <x:c r="Q21" s="738"/>
      <x:c r="R21" s="738" t="e" cm="1">
        <x:f t="array" aca="1" ref="R21">IFERROR(
  INDEX(
    tblStrings[],
    MATCH(
      1,
      (tblStrings[Cell]=SUBSTITUTE(CELL("adress",INDIRECT("RC",FALSE)),"$","")) *
      (tblStrings[Sheet]=AllStrings!$C$142),
      0
    ),
    MATCH(Språkval, tblStrings[#Headers], 0)
  ),
)</x:f>
      </x:c>
      <x:c r="S21" s="738"/>
      <x:c r="T21" s="738"/>
      <x:c r="U21" s="727"/>
      <x:c r="V21" s="727"/>
      <x:c r="W21" s="727"/>
      <x:c r="X21" s="329"/>
      <x:c r="Y21" s="328"/>
    </x:row>
    <x:row r="22" ht="28.5" customHeight="1">
      <x:c r="C22" s="442"/>
      <x:c r="D22" s="498" t="e" cm="1">
        <x:f t="array" aca="1" ref="D22">IFERROR(
  INDEX(
    tblStrings[],
    MATCH(
      1,
      (tblStrings[Cell]=SUBSTITUTE(CELL("adress",INDIRECT("RC",FALSE)),"$","")) *
      (tblStrings[Sheet]=AllStrings!$C$142),
      0
    ),
    MATCH(Språkval, tblStrings[#Headers], 0)
  ),
)</x:f>
      </x:c>
      <x:c r="E22" s="498"/>
      <x:c r="F22" s="498"/>
      <x:c r="G22" s="499"/>
      <x:c r="H22" s="500"/>
      <x:c r="I22" s="695" t="n">
        <x:f>'1. LCC Befintlig Installation'!I176</x:f>
        <x:v>0</x:v>
      </x:c>
      <x:c r="J22" s="695"/>
      <x:c r="K22" s="696"/>
      <x:c r="L22" s="697" t="n">
        <x:f>'2. LCC Ny Installation'!I176</x:f>
        <x:v>0</x:v>
      </x:c>
      <x:c r="M22" s="698"/>
      <x:c r="N22" s="699"/>
      <x:c r="O22" s="700"/>
      <x:c r="P22" s="701"/>
      <x:c r="Q22" s="702"/>
      <x:c r="R22" s="710"/>
      <x:c r="S22" s="710"/>
      <x:c r="T22" s="710"/>
      <x:c r="U22" s="712"/>
      <x:c r="V22" s="712"/>
      <x:c r="W22" s="712"/>
      <x:c r="X22" s="329"/>
      <x:c r="Y22" s="331"/>
    </x:row>
    <x:row r="23" ht="28.5" customHeight="1">
      <x:c r="C23" s="442"/>
      <x:c r="D23" s="498" t="e" cm="1">
        <x:f t="array" aca="1" ref="D23">IFERROR(
  INDEX(
    tblStrings[],
    MATCH(
      1,
      (tblStrings[Cell]=SUBSTITUTE(CELL("adress",INDIRECT("RC",FALSE)),"$","")) *
      (tblStrings[Sheet]=AllStrings!$C$142),
      0
    ),
    MATCH(Språkval, tblStrings[#Headers], 0)
  ),
)</x:f>
      </x:c>
      <x:c r="E23" s="498"/>
      <x:c r="F23" s="498"/>
      <x:c r="G23" s="499"/>
      <x:c r="H23" s="500"/>
      <x:c r="I23" s="698" t="e">
        <x:f>'1. LCC Befintlig Installation'!I195</x:f>
      </x:c>
      <x:c r="J23" s="698"/>
      <x:c r="K23" s="699"/>
      <x:c r="L23" s="697" t="e">
        <x:f>'2. LCC Ny Installation'!I195</x:f>
      </x:c>
      <x:c r="M23" s="698"/>
      <x:c r="N23" s="699"/>
      <x:c r="O23" s="706" t="e">
        <x:f>(L23-I23)/I23*100</x:f>
      </x:c>
      <x:c r="P23" s="707"/>
      <x:c r="Q23" s="708"/>
      <x:c r="R23" s="710" t="e">
        <x:f>(I23-L23)</x:f>
      </x:c>
      <x:c r="S23" s="710"/>
      <x:c r="T23" s="710"/>
      <x:c r="U23" s="712"/>
      <x:c r="V23" s="712"/>
      <x:c r="W23" s="712"/>
      <x:c r="X23" s="329"/>
      <x:c r="Y23" s="331"/>
    </x:row>
    <x:row r="24" ht="28.5" customHeight="1">
      <x:c r="C24" s="442"/>
      <x:c r="D24" s="501" t="e" cm="1">
        <x:f t="array" aca="1" ref="D24">IFERROR(
  INDEX(
    tblStrings[],
    MATCH(
      1,
      (tblStrings[Cell]=SUBSTITUTE(CELL("adress",INDIRECT("RC",FALSE)),"$","")) *
      (tblStrings[Sheet]=AllStrings!$C$142),
      0
    ),
    MATCH(Språkval, tblStrings[#Headers], 0)
  ),
)</x:f>
      </x:c>
      <x:c r="E24" s="501"/>
      <x:c r="F24" s="501"/>
      <x:c r="G24" s="502"/>
      <x:c r="H24" s="503"/>
      <x:c r="I24" s="704" t="str">
        <x:f>IF('1. LCC Befintlig Installation'!I211 = 0,"Inget underhåll kalkylerat",'1. LCC Befintlig Installation'!I211)</x:f>
        <x:v>Inget underhåll kalkylerat</x:v>
      </x:c>
      <x:c r="J24" s="704"/>
      <x:c r="K24" s="705"/>
      <x:c r="L24" s="703"/>
      <x:c r="M24" s="704"/>
      <x:c r="N24" s="705"/>
      <x:c r="O24" s="706" t="e">
        <x:f>(L24-I24)/I24*100</x:f>
      </x:c>
      <x:c r="P24" s="707"/>
      <x:c r="Q24" s="708"/>
      <x:c r="R24" s="728" t="e">
        <x:f>(I24-L24)</x:f>
      </x:c>
      <x:c r="S24" s="729"/>
      <x:c r="T24" s="729"/>
      <x:c r="U24" s="712"/>
      <x:c r="V24" s="712"/>
      <x:c r="W24" s="712"/>
      <x:c r="X24" s="329"/>
      <x:c r="Y24" s="332"/>
    </x:row>
    <x:row r="25" ht="36.75" customHeight="1">
      <x:c r="D25" s="501" t="e" cm="1">
        <x:f t="array" aca="1" ref="D25">IFERROR(
  INDEX(
    tblStrings[],
    MATCH(
      1,
      (tblStrings[Cell]=SUBSTITUTE(CELL("adress",INDIRECT("RC",FALSE)),"$","")) *
      (tblStrings[Sheet]=AllStrings!$C$142),
      0
    ),
    MATCH(Språkval, tblStrings[#Headers], 0)
  ),
)</x:f>
      </x:c>
      <x:c r="E25" s="510"/>
      <x:c r="F25" s="510"/>
      <x:c r="G25" s="510"/>
      <x:c r="H25" s="511"/>
      <x:c r="I25" s="730" t="e">
        <x:f>SUM(I22:K24)</x:f>
      </x:c>
      <x:c r="J25" s="730"/>
      <x:c r="K25" s="731"/>
      <x:c r="L25" s="732" t="e">
        <x:f>SUM(L22:N24)</x:f>
      </x:c>
      <x:c r="M25" s="730"/>
      <x:c r="N25" s="731"/>
      <x:c r="O25" s="733"/>
      <x:c r="P25" s="734"/>
      <x:c r="Q25" s="735"/>
      <x:c r="R25" s="730" t="e">
        <x:f>(I25-L25)</x:f>
      </x:c>
      <x:c r="S25" s="730"/>
      <x:c r="T25" s="730"/>
      <x:c r="U25" s="712"/>
      <x:c r="V25" s="712"/>
      <x:c r="W25" s="712"/>
      <x:c r="X25" s="329"/>
      <x:c r="Y25" s="331"/>
    </x:row>
    <x:row r="26" ht="33" customHeight="1">
      <x:c r="D26" s="504"/>
      <x:c r="E26" s="504"/>
      <x:c r="F26" s="504"/>
      <x:c r="G26" s="505"/>
      <x:c r="H26" s="505"/>
      <x:c r="J26" s="505"/>
      <x:c r="K26" s="505"/>
      <x:c r="L26" s="505"/>
      <x:c r="M26" s="504"/>
      <x:c r="N26" s="504"/>
      <x:c r="O26" s="506"/>
      <x:c r="P26" s="506"/>
      <x:c r="Q26" s="506"/>
      <x:c r="R26" s="507"/>
      <x:c r="S26" s="507"/>
      <x:c r="T26" s="507"/>
    </x:row>
    <x:row r="27" ht="35.25" customHeight="1">
      <x:c r="B27" s="326" t="e"/>
      <x:c r="D27" s="693" t="e" cm="1">
        <x:f t="array" aca="1" ref="D27">IFERROR(
  INDEX(
    tblStrings[],
    MATCH(
      1,
      (tblStrings[Cell]=SUBSTITUTE(CELL("adress",INDIRECT("RC",FALSE)),"$","")) *
      (tblStrings[Sheet]=AllStrings!$C$142),
      0
    ),
    MATCH(Språkval, tblStrings[#Headers], 0)
  ),
)</x:f>
      </x:c>
      <x:c r="E27" s="693"/>
      <x:c r="F27" s="693"/>
      <x:c r="G27" s="693"/>
      <x:c r="H27" s="693"/>
      <x:c r="I27" s="694"/>
      <x:c r="J27" s="694"/>
      <x:c r="K27" s="694"/>
      <x:c r="L27" s="694"/>
      <x:c r="M27" s="694"/>
      <x:c r="N27" s="694"/>
      <x:c r="O27" s="694"/>
      <x:c r="P27" s="694"/>
      <x:c r="Q27" s="694"/>
      <x:c r="R27" s="709"/>
      <x:c r="S27" s="709"/>
      <x:c r="T27" s="709"/>
      <x:c r="U27" s="727"/>
      <x:c r="V27" s="727"/>
      <x:c r="W27" s="727"/>
      <x:c r="X27" s="328"/>
      <x:c r="Y27" s="328"/>
    </x:row>
    <x:row r="28" ht="35.25" customHeight="1">
      <x:c r="C28" s="443"/>
      <x:c r="D28" s="498" t="e" cm="1">
        <x:f t="array" aca="1" ref="D28">IFERROR(
  INDEX(
    tblStrings[],
    MATCH(
      1,
      (tblStrings[Cell]=SUBSTITUTE(CELL("adress",INDIRECT("RC",FALSE)),"$","")) *
      (tblStrings[Sheet]=AllStrings!$C$142),
      0
    ),
    MATCH(Språkval, tblStrings[#Headers], 0)
  ),
)</x:f>
      </x:c>
      <x:c r="E28" s="498"/>
      <x:c r="F28" s="498"/>
      <x:c r="G28" s="508"/>
      <x:c r="H28" s="509"/>
      <x:c r="I28" s="719" t="e">
        <x:f>CONCATENATE(TEXT(Uträkningar!D12,"# ##0"))</x:f>
      </x:c>
      <x:c r="J28" s="719"/>
      <x:c r="K28" s="720"/>
      <x:c r="L28" s="721" t="e">
        <x:f>CONCATENATE(TEXT(Uträkningar!H12,"# ##0"),)</x:f>
      </x:c>
      <x:c r="M28" s="722"/>
      <x:c r="N28" s="723"/>
      <x:c r="O28" s="724" t="e">
        <x:f>(Uträkningar!H12-Uträkningar!D12)/Uträkningar!D12*100</x:f>
      </x:c>
      <x:c r="P28" s="725"/>
      <x:c r="Q28" s="726"/>
      <x:c r="R28" s="721" t="e">
        <x:f>CONCATENATE(TEXT(Uträkningar!H12-Uträkningar!D12,"# ##0"),)</x:f>
      </x:c>
      <x:c r="S28" s="722"/>
      <x:c r="T28" s="722"/>
      <x:c r="U28" s="712"/>
      <x:c r="V28" s="712"/>
      <x:c r="W28" s="712"/>
      <x:c r="X28" s="333"/>
      <x:c r="Y28" s="333"/>
    </x:row>
    <x:row r="29" ht="35.25" customHeight="1">
      <x:c r="C29" s="442"/>
      <x:c r="D29" s="501" t="e" cm="1">
        <x:f t="array" aca="1" ref="D29">IFERROR(
  INDEX(
    tblStrings[],
    MATCH(
      1,
      (tblStrings[Cell]=SUBSTITUTE(CELL("adress",INDIRECT("RC",FALSE)),"$","")) *
      (tblStrings[Sheet]=AllStrings!$C$142),
      0
    ),
    MATCH(Språkval, tblStrings[#Headers], 0)
  ),
)</x:f>
      </x:c>
      <x:c r="E29" s="501"/>
      <x:c r="F29" s="501"/>
      <x:c r="G29" s="512"/>
      <x:c r="H29" s="513"/>
      <x:c r="I29" s="713" t="e">
        <x:f>CONCATENATE(TEXT(Uträkningar!F12,"# ##0"))</x:f>
      </x:c>
      <x:c r="J29" s="713"/>
      <x:c r="K29" s="714"/>
      <x:c r="L29" s="715" t="e">
        <x:f>CONCATENATE(TEXT(Uträkningar!J12,"# ##0"),)</x:f>
      </x:c>
      <x:c r="M29" s="713"/>
      <x:c r="N29" s="714"/>
      <x:c r="O29" s="716" t="e">
        <x:f>(Uträkningar!J12-Uträkningar!F12)/Uträkningar!F12*100</x:f>
      </x:c>
      <x:c r="P29" s="717"/>
      <x:c r="Q29" s="718"/>
      <x:c r="R29" s="715" t="e">
        <x:f>CONCATENATE(TEXT(Uträkningar!J12-Uträkningar!F12,"# ##0"),)</x:f>
      </x:c>
      <x:c r="S29" s="713"/>
      <x:c r="T29" s="713"/>
      <x:c r="U29" s="712"/>
      <x:c r="V29" s="712"/>
      <x:c r="W29" s="712"/>
      <x:c r="X29" s="333"/>
      <x:c r="Y29" s="333"/>
    </x:row>
    <x:row r="30">
      <x:c r="O30" s="334"/>
      <x:c r="P30" s="334"/>
      <x:c r="Q30" s="334"/>
    </x:row>
    <x:row r="35" ht="131" customHeight="1"/>
    <x:row r="42"/>
    <x:row r="52" ht="76" customHeight="1"/>
    <x:row r="53" ht="370" customHeight="1"/>
    <x:row r="58" ht="11" customHeight="1"/>
    <x:row r="59" ht="191" customHeight="1"/>
    <x:row r="67" ht="21.75" customHeight="1"/>
    <x:row r="68" ht="22.5" customHeight="1"/>
    <x:row r="92" ht="130" customHeight="1"/>
    <x:row r="116">
      <x:c r="E116" s="327"/>
      <x:c r="F116" s="327"/>
    </x:row>
    <x:row r="117" ht="19">
      <x:c r="E117" s="445"/>
      <x:c r="F117" s="445"/>
    </x:row>
    <x:row r="118" ht="18">
      <x:c r="E118" s="446"/>
      <x:c r="F118" s="446"/>
    </x:row>
    <x:row r="134" ht="20">
      <x:c r="D134" s="460" t="e" cm="1">
        <x:f t="array" aca="1" ref="D134">IFERROR(
  INDEX(
    tblStrings[],
    MATCH(
      1,
      (tblStrings[Cell]=SUBSTITUTE(CELL("adress",INDIRECT("RC",FALSE)),"$","")) *
      (tblStrings[Sheet]=AllStrings!$C$142),
      0
    ),
    MATCH(Språkval, tblStrings[#Headers], 0)
  ),
)</x:f>
      </x:c>
    </x:row>
    <x:row r="135" ht="20">
      <x:c r="D135" s="456" t="e" cm="1">
        <x:f t="array" aca="1" ref="D135">IFERROR(
  INDEX(
    tblStrings[],
    MATCH(
      1,
      (tblStrings[Cell]=SUBSTITUTE(CELL("adress",INDIRECT("RC",FALSE)),"$","")) *
      (tblStrings[Sheet]=AllStrings!$C$142),
      0
    ),
    MATCH(Språkval, tblStrings[#Headers], 0)
  ),
)</x:f>
      </x:c>
    </x:row>
    <x:row r="137" ht="15" customHeight="1"/>
    <x:row r="138" ht="16" customHeight="1"/>
    <x:row r="139" ht="14" customHeight="1"/>
    <x:row r="140" ht="14" customHeight="1">
      <x:c r="J140" s="441"/>
    </x:row>
    <x:row r="142">
      <x:c r="J142" s="442"/>
      <x:c r="K142" s="442"/>
      <x:c r="L142" s="442"/>
      <x:c r="M142" s="442"/>
      <x:c r="N142" s="442"/>
    </x:row>
    <x:row r="143">
      <x:c r="J143" s="442"/>
      <x:c r="K143" s="442"/>
      <x:c r="L143" s="442"/>
      <x:c r="M143" s="442"/>
      <x:c r="N143" s="442"/>
    </x:row>
    <x:row r="144">
      <x:c r="M144" s="442"/>
      <x:c r="N144" s="442"/>
    </x:row>
    <x:row r="145">
      <x:c r="L145" s="442"/>
      <x:c r="M145" s="442"/>
      <x:c r="N145" s="442"/>
    </x:row>
    <x:row r="146">
      <x:c r="L146" s="442"/>
      <x:c r="M146" s="442"/>
      <x:c r="N146" s="442"/>
    </x:row>
    <x:row r="147">
      <x:c r="L147" s="442"/>
      <x:c r="M147" s="442"/>
      <x:c r="N147" s="442"/>
    </x:row>
    <x:row r="148">
      <x:c r="L148" s="442"/>
      <x:c r="M148" s="442"/>
      <x:c r="N148" s="442"/>
    </x:row>
    <x:row r="149" ht="221" customHeight="1">
      <x:c r="E149" s="442"/>
      <x:c r="F149" s="442"/>
      <x:c r="G149" s="442"/>
      <x:c r="H149" s="442"/>
      <x:c r="I149" s="442"/>
      <x:c r="L149" s="442"/>
      <x:c r="M149" s="442"/>
      <x:c r="N149" s="442"/>
    </x:row>
    <x:row r="150">
      <x:c r="E150" s="442"/>
      <x:c r="F150" s="442"/>
      <x:c r="G150" s="442"/>
      <x:c r="L150" s="442"/>
      <x:c r="M150" s="442"/>
      <x:c r="N150" s="442"/>
    </x:row>
    <x:row r="151">
      <x:c r="E151" s="442"/>
      <x:c r="F151" s="442"/>
      <x:c r="G151" s="442"/>
      <x:c r="H151" s="442"/>
      <x:c r="I151" s="442"/>
      <x:c r="L151" s="442"/>
      <x:c r="M151" s="442"/>
      <x:c r="N151" s="442"/>
    </x:row>
    <x:row r="152" ht="61" customHeight="1">
      <x:c r="E152" s="442"/>
      <x:c r="F152" s="442"/>
      <x:c r="G152" s="442"/>
      <x:c r="H152" s="442"/>
      <x:c r="I152" s="442"/>
      <x:c r="L152" s="442"/>
      <x:c r="M152" s="442"/>
      <x:c r="N152" s="442"/>
    </x:row>
    <x:row r="153" ht="68.25" customHeight="1">
      <x:c r="D153" s="515" t="e" cm="1">
        <x:f t="array" aca="1" ref="D153">IFERROR(
  INDEX(
    tblStrings[],
    MATCH(
      1,
      (tblStrings[Cell]=SUBSTITUTE(CELL("adress",INDIRECT("RC",FALSE)),"$","")) *
      (tblStrings[Sheet]=AllStrings!$C$142),
      0
    ),
    MATCH(Språkval, tblStrings[#Headers], 0)
  ),
)</x:f>
      </x:c>
      <x:c r="E153" s="447"/>
      <x:c r="F153" s="447"/>
      <x:c r="G153" s="447"/>
      <x:c r="H153" s="447"/>
      <x:c r="I153" s="447"/>
      <x:c r="J153" s="447"/>
      <x:c r="K153" s="447"/>
      <x:c r="L153" s="450"/>
      <x:c r="M153" s="450"/>
      <x:c r="N153" s="450"/>
      <x:c r="O153" s="447"/>
      <x:c r="P153" s="447"/>
      <x:c r="Q153" s="447"/>
    </x:row>
    <x:row r="154" ht="22" customHeight="1">
      <x:c r="D154" s="447"/>
      <x:c r="E154" s="447"/>
      <x:c r="F154" s="448"/>
      <x:c r="G154" s="447"/>
      <x:c r="H154" s="451"/>
      <x:c r="I154" s="451"/>
      <x:c r="J154" s="447"/>
      <x:c r="K154" s="451"/>
      <x:c r="L154" s="451"/>
      <x:c r="M154" s="450"/>
      <x:c r="N154" s="452"/>
      <x:c r="O154" s="452"/>
      <x:c r="P154" s="447"/>
      <x:c r="Q154" s="447"/>
    </x:row>
    <x:row r="155" ht="69" customHeight="1">
      <x:c r="D155" s="690" t="e" cm="1">
        <x:f t="array" aca="1" ref="D155">IFERROR(
  INDEX(
    tblStrings[],
    MATCH(
      1,
      (tblStrings[Cell]=SUBSTITUTE(CELL("adress",INDIRECT("RC",FALSE)),"$","")) *
      (tblStrings[Sheet]=AllStrings!$C$142),
      0
    ),
    MATCH(Språkval, tblStrings[#Headers], 0)
  ),
)</x:f>
      </x:c>
      <x:c r="E155" s="690"/>
      <x:c r="F155" s="447"/>
      <x:c r="G155" s="447"/>
      <x:c r="P155" s="447"/>
      <x:c r="Q155" s="447"/>
    </x:row>
    <x:row r="156" ht="31">
      <x:c r="D156" s="517" t="e">
        <x:f>(Uträkningar!F12-Uträkningar!J12)*Förutsättningar!U24</x:f>
      </x:c>
      <x:c r="E156" s="516" t="s">
        <x:v>453</x:v>
      </x:c>
      <x:c r="F156" s="447"/>
      <x:c r="G156" s="447"/>
      <x:c r="H156" s="461"/>
      <x:c r="I156" s="520"/>
      <x:c r="P156" s="447"/>
      <x:c r="Q156" s="447"/>
    </x:row>
    <x:row r="157">
      <x:c r="D157" s="447"/>
      <x:c r="E157" s="447"/>
      <x:c r="F157" s="447"/>
      <x:c r="G157" s="447"/>
      <x:c r="H157" s="447"/>
      <x:c r="I157" s="447"/>
      <x:c r="J157" s="447"/>
      <x:c r="K157" s="451"/>
      <x:c r="L157" s="447"/>
      <x:c r="M157" s="447"/>
      <x:c r="N157" s="447"/>
      <x:c r="O157" s="447"/>
      <x:c r="P157" s="447"/>
      <x:c r="Q157" s="447"/>
    </x:row>
    <x:row r="158" ht="47.25" customHeight="1">
      <x:c r="D158" s="690" t="e" cm="1">
        <x:f t="array" aca="1" ref="D158">IFERROR(
  INDEX(
    tblStrings[],
    MATCH(
      1,
      (tblStrings[Cell]=SUBSTITUTE(CELL("adress",INDIRECT("RC",FALSE)),"$","")) *
      (tblStrings[Sheet]=AllStrings!$C$142),
      0
    ),
    MATCH(Språkval, tblStrings[#Headers], 0)
  ),
)</x:f>
      </x:c>
      <x:c r="E158" s="690"/>
      <x:c r="G158" s="453"/>
      <x:c r="H158" s="457"/>
      <x:c r="I158" s="448"/>
      <x:c r="J158" s="448"/>
      <x:c r="K158" s="457"/>
      <x:c r="L158" s="457"/>
      <x:c r="M158" s="457"/>
      <x:c r="N158" s="457"/>
      <x:c r="O158" s="448"/>
      <x:c r="P158" s="448"/>
      <x:c r="Q158" s="447"/>
    </x:row>
    <x:row r="159" ht="26.25" customHeight="1">
      <x:c r="D159" s="518" t="e">
        <x:f>(Uträkningar!D12-Uträkningar!H12)</x:f>
      </x:c>
      <x:c r="E159" s="488" t="s">
        <x:v>64</x:v>
      </x:c>
      <x:c r="G159" s="453"/>
      <x:c r="H159" s="463"/>
      <x:c r="I159" s="520"/>
      <x:c r="J159" s="448"/>
      <x:c r="K159" s="457"/>
      <x:c r="L159" s="457"/>
      <x:c r="M159" s="457"/>
      <x:c r="N159" s="457"/>
      <x:c r="O159" s="448"/>
      <x:c r="P159" s="448"/>
      <x:c r="Q159" s="447"/>
    </x:row>
    <x:row r="160" ht="18" customHeight="1">
      <x:c r="D160" s="447"/>
      <x:c r="E160" s="447"/>
      <x:c r="F160" s="447"/>
      <x:c r="G160" s="453"/>
      <x:c r="H160" s="457"/>
      <x:c r="I160" s="448"/>
      <x:c r="J160" s="448"/>
      <x:c r="K160" s="457"/>
      <x:c r="L160" s="457"/>
      <x:c r="M160" s="457"/>
      <x:c r="N160" s="457"/>
      <x:c r="O160" s="448"/>
      <x:c r="P160" s="448"/>
      <x:c r="Q160" s="447"/>
    </x:row>
    <x:row r="161" ht="40.5" customHeight="1">
      <x:c r="D161" s="691" t="e" cm="1">
        <x:f t="array" aca="1" ref="D161">IFERROR(
  INDEX(
    tblStrings[],
    MATCH(
      1,
      (tblStrings[Cell]=SUBSTITUTE(CELL("adress",INDIRECT("RC",FALSE)),"$","")) *
      (tblStrings[Sheet]=AllStrings!$C$142),
      0
    ),
    MATCH(Språkval, tblStrings[#Headers], 0)
  ),
)</x:f>
      </x:c>
      <x:c r="E161" s="691"/>
      <x:c r="F161" s="448"/>
      <x:c r="G161" s="453"/>
      <x:c r="J161" s="454"/>
      <x:c r="K161" s="455"/>
      <x:c r="L161" s="454"/>
      <x:c r="M161" s="463"/>
      <x:c r="N161" s="514"/>
      <x:c r="O161" s="454"/>
      <x:c r="P161" s="448"/>
      <x:c r="Q161" s="447"/>
    </x:row>
    <x:row r="162" ht="25.5" customHeight="1">
      <x:c r="D162" s="571" t="e">
        <x:f>R23</x:f>
      </x:c>
      <x:c r="E162" s="490" t="e" cm="1">
        <x:f t="array" aca="1" ref="E162">IFERROR(
  INDEX(
    tblStrings[],
    MATCH(
      1,
      (tblStrings[Cell]=SUBSTITUTE(CELL("adress",INDIRECT("RC",FALSE)),"$","")) *
      (tblStrings[Sheet]=AllStrings!$C$142),
      0
    ),
    MATCH(Språkval, tblStrings[#Headers], 0)
  ),
)</x:f>
      </x:c>
      <x:c r="F162" s="447"/>
      <x:c r="G162" s="453"/>
      <x:c r="H162" s="458"/>
      <x:c r="I162" s="454"/>
      <x:c r="J162" s="454"/>
      <x:c r="K162" s="455"/>
      <x:c r="L162" s="455"/>
      <x:c r="M162" s="455"/>
      <x:c r="N162" s="455"/>
      <x:c r="O162" s="454"/>
      <x:c r="P162" s="448"/>
      <x:c r="Q162" s="447"/>
    </x:row>
    <x:row r="163" ht="17" customHeight="1">
      <x:c r="D163" s="447"/>
      <x:c r="F163" s="447"/>
      <x:c r="G163" s="453"/>
      <x:c r="H163" s="458"/>
      <x:c r="I163" s="454"/>
      <x:c r="J163" s="454"/>
      <x:c r="K163" s="455"/>
      <x:c r="L163" s="455"/>
      <x:c r="M163" s="455"/>
      <x:c r="N163" s="455"/>
      <x:c r="O163" s="454"/>
      <x:c r="P163" s="448"/>
      <x:c r="Q163" s="447"/>
    </x:row>
    <x:row r="164" ht="24" customHeight="1">
      <x:c r="D164" s="447"/>
      <x:c r="E164" s="447"/>
      <x:c r="F164" s="447"/>
      <x:c r="G164" s="453"/>
      <x:c r="H164" s="461"/>
      <x:c r="I164" s="455"/>
      <x:c r="J164" s="454"/>
      <x:c r="K164" s="455"/>
      <x:c r="L164" s="454"/>
      <x:c r="O164" s="454"/>
      <x:c r="P164" s="448"/>
      <x:c r="Q164" s="447"/>
    </x:row>
    <x:row r="165" ht="17" customHeight="1">
      <x:c r="D165" s="447"/>
      <x:c r="E165" s="447"/>
      <x:c r="F165" s="447"/>
      <x:c r="G165" s="453"/>
      <x:c r="H165" s="458"/>
      <x:c r="I165" s="454"/>
      <x:c r="J165" s="454"/>
      <x:c r="K165" s="455"/>
      <x:c r="L165" s="455"/>
      <x:c r="M165" s="448"/>
      <x:c r="N165" s="448"/>
      <x:c r="O165" s="454"/>
      <x:c r="P165" s="448"/>
      <x:c r="Q165" s="447"/>
    </x:row>
    <x:row r="166" ht="14.25" customHeight="1">
      <x:c r="D166" s="447"/>
      <x:c r="E166" s="447"/>
      <x:c r="F166" s="447"/>
      <x:c r="G166" s="453"/>
      <x:c r="H166" s="458"/>
      <x:c r="I166" s="454"/>
      <x:c r="J166" s="454"/>
      <x:c r="K166" s="455"/>
      <x:c r="L166" s="455"/>
      <x:c r="M166" s="455"/>
      <x:c r="N166" s="455"/>
      <x:c r="O166" s="454"/>
      <x:c r="P166" s="448"/>
      <x:c r="Q166" s="447"/>
    </x:row>
    <x:row r="167" ht="21.75" customHeight="1">
      <x:c r="D167" s="447"/>
      <x:c r="E167" s="447"/>
      <x:c r="F167" s="447"/>
      <x:c r="G167" s="453"/>
      <x:c r="H167" s="462"/>
      <x:c r="I167" s="454"/>
      <x:c r="J167" s="454"/>
      <x:c r="K167" s="455"/>
      <x:c r="L167" s="454"/>
      <x:c r="M167" s="461"/>
      <x:c r="N167" s="454"/>
      <x:c r="O167" s="454"/>
      <x:c r="P167" s="448"/>
      <x:c r="Q167" s="447"/>
    </x:row>
    <x:row r="168" ht="15" customHeight="1">
      <x:c r="D168" s="447"/>
      <x:c r="E168" s="447"/>
      <x:c r="F168" s="447"/>
      <x:c r="G168" s="453"/>
      <x:c r="H168" s="450"/>
      <x:c r="I168" s="447"/>
      <x:c r="J168" s="447"/>
      <x:c r="K168" s="450"/>
      <x:c r="L168" s="450"/>
      <x:c r="M168" s="447"/>
      <x:c r="N168" s="447"/>
      <x:c r="O168" s="447"/>
      <x:c r="P168" s="447"/>
      <x:c r="Q168" s="447"/>
    </x:row>
    <x:row r="169">
      <x:c r="G169" s="444"/>
      <x:c r="H169" s="442"/>
      <x:c r="K169" s="442"/>
      <x:c r="L169" s="442"/>
      <x:c r="M169" s="442"/>
      <x:c r="N169" s="442"/>
    </x:row>
    <x:row r="170" ht="140" customHeight="1">
      <x:c r="K170" s="442"/>
      <x:c r="L170" s="442"/>
      <x:c r="M170" s="442"/>
      <x:c r="N170" s="442"/>
    </x:row>
    <x:row r="171" ht="136.5" customHeight="1">
      <x:c r="D171" s="515" t="s">
        <x:v>454</x:v>
      </x:c>
      <x:c r="E171" s="447"/>
      <x:c r="F171" s="447"/>
      <x:c r="G171" s="453"/>
      <x:c r="H171" s="450"/>
      <x:c r="I171" s="447"/>
      <x:c r="J171" s="447"/>
      <x:c r="K171" s="450"/>
      <x:c r="L171" s="450"/>
      <x:c r="M171" s="450"/>
      <x:c r="N171" s="450"/>
      <x:c r="O171" s="447"/>
      <x:c r="P171" s="447"/>
    </x:row>
    <x:row r="172" ht="250.5" customHeight="1">
      <x:c r="D172" s="692" t="s">
        <x:v>455</x:v>
      </x:c>
      <x:c r="E172" s="692"/>
      <x:c r="F172" s="692"/>
      <x:c r="G172" s="692"/>
      <x:c r="H172" s="692"/>
      <x:c r="I172" s="692"/>
      <x:c r="J172" s="692"/>
      <x:c r="K172" s="692"/>
      <x:c r="L172" s="692"/>
      <x:c r="M172" s="519"/>
      <x:c r="N172" s="519"/>
      <x:c r="O172" s="519"/>
      <x:c r="P172" s="519"/>
    </x:row>
    <x:row r="173">
      <x:c r="G173" s="444"/>
      <x:c r="H173" s="442"/>
      <x:c r="K173" s="442"/>
      <x:c r="L173" s="442"/>
      <x:c r="M173" s="442"/>
      <x:c r="N173" s="442"/>
    </x:row>
    <x:row r="174">
      <x:c r="G174" s="444"/>
      <x:c r="H174" s="442"/>
    </x:row>
    <x:row r="176">
      <x:c r="G176" s="442"/>
      <x:c r="H176" s="442"/>
      <x:c r="I176" s="442"/>
      <x:c r="J176" s="442"/>
    </x:row>
    <x:row r="177">
      <x:c r="I177" s="442"/>
      <x:c r="J177" s="442"/>
    </x:row>
    <x:row r="178">
      <x:c r="G178" s="442"/>
    </x:row>
    <x:row r="179">
      <x:c r="F179" s="442"/>
      <x:c r="I179" s="442"/>
      <x:c r="J179" s="442"/>
    </x:row>
    <x:row r="180">
      <x:c r="F180" s="442"/>
      <x:c r="G180" s="442"/>
      <x:c r="H180" s="442"/>
      <x:c r="I180" s="442"/>
      <x:c r="J180" s="442"/>
    </x:row>
    <x:row r="181">
      <x:c r="F181" s="442"/>
      <x:c r="G181" s="442"/>
      <x:c r="H181" s="442"/>
      <x:c r="I181" s="442"/>
      <x:c r="J181" s="442"/>
    </x:row>
    <x:row r="182">
      <x:c r="F182" s="442"/>
      <x:c r="G182" s="442"/>
      <x:c r="H182" s="442"/>
      <x:c r="I182" s="442"/>
      <x:c r="J182" s="442"/>
    </x:row>
  </x:sheetData>
  <x:mergeCells>
    <x:mergeCell ref="D14:F14"/>
    <x:mergeCell ref="I21:K21"/>
    <x:mergeCell ref="L21:N21"/>
    <x:mergeCell ref="O21:Q21"/>
    <x:mergeCell ref="R21:T21"/>
    <x:mergeCell ref="D15:G15"/>
    <x:mergeCell ref="D16:F16"/>
    <x:mergeCell ref="D18:H18"/>
    <x:mergeCell ref="D19:H19"/>
    <x:mergeCell ref="D11:E11"/>
    <x:mergeCell ref="F11:L11"/>
    <x:mergeCell ref="D12:E12"/>
    <x:mergeCell ref="F12:L12"/>
    <x:mergeCell ref="D13:E13"/>
    <x:mergeCell ref="F13:L13"/>
    <x:mergeCell ref="U21:W21"/>
    <x:mergeCell ref="U24:W24"/>
    <x:mergeCell ref="I25:K25"/>
    <x:mergeCell ref="L25:N25"/>
    <x:mergeCell ref="O25:Q25"/>
    <x:mergeCell ref="R25:T25"/>
    <x:mergeCell ref="U25:W25"/>
    <x:mergeCell ref="U22:W22"/>
    <x:mergeCell ref="I23:K23"/>
    <x:mergeCell ref="L23:N23"/>
    <x:mergeCell ref="O23:Q23"/>
    <x:mergeCell ref="R23:T23"/>
    <x:mergeCell ref="U23:W23"/>
    <x:mergeCell ref="R27:T27"/>
    <x:mergeCell ref="R22:T22"/>
    <x:mergeCell ref="D7:T8"/>
    <x:mergeCell ref="U28:W28"/>
    <x:mergeCell ref="I29:K29"/>
    <x:mergeCell ref="L29:N29"/>
    <x:mergeCell ref="O29:Q29"/>
    <x:mergeCell ref="R29:T29"/>
    <x:mergeCell ref="U29:W29"/>
    <x:mergeCell ref="I28:K28"/>
    <x:mergeCell ref="L28:N28"/>
    <x:mergeCell ref="O28:Q28"/>
    <x:mergeCell ref="R28:T28"/>
    <x:mergeCell ref="U27:W27"/>
    <x:mergeCell ref="I24:K24"/>
    <x:mergeCell ref="R24:T24"/>
    <x:mergeCell ref="O27:Q27"/>
    <x:mergeCell ref="I22:K22"/>
    <x:mergeCell ref="L22:N22"/>
    <x:mergeCell ref="O22:Q22"/>
    <x:mergeCell ref="L24:N24"/>
    <x:mergeCell ref="O24:Q24"/>
    <x:mergeCell ref="D158:E158"/>
    <x:mergeCell ref="D161:E161"/>
    <x:mergeCell ref="D172:L172"/>
    <x:mergeCell ref="D27:H27"/>
    <x:mergeCell ref="I27:K27"/>
    <x:mergeCell ref="L27:N27"/>
    <x:mergeCell ref="D155:E155"/>
  </x:mergeCells>
  <x:dataValidations count="1">
    <x:dataValidation allowBlank="1" showInputMessage="1" showErrorMessage="1" prompt="Markera cell till vänster för att välja pris i dropdown-menyn" sqref="I16"/>
  </x:dataValidations>
  <x:pageMargins left="0.7" right="0.7" top="0.75" bottom="0.75" header="0.3" footer="0.3"/>
  <x:legacyDrawing xmlns:r="http://schemas.openxmlformats.org/officeDocument/2006/relationships" r:id="R01accc6a46bf43a9"/>
  <x:extLst>
    <x:ext uri="{B025F937-C7B1-47D3-B67F-A62EFF666E3E}">
      <xltc:threadedComments xmlns:xltc="http://schemas.microsoft.com/office/spreadsheetml/2018/threadedcomments" xmlns:r="http://schemas.openxmlformats.org/officeDocument/2006/relationships" r:id="Rcb2788f9adc848ef"/>
    </x:ext>
  </x:extLst>
  <x:drawing xmlns:r="http://schemas.openxmlformats.org/officeDocument/2006/relationships" r:id="R166aff250de2458d"/>
</x:worksheet>
</file>

<file path=xl/worksheets/sheet12.xml><?xml version="1.0" encoding="utf-8"?>
<x:worksheet xmlns:x="http://schemas.openxmlformats.org/spreadsheetml/2006/main">
  <x:sheetFormatPr baseColWidth="10" defaultColWidth="8.83203125" defaultRowHeight="13"/>
  <x:cols>
    <x:col min="1" max="1" width="30.33203125" customWidth="1"/>
    <x:col min="2" max="2" width="9.5" customWidth="1"/>
    <x:col min="3" max="3" width="22.6640625" customWidth="1"/>
    <x:col min="4" max="4" width="15" customWidth="1"/>
  </x:cols>
  <x:sheetData>
    <x:row r="1">
      <x:c r="A1" s="521" t="s">
        <x:v>456</x:v>
      </x:c>
      <x:c r="B1" s="521" t="s">
        <x:v>457</x:v>
      </x:c>
      <x:c r="C1" s="521" t="s">
        <x:v>458</x:v>
      </x:c>
      <x:c r="D1" s="521" t="s">
        <x:v>459</x:v>
      </x:c>
      <x:c r="E1" s="521" t="s">
        <x:v>460</x:v>
      </x:c>
    </x:row>
    <x:row r="2">
      <x:c r="A2" t="s">
        <x:v>461</x:v>
      </x:c>
      <x:c r="B2" t="s">
        <x:v>462</x:v>
      </x:c>
      <x:c r="C2" t="s">
        <x:v>463</x:v>
      </x:c>
      <x:c r="D2" t="s">
        <x:v>464</x:v>
      </x:c>
      <x:c r="E2" t="s">
        <x:v>464</x:v>
      </x:c>
    </x:row>
    <x:row r="3">
      <x:c r="A3" t="s">
        <x:v>465</x:v>
      </x:c>
    </x:row>
    <x:row r="6">
      <x:c r="A6" s="341" t="s">
        <x:v>466</x:v>
      </x:c>
      <x:c r="B6" t="e" cm="1">
        <x:f t="array" aca="1" ref="B6">IFERROR(
  INDEX(
    tblStrings[],
    MATCH(
      1,
      (tblStrings[Cell]=SUBSTITUTE(CELL("adress",INDIRECT("RC",FALSE)),"$","")) *
      (tblStrings[Sheet]=AllStrings!$C$521),
      0
    ),
    MATCH(Språkval, tblStrings[#Headers], 0)
  ),
)</x:f>
      </x:c>
    </x:row>
    <x:row r="7">
      <x:c r="A7" s="341" t="s">
        <x:v>467</x:v>
      </x:c>
      <x:c r="B7" t="e" cm="1">
        <x:f t="array" aca="1" ref="B7">IFERROR(
  INDEX(
    tblStrings[],
    MATCH(
      1,
      (tblStrings[Cell]=SUBSTITUTE(CELL("adress",INDIRECT("RC",FALSE)),"$","")) *
      (tblStrings[Sheet]=AllStrings!$C$521),
      0
    ),
    MATCH(Språkval, tblStrings[#Headers], 0)
  ),
)</x:f>
      </x:c>
    </x:row>
    <x:row r="8">
      <x:c r="A8" s="341" t="s">
        <x:v>467</x:v>
      </x:c>
      <x:c r="B8" t="e" cm="1">
        <x:f t="array" aca="1" ref="B8">IFERROR(
  INDEX(
    tblStrings[],
    MATCH(
      1,
      (tblStrings[Cell]=SUBSTITUTE(CELL("adress",INDIRECT("RC",FALSE)),"$","")) *
      (tblStrings[Sheet]=AllStrings!$C$521),
      0
    ),
    MATCH(Språkval, tblStrings[#Headers], 0)
  ),
)</x:f>
      </x:c>
    </x:row>
    <x:row r="9">
      <x:c r="A9" s="341" t="s">
        <x:v>468</x:v>
      </x:c>
      <x:c r="B9" s="341" t="e" cm="1">
        <x:f t="array" aca="1" ref="B9">IFERROR(
  INDEX(
    tblStrings[],
    MATCH(
      1,
      (tblStrings[Cell]=SUBSTITUTE(CELL("adress",INDIRECT("RC",FALSE)),"$","")) *
      (tblStrings[Sheet]=AllStrings!$C$521),
      0
    ),
    MATCH(Språkval, tblStrings[#Headers], 0)
  ),
)</x:f>
      </x:c>
    </x:row>
    <x:row r="12">
      <x:c r="B12" t="s">
        <x:v>21</x:v>
      </x:c>
      <x:c r="C12" s="341" t="s">
        <x:v>469</x:v>
      </x:c>
      <x:c r="D12" s="341" t="s">
        <x:v>470</x:v>
      </x:c>
    </x:row>
    <x:row r="13">
      <x:c r="B13" t="s">
        <x:v>255</x:v>
      </x:c>
      <x:c r="C13">
        <x:v>0.2</x:v>
      </x:c>
      <x:c r="D13">
        <x:v>0.36</x:v>
      </x:c>
    </x:row>
    <x:row r="14">
      <x:c r="B14" t="s">
        <x:v>22</x:v>
      </x:c>
      <x:c r="C14">
        <x:v>3</x:v>
      </x:c>
      <x:c r="D14">
        <x:v>0.02</x:v>
      </x:c>
    </x:row>
    <x:row r="15">
      <x:c r="B15" t="s">
        <x:v>254</x:v>
      </x:c>
      <x:c r="C15">
        <x:v>0.35</x:v>
      </x:c>
      <x:c r="D15">
        <x:v>0.02</x:v>
      </x:c>
    </x:row>
    <x:row r="16">
      <x:c r="B16" t="s">
        <x:v>471</x:v>
      </x:c>
      <x:c r="C16">
        <x:v>0.25</x:v>
      </x:c>
      <x:c r="D16">
        <x:v>0.24199999999999999</x:v>
      </x:c>
    </x:row>
  </x:sheetData>
  <x:pageMargins left="0.7" right="0.7" top="0.75" bottom="0.75" header="0.3" footer="0.3"/>
  <x:tableParts count="1">
    <x:tablePart xmlns:r="http://schemas.openxmlformats.org/officeDocument/2006/relationships" r:id="R139af22d632d45dc"/>
  </x:tableParts>
</x:worksheet>
</file>

<file path=xl/worksheets/sheet13.xml><?xml version="1.0" encoding="utf-8"?>
<x:worksheet xmlns:x="http://schemas.openxmlformats.org/spreadsheetml/2006/main">
  <x:sheetPr>
    <x:tabColor rgb="FF92D050"/>
  </x:sheetPr>
  <x:sheetFormatPr baseColWidth="10" defaultColWidth="10.83203125" defaultRowHeight="13"/>
  <x:cols>
    <x:col min="1" max="16384" width="10.83203125" style="169" customWidth="0"/>
  </x:cols>
  <x:sheetData/>
  <x:pageMargins left="0.7" right="0.7" top="0.75" bottom="0.75" header="0.3" footer="0.3"/>
  <x:drawing xmlns:r="http://schemas.openxmlformats.org/officeDocument/2006/relationships" r:id="R16cdbe3a3ced43ab"/>
</x:worksheet>
</file>

<file path=xl/worksheets/sheet14.xml><?xml version="1.0" encoding="utf-8"?>
<x:worksheet xmlns:x="http://schemas.openxmlformats.org/spreadsheetml/2006/main">
  <x:sheetFormatPr baseColWidth="10" defaultColWidth="9.1640625" defaultRowHeight="15"/>
  <x:cols>
    <x:col min="1" max="1" width="45.5" style="527" customWidth="1"/>
    <x:col min="2" max="2" width="60.6640625" style="527" customWidth="1"/>
    <x:col min="3" max="3" width="28.5" style="527" customWidth="1"/>
    <x:col min="4" max="4" width="6.6640625" style="527" customWidth="1"/>
    <x:col min="5" max="5" width="65.6640625" style="527" customWidth="1"/>
    <x:col min="6" max="6" width="80.6640625" style="536" customWidth="1"/>
    <x:col min="7" max="7" width="65.6640625" style="537" customWidth="1"/>
    <x:col min="8" max="16384" width="9.1640625" style="527" customWidth="0"/>
  </x:cols>
  <x:sheetData>
    <x:row r="1">
      <x:c r="A1" s="527" t="s">
        <x:v>472</x:v>
      </x:c>
      <x:c r="B1" s="528" t="s">
        <x:v>22</x:v>
      </x:c>
      <x:c r="C1" s="527" t="s">
        <x:v>473</x:v>
      </x:c>
      <x:c r="D1" s="527" t="s">
        <x:v>474</x:v>
      </x:c>
      <x:c r="E1" s="529" t="s">
        <x:v>254</x:v>
      </x:c>
      <x:c r="F1" s="530" t="s">
        <x:v>255</x:v>
      </x:c>
      <x:c r="G1" s="531" t="s">
        <x:v>256</x:v>
      </x:c>
    </x:row>
    <x:row r="2" ht="16">
      <x:c r="A2" s="532" t="s">
        <x:v>475</x:v>
      </x:c>
      <x:c r="B2" s="533" t="s">
        <x:v>0</x:v>
      </x:c>
      <x:c r="C2" s="532" t="s">
        <x:v>476</x:v>
      </x:c>
      <x:c r="D2" s="532" t="s">
        <x:v>477</x:v>
      </x:c>
      <x:c r="F2" s="527"/>
      <x:c r="G2" s="527"/>
    </x:row>
    <x:row r="3" ht="16">
      <x:c r="A3" s="532" t="s">
        <x:v>478</x:v>
      </x:c>
      <x:c r="B3" s="533" t="s">
        <x:v>1</x:v>
      </x:c>
      <x:c r="C3" s="532" t="s">
        <x:v>476</x:v>
      </x:c>
      <x:c r="D3" s="532" t="s">
        <x:v>479</x:v>
      </x:c>
      <x:c r="F3" s="527"/>
      <x:c r="G3" s="527"/>
    </x:row>
    <x:row r="4" ht="16">
      <x:c r="A4" s="532" t="s">
        <x:v>480</x:v>
      </x:c>
      <x:c r="B4" s="533" t="s">
        <x:v>2</x:v>
      </x:c>
      <x:c r="C4" s="532" t="s">
        <x:v>476</x:v>
      </x:c>
      <x:c r="D4" s="532" t="s">
        <x:v>481</x:v>
      </x:c>
      <x:c r="F4" s="527"/>
      <x:c r="G4" s="527"/>
    </x:row>
    <x:row r="5" ht="16">
      <x:c r="A5" s="532" t="s">
        <x:v>482</x:v>
      </x:c>
      <x:c r="B5" s="533" t="s">
        <x:v>3</x:v>
      </x:c>
      <x:c r="C5" s="532" t="s">
        <x:v>476</x:v>
      </x:c>
      <x:c r="D5" s="532" t="s">
        <x:v>483</x:v>
      </x:c>
      <x:c r="F5" s="527"/>
      <x:c r="G5" s="527"/>
    </x:row>
    <x:row r="6" ht="16">
      <x:c r="A6" s="532" t="s">
        <x:v>4</x:v>
      </x:c>
      <x:c r="B6" s="533" t="s">
        <x:v>4</x:v>
      </x:c>
      <x:c r="C6" s="532" t="s">
        <x:v>476</x:v>
      </x:c>
      <x:c r="D6" s="532" t="s">
        <x:v>484</x:v>
      </x:c>
      <x:c r="F6" s="527"/>
      <x:c r="G6" s="527"/>
    </x:row>
    <x:row r="7" ht="16">
      <x:c r="A7" s="532" t="s">
        <x:v>485</x:v>
      </x:c>
      <x:c r="B7" s="533" t="s">
        <x:v>5</x:v>
      </x:c>
      <x:c r="C7" s="532" t="s">
        <x:v>476</x:v>
      </x:c>
      <x:c r="D7" s="532" t="s">
        <x:v>486</x:v>
      </x:c>
      <x:c r="F7" s="527"/>
      <x:c r="G7" s="527"/>
    </x:row>
    <x:row r="8" ht="16">
      <x:c r="A8" s="532" t="s">
        <x:v>6</x:v>
      </x:c>
      <x:c r="B8" s="533" t="s">
        <x:v>6</x:v>
      </x:c>
      <x:c r="C8" s="532" t="s">
        <x:v>476</x:v>
      </x:c>
      <x:c r="D8" s="532" t="s">
        <x:v>487</x:v>
      </x:c>
      <x:c r="F8" s="527"/>
      <x:c r="G8" s="527"/>
    </x:row>
    <x:row r="9" ht="32">
      <x:c r="A9" s="532" t="s">
        <x:v>488</x:v>
      </x:c>
      <x:c r="B9" s="533" t="s">
        <x:v>489</x:v>
      </x:c>
      <x:c r="C9" s="532" t="s">
        <x:v>476</x:v>
      </x:c>
      <x:c r="D9" s="532" t="s">
        <x:v>490</x:v>
      </x:c>
      <x:c r="F9" s="527"/>
      <x:c r="G9" s="527"/>
    </x:row>
    <x:row r="10" ht="176">
      <x:c r="A10" s="532" t="s">
        <x:v>491</x:v>
      </x:c>
      <x:c r="B10" s="533" t="s">
        <x:v>492</x:v>
      </x:c>
      <x:c r="C10" s="532" t="s">
        <x:v>476</x:v>
      </x:c>
      <x:c r="D10" s="532" t="s">
        <x:v>493</x:v>
      </x:c>
      <x:c r="F10" s="527"/>
      <x:c r="G10" s="527"/>
    </x:row>
    <x:row r="11" ht="16">
      <x:c r="A11" s="532" t="s">
        <x:v>494</x:v>
      </x:c>
      <x:c r="B11" s="533" t="s">
        <x:v>495</x:v>
      </x:c>
      <x:c r="C11" s="532" t="s">
        <x:v>476</x:v>
      </x:c>
      <x:c r="D11" s="532" t="s">
        <x:v>496</x:v>
      </x:c>
      <x:c r="F11" s="527"/>
      <x:c r="G11" s="527"/>
    </x:row>
    <x:row r="12" ht="96">
      <x:c r="A12" s="532" t="s">
        <x:v>497</x:v>
      </x:c>
      <x:c r="B12" s="533" t="s">
        <x:v>498</x:v>
      </x:c>
      <x:c r="C12" s="532" t="s">
        <x:v>476</x:v>
      </x:c>
      <x:c r="D12" s="532" t="s">
        <x:v>499</x:v>
      </x:c>
      <x:c r="F12" s="527"/>
      <x:c r="G12" s="527"/>
    </x:row>
    <x:row r="13" ht="16">
      <x:c r="A13" s="532" t="s">
        <x:v>500</x:v>
      </x:c>
      <x:c r="B13" s="533" t="s">
        <x:v>11</x:v>
      </x:c>
      <x:c r="C13" s="532" t="s">
        <x:v>476</x:v>
      </x:c>
      <x:c r="D13" s="532" t="s">
        <x:v>501</x:v>
      </x:c>
      <x:c r="F13" s="527"/>
      <x:c r="G13" s="527"/>
    </x:row>
    <x:row r="14" ht="16">
      <x:c r="A14" s="532" t="s">
        <x:v>502</x:v>
      </x:c>
      <x:c r="B14" s="533" t="s">
        <x:v>12</x:v>
      </x:c>
      <x:c r="C14" s="532" t="s">
        <x:v>476</x:v>
      </x:c>
      <x:c r="D14" s="532" t="s">
        <x:v>503</x:v>
      </x:c>
      <x:c r="F14" s="527"/>
      <x:c r="G14" s="527"/>
    </x:row>
    <x:row r="15" ht="304">
      <x:c r="A15" s="532" t="s">
        <x:v>504</x:v>
      </x:c>
      <x:c r="B15" s="533" t="s">
        <x:v>505</x:v>
      </x:c>
      <x:c r="C15" s="532" t="s">
        <x:v>476</x:v>
      </x:c>
      <x:c r="D15" s="532" t="s">
        <x:v>506</x:v>
      </x:c>
      <x:c r="F15" s="527"/>
      <x:c r="G15" s="527"/>
    </x:row>
    <x:row r="16" ht="64">
      <x:c r="A16" s="532" t="s">
        <x:v>507</x:v>
      </x:c>
      <x:c r="B16" s="533" t="s">
        <x:v>508</x:v>
      </x:c>
      <x:c r="C16" s="532" t="s">
        <x:v>476</x:v>
      </x:c>
      <x:c r="D16" s="532" t="s">
        <x:v>509</x:v>
      </x:c>
      <x:c r="F16" s="527"/>
      <x:c r="G16" s="527"/>
    </x:row>
    <x:row r="17" ht="112">
      <x:c r="A17" s="532" t="s">
        <x:v>510</x:v>
      </x:c>
      <x:c r="B17" s="533" t="s">
        <x:v>511</x:v>
      </x:c>
      <x:c r="C17" s="532" t="s">
        <x:v>476</x:v>
      </x:c>
      <x:c r="D17" s="532" t="s">
        <x:v>512</x:v>
      </x:c>
      <x:c r="F17" s="527"/>
      <x:c r="G17" s="527"/>
    </x:row>
    <x:row r="18" ht="16">
      <x:c r="A18" s="532" t="s">
        <x:v>513</x:v>
      </x:c>
      <x:c r="B18" s="533" t="s">
        <x:v>514</x:v>
      </x:c>
      <x:c r="C18" s="532" t="s">
        <x:v>476</x:v>
      </x:c>
      <x:c r="D18" s="532" t="s">
        <x:v>515</x:v>
      </x:c>
      <x:c r="F18" s="527"/>
      <x:c r="G18" s="527"/>
    </x:row>
    <x:row r="19" ht="16">
      <x:c r="A19" s="532" t="s">
        <x:v>516</x:v>
      </x:c>
      <x:c r="B19" s="533" t="s">
        <x:v>517</x:v>
      </x:c>
      <x:c r="C19" s="532" t="s">
        <x:v>476</x:v>
      </x:c>
      <x:c r="D19" s="532" t="s">
        <x:v>518</x:v>
      </x:c>
      <x:c r="F19" s="527"/>
      <x:c r="G19" s="527"/>
    </x:row>
    <x:row r="20" ht="409.6000061035156">
      <x:c r="A20" s="532" t="s">
        <x:v>519</x:v>
      </x:c>
      <x:c r="B20" s="533" t="s">
        <x:v>520</x:v>
      </x:c>
      <x:c r="C20" s="532" t="s">
        <x:v>476</x:v>
      </x:c>
      <x:c r="D20" s="532" t="s">
        <x:v>521</x:v>
      </x:c>
      <x:c r="F20" s="527"/>
      <x:c r="G20" s="527"/>
    </x:row>
    <x:row r="21" ht="16">
      <x:c r="A21" s="532" t="s">
        <x:v>19</x:v>
      </x:c>
      <x:c r="B21" s="533" t="s">
        <x:v>19</x:v>
      </x:c>
      <x:c r="C21" s="532" t="s">
        <x:v>476</x:v>
      </x:c>
      <x:c r="D21" s="532" t="s">
        <x:v>522</x:v>
      </x:c>
      <x:c r="F21" s="527"/>
      <x:c r="G21" s="527"/>
    </x:row>
    <x:row r="22" ht="80">
      <x:c r="A22" s="532" t="s">
        <x:v>523</x:v>
      </x:c>
      <x:c r="B22" s="533" t="s">
        <x:v>20</x:v>
      </x:c>
      <x:c r="C22" s="532" t="s">
        <x:v>476</x:v>
      </x:c>
      <x:c r="D22" s="532" t="s">
        <x:v>524</x:v>
      </x:c>
      <x:c r="F22" s="527"/>
      <x:c r="G22" s="527"/>
    </x:row>
    <x:row r="23" ht="16">
      <x:c r="A23" s="534" t="s">
        <x:v>525</x:v>
      </x:c>
      <x:c r="B23" s="535" t="s">
        <x:v>99</x:v>
      </x:c>
      <x:c r="C23" s="534" t="s">
        <x:v>526</x:v>
      </x:c>
      <x:c r="D23" s="534" t="s">
        <x:v>527</x:v>
      </x:c>
      <x:c r="E23" s="527" t="s">
        <x:v>99</x:v>
      </x:c>
      <x:c r="F23" s="536" t="s">
        <x:v>528</x:v>
      </x:c>
      <x:c r="G23" s="540" t="s">
        <x:v>529</x:v>
      </x:c>
    </x:row>
    <x:row r="24" ht="16">
      <x:c r="A24" s="534" t="s">
        <x:v>530</x:v>
      </x:c>
      <x:c r="B24" s="535" t="s">
        <x:v>174</x:v>
      </x:c>
      <x:c r="C24" s="534" t="s">
        <x:v>531</x:v>
      </x:c>
      <x:c r="D24" s="534" t="s">
        <x:v>532</x:v>
      </x:c>
      <x:c r="E24" s="527" t="s">
        <x:v>533</x:v>
      </x:c>
      <x:c r="F24" s="536" t="s">
        <x:v>534</x:v>
      </x:c>
      <x:c r="G24" s="537" t="s">
        <x:v>535</x:v>
      </x:c>
    </x:row>
    <x:row r="25" ht="16">
      <x:c r="A25" s="534" t="s">
        <x:v>536</x:v>
      </x:c>
      <x:c r="B25" s="535" t="s">
        <x:v>175</x:v>
      </x:c>
      <x:c r="C25" s="534" t="s">
        <x:v>531</x:v>
      </x:c>
      <x:c r="D25" s="534" t="s">
        <x:v>537</x:v>
      </x:c>
      <x:c r="E25" s="527" t="s">
        <x:v>538</x:v>
      </x:c>
      <x:c r="F25" s="536" t="s">
        <x:v>539</x:v>
      </x:c>
      <x:c r="G25" s="537" t="s">
        <x:v>540</x:v>
      </x:c>
    </x:row>
    <x:row r="26" ht="16">
      <x:c r="A26" s="534" t="s">
        <x:v>176</x:v>
      </x:c>
      <x:c r="B26" s="535" t="s">
        <x:v>176</x:v>
      </x:c>
      <x:c r="C26" s="534" t="s">
        <x:v>531</x:v>
      </x:c>
      <x:c r="D26" s="534" t="s">
        <x:v>541</x:v>
      </x:c>
      <x:c r="E26" s="527" t="s">
        <x:v>542</x:v>
      </x:c>
      <x:c r="F26" s="536" t="s">
        <x:v>543</x:v>
      </x:c>
      <x:c r="G26" s="537" t="s">
        <x:v>544</x:v>
      </x:c>
    </x:row>
    <x:row r="27" s="532" customFormat="1" ht="16">
      <x:c r="A27" s="532" t="s">
        <x:v>23</x:v>
      </x:c>
      <x:c r="B27" s="533" t="s">
        <x:v>23</x:v>
      </x:c>
      <x:c r="C27" s="532" t="s">
        <x:v>545</x:v>
      </x:c>
      <x:c r="D27" s="532" t="s">
        <x:v>546</x:v>
      </x:c>
    </x:row>
    <x:row r="28" ht="16">
      <x:c r="A28" s="534" t="s">
        <x:v>547</x:v>
      </x:c>
      <x:c r="B28" s="535" t="s">
        <x:v>57</x:v>
      </x:c>
      <x:c r="C28" s="534" t="s">
        <x:v>531</x:v>
      </x:c>
      <x:c r="D28" s="534" t="s">
        <x:v>548</x:v>
      </x:c>
      <x:c r="E28" s="527" t="s">
        <x:v>549</x:v>
      </x:c>
      <x:c r="F28" s="536" t="s">
        <x:v>550</x:v>
      </x:c>
      <x:c r="G28" s="537" t="s">
        <x:v>551</x:v>
      </x:c>
    </x:row>
    <x:row r="29" ht="16">
      <x:c r="A29" s="534" t="s">
        <x:v>552</x:v>
      </x:c>
      <x:c r="B29" s="535" t="s">
        <x:v>553</x:v>
      </x:c>
      <x:c r="C29" s="534" t="s">
        <x:v>531</x:v>
      </x:c>
      <x:c r="D29" s="534" t="s">
        <x:v>554</x:v>
      </x:c>
      <x:c r="E29" s="527" t="s">
        <x:v>555</x:v>
      </x:c>
      <x:c r="F29" s="536" t="s">
        <x:v>556</x:v>
      </x:c>
      <x:c r="G29" s="537" t="s">
        <x:v>557</x:v>
      </x:c>
    </x:row>
    <x:row r="30" s="532" customFormat="1" ht="16">
      <x:c r="A30" s="532" t="s">
        <x:v>24</x:v>
      </x:c>
      <x:c r="B30" s="533" t="s">
        <x:v>24</x:v>
      </x:c>
      <x:c r="C30" s="532" t="s">
        <x:v>545</x:v>
      </x:c>
      <x:c r="D30" s="532" t="s">
        <x:v>558</x:v>
      </x:c>
    </x:row>
    <x:row r="31" ht="16">
      <x:c r="A31" s="534" t="s">
        <x:v>559</x:v>
      </x:c>
      <x:c r="B31" s="535" t="s">
        <x:v>177</x:v>
      </x:c>
      <x:c r="C31" s="534" t="s">
        <x:v>526</x:v>
      </x:c>
      <x:c r="D31" s="534" t="s">
        <x:v>554</x:v>
      </x:c>
      <x:c r="E31" s="527" t="s">
        <x:v>560</x:v>
      </x:c>
      <x:c r="F31" s="536" t="s">
        <x:v>561</x:v>
      </x:c>
      <x:c r="G31" s="537" t="s">
        <x:v>562</x:v>
      </x:c>
    </x:row>
    <x:row r="32" s="532" customFormat="1" ht="16">
      <x:c r="A32" s="532" t="s">
        <x:v>25</x:v>
      </x:c>
      <x:c r="B32" s="533" t="s">
        <x:v>25</x:v>
      </x:c>
      <x:c r="C32" s="532" t="s">
        <x:v>545</x:v>
      </x:c>
      <x:c r="D32" s="532" t="s">
        <x:v>563</x:v>
      </x:c>
    </x:row>
    <x:row r="33" s="532" customFormat="1" ht="16">
      <x:c r="A33" s="532" t="s">
        <x:v>26</x:v>
      </x:c>
      <x:c r="B33" s="533" t="s">
        <x:v>26</x:v>
      </x:c>
      <x:c r="C33" s="532" t="s">
        <x:v>545</x:v>
      </x:c>
      <x:c r="D33" s="532" t="s">
        <x:v>564</x:v>
      </x:c>
    </x:row>
    <x:row r="34" ht="16">
      <x:c r="A34" s="534" t="s">
        <x:v>565</x:v>
      </x:c>
      <x:c r="B34" s="535" t="s">
        <x:v>83</x:v>
      </x:c>
      <x:c r="C34" s="534" t="s">
        <x:v>531</x:v>
      </x:c>
      <x:c r="D34" s="534" t="s">
        <x:v>566</x:v>
      </x:c>
      <x:c r="E34" s="527" t="s">
        <x:v>567</x:v>
      </x:c>
      <x:c r="F34" s="536" t="s">
        <x:v>568</x:v>
      </x:c>
      <x:c r="G34" s="537" t="s">
        <x:v>569</x:v>
      </x:c>
    </x:row>
    <x:row r="35" ht="16">
      <x:c r="A35" s="534" t="s">
        <x:v>570</x:v>
      </x:c>
      <x:c r="B35" s="535" t="s">
        <x:v>179</x:v>
      </x:c>
      <x:c r="C35" s="534" t="s">
        <x:v>531</x:v>
      </x:c>
      <x:c r="D35" s="534" t="s">
        <x:v>571</x:v>
      </x:c>
      <x:c r="E35" s="527" t="s">
        <x:v>572</x:v>
      </x:c>
      <x:c r="F35" s="536" t="s">
        <x:v>573</x:v>
      </x:c>
      <x:c r="G35" s="537" t="s">
        <x:v>574</x:v>
      </x:c>
    </x:row>
    <x:row r="36" s="532" customFormat="1" ht="16">
      <x:c r="A36" s="532" t="s">
        <x:v>27</x:v>
      </x:c>
      <x:c r="B36" s="533" t="s">
        <x:v>27</x:v>
      </x:c>
      <x:c r="C36" s="532" t="s">
        <x:v>545</x:v>
      </x:c>
      <x:c r="D36" s="532" t="s">
        <x:v>575</x:v>
      </x:c>
    </x:row>
    <x:row r="37" ht="16">
      <x:c r="A37" s="534" t="s">
        <x:v>576</x:v>
      </x:c>
      <x:c r="B37" s="535" t="s">
        <x:v>180</x:v>
      </x:c>
      <x:c r="C37" s="534" t="s">
        <x:v>531</x:v>
      </x:c>
      <x:c r="D37" s="534" t="s">
        <x:v>577</x:v>
      </x:c>
      <x:c r="E37" s="527" t="s">
        <x:v>578</x:v>
      </x:c>
      <x:c r="F37" s="536" t="s">
        <x:v>579</x:v>
      </x:c>
      <x:c r="G37" s="537" t="s">
        <x:v>580</x:v>
      </x:c>
    </x:row>
    <x:row r="38" s="532" customFormat="1" ht="16">
      <x:c r="A38" s="532" t="s">
        <x:v>28</x:v>
      </x:c>
      <x:c r="B38" s="533" t="s">
        <x:v>28</x:v>
      </x:c>
      <x:c r="C38" s="532" t="s">
        <x:v>545</x:v>
      </x:c>
      <x:c r="D38" s="532" t="s">
        <x:v>581</x:v>
      </x:c>
    </x:row>
    <x:row r="39" ht="16">
      <x:c r="A39" s="534" t="s">
        <x:v>582</x:v>
      </x:c>
      <x:c r="B39" s="535" t="s">
        <x:v>181</x:v>
      </x:c>
      <x:c r="C39" s="534" t="s">
        <x:v>531</x:v>
      </x:c>
      <x:c r="D39" s="534" t="s">
        <x:v>583</x:v>
      </x:c>
      <x:c r="E39" s="527" t="s">
        <x:v>181</x:v>
      </x:c>
      <x:c r="F39" s="536" t="s">
        <x:v>584</x:v>
      </x:c>
      <x:c r="G39" s="537" t="s">
        <x:v>585</x:v>
      </x:c>
    </x:row>
    <x:row r="40" ht="16">
      <x:c r="A40" s="534" t="s">
        <x:v>586</x:v>
      </x:c>
      <x:c r="B40" s="535" t="s">
        <x:v>65</x:v>
      </x:c>
      <x:c r="C40" s="534" t="s">
        <x:v>531</x:v>
      </x:c>
      <x:c r="D40" s="534" t="s">
        <x:v>587</x:v>
      </x:c>
      <x:c r="E40" s="527" t="s">
        <x:v>588</x:v>
      </x:c>
      <x:c r="F40" s="536" t="s">
        <x:v>589</x:v>
      </x:c>
      <x:c r="G40" s="537" t="s">
        <x:v>590</x:v>
      </x:c>
    </x:row>
    <x:row r="41" s="532" customFormat="1" ht="16">
      <x:c r="A41" s="532" t="s">
        <x:v>29</x:v>
      </x:c>
      <x:c r="B41" s="533" t="s">
        <x:v>29</x:v>
      </x:c>
      <x:c r="C41" s="532" t="s">
        <x:v>545</x:v>
      </x:c>
      <x:c r="D41" s="532" t="s">
        <x:v>591</x:v>
      </x:c>
    </x:row>
    <x:row r="42" ht="16">
      <x:c r="A42" s="534" t="s">
        <x:v>182</x:v>
      </x:c>
      <x:c r="B42" s="535" t="s">
        <x:v>182</x:v>
      </x:c>
      <x:c r="C42" s="534" t="s">
        <x:v>531</x:v>
      </x:c>
      <x:c r="D42" s="534" t="s">
        <x:v>592</x:v>
      </x:c>
      <x:c r="E42" s="527" t="s">
        <x:v>593</x:v>
      </x:c>
      <x:c r="F42" s="536" t="s">
        <x:v>594</x:v>
      </x:c>
      <x:c r="G42" s="537" t="s">
        <x:v>595</x:v>
      </x:c>
    </x:row>
    <x:row r="43" ht="16">
      <x:c r="A43" s="534" t="s">
        <x:v>596</x:v>
      </x:c>
      <x:c r="B43" s="535" t="s">
        <x:v>125</x:v>
      </x:c>
      <x:c r="C43" s="534" t="s">
        <x:v>531</x:v>
      </x:c>
      <x:c r="D43" s="534" t="s">
        <x:v>597</x:v>
      </x:c>
      <x:c r="E43" s="527" t="s">
        <x:v>598</x:v>
      </x:c>
      <x:c r="F43" s="536" t="s">
        <x:v>599</x:v>
      </x:c>
      <x:c r="G43" s="537" t="s">
        <x:v>600</x:v>
      </x:c>
    </x:row>
    <x:row r="44" ht="16">
      <x:c r="A44" s="534" t="s">
        <x:v>103</x:v>
      </x:c>
      <x:c r="B44" s="535" t="s">
        <x:v>103</x:v>
      </x:c>
      <x:c r="C44" s="534" t="s">
        <x:v>531</x:v>
      </x:c>
      <x:c r="D44" s="534" t="s">
        <x:v>601</x:v>
      </x:c>
      <x:c r="E44" s="527" t="s">
        <x:v>103</x:v>
      </x:c>
      <x:c r="F44" s="536" t="s">
        <x:v>602</x:v>
      </x:c>
      <x:c r="G44" s="539" t="s">
        <x:v>603</x:v>
      </x:c>
    </x:row>
    <x:row r="45" ht="16">
      <x:c r="A45" s="534" t="s">
        <x:v>104</x:v>
      </x:c>
      <x:c r="B45" s="535" t="s">
        <x:v>104</x:v>
      </x:c>
      <x:c r="C45" s="534" t="s">
        <x:v>531</x:v>
      </x:c>
      <x:c r="D45" s="534" t="s">
        <x:v>604</x:v>
      </x:c>
      <x:c r="E45" s="527" t="s">
        <x:v>104</x:v>
      </x:c>
      <x:c r="F45" s="536" t="s">
        <x:v>605</x:v>
      </x:c>
      <x:c r="G45" s="539" t="s">
        <x:v>606</x:v>
      </x:c>
    </x:row>
    <x:row r="46" ht="16">
      <x:c r="A46" s="534" t="s">
        <x:v>607</x:v>
      </x:c>
      <x:c r="B46" s="535" t="s">
        <x:v>184</x:v>
      </x:c>
      <x:c r="C46" s="534" t="s">
        <x:v>531</x:v>
      </x:c>
      <x:c r="D46" s="534" t="s">
        <x:v>608</x:v>
      </x:c>
      <x:c r="E46" s="527" t="s">
        <x:v>184</x:v>
      </x:c>
      <x:c r="F46" s="536" t="s">
        <x:v>609</x:v>
      </x:c>
      <x:c r="G46" s="537" t="s">
        <x:v>610</x:v>
      </x:c>
    </x:row>
    <x:row r="47" ht="16">
      <x:c r="A47" s="534" t="s">
        <x:v>611</x:v>
      </x:c>
      <x:c r="B47" s="535" t="s">
        <x:v>185</x:v>
      </x:c>
      <x:c r="C47" s="534" t="s">
        <x:v>531</x:v>
      </x:c>
      <x:c r="D47" s="534" t="s">
        <x:v>612</x:v>
      </x:c>
      <x:c r="E47" s="527" t="s">
        <x:v>185</x:v>
      </x:c>
      <x:c r="F47" s="536" t="s">
        <x:v>613</x:v>
      </x:c>
      <x:c r="G47" s="537" t="s">
        <x:v>614</x:v>
      </x:c>
    </x:row>
    <x:row r="48" ht="16">
      <x:c r="A48" s="534" t="s">
        <x:v>615</x:v>
      </x:c>
      <x:c r="B48" s="535" t="s">
        <x:v>186</x:v>
      </x:c>
      <x:c r="C48" s="534" t="s">
        <x:v>531</x:v>
      </x:c>
      <x:c r="D48" s="534" t="s">
        <x:v>616</x:v>
      </x:c>
      <x:c r="E48" s="527" t="s">
        <x:v>186</x:v>
      </x:c>
      <x:c r="F48" s="536" t="s">
        <x:v>617</x:v>
      </x:c>
      <x:c r="G48" s="537" t="s">
        <x:v>618</x:v>
      </x:c>
    </x:row>
    <x:row r="49" ht="16">
      <x:c r="A49" s="534" t="s">
        <x:v>619</x:v>
      </x:c>
      <x:c r="B49" s="535" t="s">
        <x:v>187</x:v>
      </x:c>
      <x:c r="C49" s="534" t="s">
        <x:v>531</x:v>
      </x:c>
      <x:c r="D49" s="534" t="s">
        <x:v>620</x:v>
      </x:c>
      <x:c r="E49" s="527" t="s">
        <x:v>187</x:v>
      </x:c>
      <x:c r="F49" s="536" t="s">
        <x:v>621</x:v>
      </x:c>
      <x:c r="G49" s="537" t="s">
        <x:v>622</x:v>
      </x:c>
    </x:row>
    <x:row r="50" ht="15.75" customHeight="1">
      <x:c r="A50" s="534" t="s">
        <x:v>623</x:v>
      </x:c>
      <x:c r="B50" s="535" t="s">
        <x:v>188</x:v>
      </x:c>
      <x:c r="C50" s="534" t="s">
        <x:v>531</x:v>
      </x:c>
      <x:c r="D50" s="534" t="s">
        <x:v>624</x:v>
      </x:c>
      <x:c r="E50" s="527" t="s">
        <x:v>188</x:v>
      </x:c>
      <x:c r="F50" s="536" t="s">
        <x:v>625</x:v>
      </x:c>
      <x:c r="G50" s="537" t="s">
        <x:v>626</x:v>
      </x:c>
    </x:row>
    <x:row r="51" ht="16">
      <x:c r="A51" s="534" t="s">
        <x:v>627</x:v>
      </x:c>
      <x:c r="B51" s="535" t="s">
        <x:v>189</x:v>
      </x:c>
      <x:c r="C51" s="534" t="s">
        <x:v>531</x:v>
      </x:c>
      <x:c r="D51" s="534" t="s">
        <x:v>628</x:v>
      </x:c>
      <x:c r="E51" s="527" t="s">
        <x:v>189</x:v>
      </x:c>
      <x:c r="F51" s="536" t="s">
        <x:v>629</x:v>
      </x:c>
      <x:c r="G51" s="537" t="s">
        <x:v>630</x:v>
      </x:c>
    </x:row>
    <x:row r="52" ht="16">
      <x:c r="A52" s="534" t="s">
        <x:v>631</x:v>
      </x:c>
      <x:c r="B52" s="535" t="s">
        <x:v>190</x:v>
      </x:c>
      <x:c r="C52" s="534" t="s">
        <x:v>531</x:v>
      </x:c>
      <x:c r="D52" s="534" t="s">
        <x:v>632</x:v>
      </x:c>
      <x:c r="E52" s="527" t="s">
        <x:v>190</x:v>
      </x:c>
      <x:c r="F52" s="536" t="s">
        <x:v>633</x:v>
      </x:c>
      <x:c r="G52" s="537" t="s">
        <x:v>634</x:v>
      </x:c>
    </x:row>
    <x:row r="53" ht="16">
      <x:c r="A53" s="534" t="s">
        <x:v>635</x:v>
      </x:c>
      <x:c r="B53" s="535" t="s">
        <x:v>191</x:v>
      </x:c>
      <x:c r="C53" s="534" t="s">
        <x:v>531</x:v>
      </x:c>
      <x:c r="D53" s="534" t="s">
        <x:v>636</x:v>
      </x:c>
      <x:c r="E53" s="527" t="s">
        <x:v>191</x:v>
      </x:c>
      <x:c r="F53" s="536" t="s">
        <x:v>637</x:v>
      </x:c>
      <x:c r="G53" s="537" t="s">
        <x:v>638</x:v>
      </x:c>
    </x:row>
    <x:row r="54" ht="16">
      <x:c r="A54" s="534" t="s">
        <x:v>639</x:v>
      </x:c>
      <x:c r="B54" s="535" t="s">
        <x:v>192</x:v>
      </x:c>
      <x:c r="C54" s="534" t="s">
        <x:v>531</x:v>
      </x:c>
      <x:c r="D54" s="534" t="s">
        <x:v>640</x:v>
      </x:c>
      <x:c r="E54" s="527" t="s">
        <x:v>192</x:v>
      </x:c>
      <x:c r="F54" s="536" t="s">
        <x:v>641</x:v>
      </x:c>
      <x:c r="G54" s="537" t="s">
        <x:v>642</x:v>
      </x:c>
    </x:row>
    <x:row r="55" ht="16">
      <x:c r="A55" s="534" t="s">
        <x:v>643</x:v>
      </x:c>
      <x:c r="B55" s="535" t="s">
        <x:v>193</x:v>
      </x:c>
      <x:c r="C55" s="534" t="s">
        <x:v>531</x:v>
      </x:c>
      <x:c r="D55" s="534" t="s">
        <x:v>644</x:v>
      </x:c>
      <x:c r="E55" s="527" t="s">
        <x:v>193</x:v>
      </x:c>
      <x:c r="F55" s="536" t="s">
        <x:v>645</x:v>
      </x:c>
      <x:c r="G55" s="537" t="s">
        <x:v>646</x:v>
      </x:c>
    </x:row>
    <x:row r="56" ht="16">
      <x:c r="A56" s="534" t="s">
        <x:v>647</x:v>
      </x:c>
      <x:c r="B56" s="535" t="s">
        <x:v>105</x:v>
      </x:c>
      <x:c r="C56" s="534" t="s">
        <x:v>531</x:v>
      </x:c>
      <x:c r="D56" s="534" t="s">
        <x:v>648</x:v>
      </x:c>
      <x:c r="E56" s="527" t="s">
        <x:v>649</x:v>
      </x:c>
      <x:c r="F56" s="536" t="s">
        <x:v>650</x:v>
      </x:c>
      <x:c r="G56" s="537" t="s">
        <x:v>651</x:v>
      </x:c>
    </x:row>
    <x:row r="57" ht="16">
      <x:c r="A57" s="534" t="s">
        <x:v>652</x:v>
      </x:c>
      <x:c r="B57" s="535" t="s">
        <x:v>106</x:v>
      </x:c>
      <x:c r="C57" s="534" t="s">
        <x:v>531</x:v>
      </x:c>
      <x:c r="D57" s="534" t="s">
        <x:v>653</x:v>
      </x:c>
      <x:c r="E57" s="527" t="s">
        <x:v>654</x:v>
      </x:c>
      <x:c r="F57" s="536" t="s">
        <x:v>655</x:v>
      </x:c>
      <x:c r="G57" s="537" t="s">
        <x:v>656</x:v>
      </x:c>
    </x:row>
    <x:row r="58" ht="16">
      <x:c r="A58" s="534" t="s">
        <x:v>657</x:v>
      </x:c>
      <x:c r="B58" s="535" t="s">
        <x:v>107</x:v>
      </x:c>
      <x:c r="C58" s="534" t="s">
        <x:v>531</x:v>
      </x:c>
      <x:c r="D58" s="534" t="s">
        <x:v>658</x:v>
      </x:c>
      <x:c r="E58" s="527" t="s">
        <x:v>659</x:v>
      </x:c>
      <x:c r="F58" s="536" t="s">
        <x:v>660</x:v>
      </x:c>
      <x:c r="G58" s="537" t="s">
        <x:v>661</x:v>
      </x:c>
    </x:row>
    <x:row r="59" s="532" customFormat="1" ht="16">
      <x:c r="A59" s="532" t="s">
        <x:v>46</x:v>
      </x:c>
      <x:c r="B59" s="533" t="s">
        <x:v>46</x:v>
      </x:c>
      <x:c r="C59" s="532" t="s">
        <x:v>531</x:v>
      </x:c>
      <x:c r="D59" s="532" t="s">
        <x:v>662</x:v>
      </x:c>
    </x:row>
    <x:row r="60" ht="16">
      <x:c r="A60" s="534" t="s">
        <x:v>108</x:v>
      </x:c>
      <x:c r="B60" s="535" t="s">
        <x:v>108</x:v>
      </x:c>
      <x:c r="C60" s="534" t="s">
        <x:v>531</x:v>
      </x:c>
      <x:c r="D60" s="534" t="s">
        <x:v>663</x:v>
      </x:c>
      <x:c r="E60" s="527" t="s">
        <x:v>108</x:v>
      </x:c>
      <x:c r="F60" s="536" t="s">
        <x:v>664</x:v>
      </x:c>
      <x:c r="G60" s="537" t="s">
        <x:v>665</x:v>
      </x:c>
    </x:row>
    <x:row r="61" s="532" customFormat="1" ht="16">
      <x:c r="A61" s="532" t="s">
        <x:v>47</x:v>
      </x:c>
      <x:c r="B61" s="533" t="s">
        <x:v>47</x:v>
      </x:c>
      <x:c r="C61" s="532" t="s">
        <x:v>531</x:v>
      </x:c>
      <x:c r="D61" s="532" t="s">
        <x:v>666</x:v>
      </x:c>
    </x:row>
    <x:row r="62" ht="16">
      <x:c r="A62" s="534" t="s">
        <x:v>667</x:v>
      </x:c>
      <x:c r="B62" s="535" t="s">
        <x:v>668</x:v>
      </x:c>
      <x:c r="C62" s="534" t="s">
        <x:v>531</x:v>
      </x:c>
      <x:c r="D62" s="534" t="s">
        <x:v>669</x:v>
      </x:c>
      <x:c r="E62" s="527" t="s">
        <x:v>670</x:v>
      </x:c>
      <x:c r="F62" s="536" t="s">
        <x:v>671</x:v>
      </x:c>
      <x:c r="G62" s="537" t="s">
        <x:v>672</x:v>
      </x:c>
    </x:row>
    <x:row r="63" ht="32">
      <x:c r="A63" s="534" t="s">
        <x:v>673</x:v>
      </x:c>
      <x:c r="B63" s="542" t="s">
        <x:v>674</x:v>
      </x:c>
      <x:c r="C63" s="534" t="s">
        <x:v>526</x:v>
      </x:c>
      <x:c r="D63" s="534" t="s">
        <x:v>669</x:v>
      </x:c>
      <x:c r="E63" s="527" t="s">
        <x:v>675</x:v>
      </x:c>
      <x:c r="F63" s="543" t="s">
        <x:v>676</x:v>
      </x:c>
      <x:c r="G63" s="544" t="s">
        <x:v>677</x:v>
      </x:c>
    </x:row>
    <x:row r="64" s="532" customFormat="1" ht="16">
      <x:c r="A64" s="532" t="s">
        <x:v>48</x:v>
      </x:c>
      <x:c r="B64" s="533" t="s">
        <x:v>48</x:v>
      </x:c>
      <x:c r="C64" s="532" t="s">
        <x:v>531</x:v>
      </x:c>
      <x:c r="D64" s="532" t="s">
        <x:v>509</x:v>
      </x:c>
    </x:row>
    <x:row r="65" ht="16">
      <x:c r="A65" s="534" t="s">
        <x:v>109</x:v>
      </x:c>
      <x:c r="B65" s="535" t="s">
        <x:v>109</x:v>
      </x:c>
      <x:c r="C65" s="534" t="s">
        <x:v>531</x:v>
      </x:c>
      <x:c r="D65" s="534" t="s">
        <x:v>678</x:v>
      </x:c>
      <x:c r="E65" s="527" t="s">
        <x:v>679</x:v>
      </x:c>
      <x:c r="F65" s="536" t="s">
        <x:v>680</x:v>
      </x:c>
      <x:c r="G65" s="537" t="s">
        <x:v>681</x:v>
      </x:c>
    </x:row>
    <x:row r="66" s="532" customFormat="1" ht="16">
      <x:c r="A66" s="532" t="s">
        <x:v>49</x:v>
      </x:c>
      <x:c r="B66" s="533" t="s">
        <x:v>49</x:v>
      </x:c>
      <x:c r="C66" s="532" t="s">
        <x:v>531</x:v>
      </x:c>
      <x:c r="D66" s="532" t="s">
        <x:v>515</x:v>
      </x:c>
    </x:row>
    <x:row r="67" ht="16">
      <x:c r="A67" s="534" t="s">
        <x:v>127</x:v>
      </x:c>
      <x:c r="B67" s="535" t="s">
        <x:v>127</x:v>
      </x:c>
      <x:c r="C67" s="534" t="s">
        <x:v>531</x:v>
      </x:c>
      <x:c r="D67" s="534" t="s">
        <x:v>682</x:v>
      </x:c>
      <x:c r="E67" s="527" t="s">
        <x:v>683</x:v>
      </x:c>
      <x:c r="F67" s="536" t="s">
        <x:v>684</x:v>
      </x:c>
      <x:c r="G67" s="537" t="s">
        <x:v>685</x:v>
      </x:c>
    </x:row>
    <x:row r="68" ht="16">
      <x:c r="A68" s="534" t="s">
        <x:v>686</x:v>
      </x:c>
      <x:c r="B68" s="535" t="s">
        <x:v>110</x:v>
      </x:c>
      <x:c r="C68" s="534" t="s">
        <x:v>531</x:v>
      </x:c>
      <x:c r="D68" s="534" t="s">
        <x:v>687</x:v>
      </x:c>
      <x:c r="E68" s="527" t="s">
        <x:v>688</x:v>
      </x:c>
      <x:c r="F68" s="536" t="s">
        <x:v>689</x:v>
      </x:c>
      <x:c r="G68" s="537" t="s">
        <x:v>690</x:v>
      </x:c>
    </x:row>
    <x:row r="69" s="532" customFormat="1" ht="16">
      <x:c r="A69" s="532" t="s">
        <x:v>50</x:v>
      </x:c>
      <x:c r="B69" s="533" t="s">
        <x:v>50</x:v>
      </x:c>
      <x:c r="C69" s="532" t="s">
        <x:v>531</x:v>
      </x:c>
      <x:c r="D69" s="532" t="s">
        <x:v>691</x:v>
      </x:c>
    </x:row>
    <x:row r="70" ht="16">
      <x:c r="A70" s="534" t="s">
        <x:v>692</x:v>
      </x:c>
      <x:c r="B70" s="535" t="s">
        <x:v>112</x:v>
      </x:c>
      <x:c r="C70" s="534" t="s">
        <x:v>531</x:v>
      </x:c>
      <x:c r="D70" s="534" t="s">
        <x:v>693</x:v>
      </x:c>
      <x:c r="E70" s="527" t="s">
        <x:v>694</x:v>
      </x:c>
      <x:c r="F70" s="536" t="s">
        <x:v>695</x:v>
      </x:c>
      <x:c r="G70" s="537" t="s">
        <x:v>696</x:v>
      </x:c>
    </x:row>
    <x:row r="71" s="532" customFormat="1" ht="16">
      <x:c r="A71" s="532" t="s">
        <x:v>51</x:v>
      </x:c>
      <x:c r="B71" s="533" t="s">
        <x:v>51</x:v>
      </x:c>
      <x:c r="C71" s="532" t="s">
        <x:v>531</x:v>
      </x:c>
      <x:c r="D71" s="532" t="s">
        <x:v>697</x:v>
      </x:c>
    </x:row>
    <x:row r="72" ht="16">
      <x:c r="A72" s="534" t="s">
        <x:v>698</x:v>
      </x:c>
      <x:c r="B72" s="535" t="s">
        <x:v>113</x:v>
      </x:c>
      <x:c r="C72" s="534" t="s">
        <x:v>531</x:v>
      </x:c>
      <x:c r="D72" s="534" t="s">
        <x:v>699</x:v>
      </x:c>
      <x:c r="E72" s="527" t="s">
        <x:v>700</x:v>
      </x:c>
      <x:c r="F72" s="536" t="s">
        <x:v>701</x:v>
      </x:c>
      <x:c r="G72" s="537" t="s">
        <x:v>702</x:v>
      </x:c>
    </x:row>
    <x:row r="73" ht="16">
      <x:c r="A73" s="534" t="s">
        <x:v>703</x:v>
      </x:c>
      <x:c r="B73" s="535" t="s">
        <x:v>115</x:v>
      </x:c>
      <x:c r="C73" s="534" t="s">
        <x:v>531</x:v>
      </x:c>
      <x:c r="D73" s="534" t="s">
        <x:v>704</x:v>
      </x:c>
      <x:c r="E73" s="527" t="s">
        <x:v>705</x:v>
      </x:c>
      <x:c r="F73" s="536" t="s">
        <x:v>706</x:v>
      </x:c>
      <x:c r="G73" s="537" t="s">
        <x:v>707</x:v>
      </x:c>
    </x:row>
    <x:row r="74" s="532" customFormat="1" ht="16">
      <x:c r="A74" s="532" t="s">
        <x:v>52</x:v>
      </x:c>
      <x:c r="B74" s="533" t="s">
        <x:v>52</x:v>
      </x:c>
      <x:c r="C74" s="532" t="s">
        <x:v>531</x:v>
      </x:c>
      <x:c r="D74" s="532" t="s">
        <x:v>708</x:v>
      </x:c>
    </x:row>
    <x:row r="75" ht="16">
      <x:c r="A75" s="534" t="s">
        <x:v>709</x:v>
      </x:c>
      <x:c r="B75" s="535" t="s">
        <x:v>80</x:v>
      </x:c>
      <x:c r="C75" s="534" t="s">
        <x:v>531</x:v>
      </x:c>
      <x:c r="D75" s="534" t="s">
        <x:v>710</x:v>
      </x:c>
      <x:c r="E75" s="527" t="s">
        <x:v>711</x:v>
      </x:c>
      <x:c r="F75" s="536" t="s">
        <x:v>712</x:v>
      </x:c>
      <x:c r="G75" s="537" t="s">
        <x:v>713</x:v>
      </x:c>
    </x:row>
    <x:row r="76" s="532" customFormat="1" ht="16">
      <x:c r="A76" s="532" t="s">
        <x:v>53</x:v>
      </x:c>
      <x:c r="B76" s="533" t="s">
        <x:v>53</x:v>
      </x:c>
      <x:c r="C76" s="532" t="s">
        <x:v>531</x:v>
      </x:c>
      <x:c r="D76" s="532" t="s">
        <x:v>714</x:v>
      </x:c>
    </x:row>
    <x:row r="77" ht="16">
      <x:c r="A77" s="534" t="s">
        <x:v>66</x:v>
      </x:c>
      <x:c r="B77" s="535" t="s">
        <x:v>66</x:v>
      </x:c>
      <x:c r="C77" s="534" t="s">
        <x:v>531</x:v>
      </x:c>
      <x:c r="D77" s="534" t="s">
        <x:v>715</x:v>
      </x:c>
      <x:c r="E77" s="527" t="s">
        <x:v>716</x:v>
      </x:c>
      <x:c r="F77" s="536" t="s">
        <x:v>717</x:v>
      </x:c>
      <x:c r="G77" s="540" t="s">
        <x:v>718</x:v>
      </x:c>
    </x:row>
    <x:row r="78" s="532" customFormat="1" ht="16">
      <x:c r="A78" s="532" t="s">
        <x:v>54</x:v>
      </x:c>
      <x:c r="B78" s="533" t="s">
        <x:v>54</x:v>
      </x:c>
      <x:c r="C78" s="532" t="s">
        <x:v>531</x:v>
      </x:c>
      <x:c r="D78" s="532" t="s">
        <x:v>719</x:v>
      </x:c>
    </x:row>
    <x:row r="79" ht="16">
      <x:c r="A79" s="534" t="s">
        <x:v>30</x:v>
      </x:c>
      <x:c r="B79" s="535" t="s">
        <x:v>30</x:v>
      </x:c>
      <x:c r="C79" s="534" t="s">
        <x:v>531</x:v>
      </x:c>
      <x:c r="D79" s="534" t="s">
        <x:v>720</x:v>
      </x:c>
      <x:c r="E79" s="527" t="s">
        <x:v>721</x:v>
      </x:c>
      <x:c r="F79" s="536" t="s">
        <x:v>722</x:v>
      </x:c>
      <x:c r="G79" s="537" t="s">
        <x:v>723</x:v>
      </x:c>
    </x:row>
    <x:row r="80" s="532" customFormat="1" ht="16">
      <x:c r="A80" s="532" t="s">
        <x:v>55</x:v>
      </x:c>
      <x:c r="B80" s="533" t="s">
        <x:v>55</x:v>
      </x:c>
      <x:c r="C80" s="532" t="s">
        <x:v>531</x:v>
      </x:c>
      <x:c r="D80" s="532" t="s">
        <x:v>724</x:v>
      </x:c>
    </x:row>
    <x:row r="81" ht="16">
      <x:c r="A81" s="534" t="s">
        <x:v>725</x:v>
      </x:c>
      <x:c r="B81" s="535" t="s">
        <x:v>138</x:v>
      </x:c>
      <x:c r="C81" s="534" t="s">
        <x:v>531</x:v>
      </x:c>
      <x:c r="D81" s="534" t="s">
        <x:v>726</x:v>
      </x:c>
      <x:c r="E81" s="527" t="s">
        <x:v>727</x:v>
      </x:c>
      <x:c r="F81" s="536" t="s">
        <x:v>728</x:v>
      </x:c>
      <x:c r="G81" s="537" t="s">
        <x:v>729</x:v>
      </x:c>
    </x:row>
    <x:row r="82" ht="16">
      <x:c r="A82" s="534" t="s">
        <x:v>730</x:v>
      </x:c>
      <x:c r="B82" s="535" t="s">
        <x:v>67</x:v>
      </x:c>
      <x:c r="C82" s="534" t="s">
        <x:v>531</x:v>
      </x:c>
      <x:c r="D82" s="534" t="s">
        <x:v>731</x:v>
      </x:c>
      <x:c r="E82" s="527" t="s">
        <x:v>732</x:v>
      </x:c>
      <x:c r="F82" s="536" t="s">
        <x:v>733</x:v>
      </x:c>
      <x:c r="G82" s="537" t="s">
        <x:v>734</x:v>
      </x:c>
    </x:row>
    <x:row r="83" ht="16">
      <x:c r="A83" s="534" t="s">
        <x:v>735</x:v>
      </x:c>
      <x:c r="B83" s="535" t="s">
        <x:v>736</x:v>
      </x:c>
      <x:c r="C83" s="534" t="s">
        <x:v>526</x:v>
      </x:c>
      <x:c r="D83" s="534" t="s">
        <x:v>731</x:v>
      </x:c>
      <x:c r="E83" s="527" t="s">
        <x:v>737</x:v>
      </x:c>
      <x:c r="F83" s="536" t="s">
        <x:v>738</x:v>
      </x:c>
      <x:c r="G83" s="527" t="s">
        <x:v>739</x:v>
      </x:c>
    </x:row>
    <x:row r="84" s="532" customFormat="1" ht="16">
      <x:c r="A84" s="532" t="s">
        <x:v>56</x:v>
      </x:c>
      <x:c r="B84" s="533" t="s">
        <x:v>56</x:v>
      </x:c>
      <x:c r="C84" s="532" t="s">
        <x:v>531</x:v>
      </x:c>
      <x:c r="D84" s="532" t="s">
        <x:v>740</x:v>
      </x:c>
    </x:row>
    <x:row r="85" ht="16">
      <x:c r="A85" s="534" t="s">
        <x:v>741</x:v>
      </x:c>
      <x:c r="B85" s="535" t="s">
        <x:v>69</x:v>
      </x:c>
      <x:c r="C85" s="534" t="s">
        <x:v>531</x:v>
      </x:c>
      <x:c r="D85" s="534" t="s">
        <x:v>742</x:v>
      </x:c>
      <x:c r="E85" s="527" t="s">
        <x:v>743</x:v>
      </x:c>
      <x:c r="F85" s="536" t="s">
        <x:v>744</x:v>
      </x:c>
      <x:c r="G85" s="537" t="s">
        <x:v>745</x:v>
      </x:c>
    </x:row>
    <x:row r="86" ht="16">
      <x:c r="A86" s="534" t="s">
        <x:v>746</x:v>
      </x:c>
      <x:c r="B86" s="535" t="s">
        <x:v>70</x:v>
      </x:c>
      <x:c r="C86" s="534" t="s">
        <x:v>531</x:v>
      </x:c>
      <x:c r="D86" s="534" t="s">
        <x:v>747</x:v>
      </x:c>
      <x:c r="E86" s="527" t="s">
        <x:v>748</x:v>
      </x:c>
      <x:c r="F86" s="536" t="s">
        <x:v>749</x:v>
      </x:c>
      <x:c r="G86" s="537" t="s">
        <x:v>750</x:v>
      </x:c>
    </x:row>
    <x:row r="87" ht="16">
      <x:c r="A87" s="534" t="s">
        <x:v>751</x:v>
      </x:c>
      <x:c r="B87" s="535" t="s">
        <x:v>71</x:v>
      </x:c>
      <x:c r="C87" s="534" t="s">
        <x:v>531</x:v>
      </x:c>
      <x:c r="D87" s="534" t="s">
        <x:v>752</x:v>
      </x:c>
      <x:c r="E87" s="527" t="s">
        <x:v>753</x:v>
      </x:c>
      <x:c r="F87" s="536" t="s">
        <x:v>754</x:v>
      </x:c>
      <x:c r="G87" s="537" t="s">
        <x:v>755</x:v>
      </x:c>
    </x:row>
    <x:row r="88" s="532" customFormat="1" ht="16">
      <x:c r="A88" s="532" t="s">
        <x:v>58</x:v>
      </x:c>
      <x:c r="B88" s="533" t="s">
        <x:v>58</x:v>
      </x:c>
      <x:c r="C88" s="532" t="s">
        <x:v>531</x:v>
      </x:c>
      <x:c r="D88" s="532" t="s">
        <x:v>756</x:v>
      </x:c>
    </x:row>
    <x:row r="89" ht="16">
      <x:c r="A89" s="534" t="s">
        <x:v>757</x:v>
      </x:c>
      <x:c r="B89" s="535" t="s">
        <x:v>72</x:v>
      </x:c>
      <x:c r="C89" s="534" t="s">
        <x:v>531</x:v>
      </x:c>
      <x:c r="D89" s="534" t="s">
        <x:v>758</x:v>
      </x:c>
      <x:c r="E89" s="527" t="s">
        <x:v>759</x:v>
      </x:c>
      <x:c r="F89" s="536" t="s">
        <x:v>760</x:v>
      </x:c>
      <x:c r="G89" s="537" t="s">
        <x:v>761</x:v>
      </x:c>
    </x:row>
    <x:row r="90" ht="16">
      <x:c r="A90" s="534" t="s">
        <x:v>762</x:v>
      </x:c>
      <x:c r="B90" s="535" t="s">
        <x:v>73</x:v>
      </x:c>
      <x:c r="C90" s="534" t="s">
        <x:v>531</x:v>
      </x:c>
      <x:c r="D90" s="534" t="s">
        <x:v>763</x:v>
      </x:c>
      <x:c r="E90" s="527" t="s">
        <x:v>764</x:v>
      </x:c>
      <x:c r="F90" s="536" t="s">
        <x:v>765</x:v>
      </x:c>
      <x:c r="G90" s="537" t="s">
        <x:v>766</x:v>
      </x:c>
    </x:row>
    <x:row r="91" ht="16">
      <x:c r="A91" s="534" t="s">
        <x:v>767</x:v>
      </x:c>
      <x:c r="B91" s="535" t="s">
        <x:v>74</x:v>
      </x:c>
      <x:c r="C91" s="534" t="s">
        <x:v>531</x:v>
      </x:c>
      <x:c r="D91" s="534" t="s">
        <x:v>768</x:v>
      </x:c>
      <x:c r="E91" s="527" t="s">
        <x:v>769</x:v>
      </x:c>
      <x:c r="F91" s="536" t="s">
        <x:v>770</x:v>
      </x:c>
      <x:c r="G91" s="537" t="s">
        <x:v>771</x:v>
      </x:c>
    </x:row>
    <x:row r="92" s="532" customFormat="1" ht="16">
      <x:c r="A92" s="532" t="s">
        <x:v>59</x:v>
      </x:c>
      <x:c r="B92" s="533" t="s">
        <x:v>59</x:v>
      </x:c>
      <x:c r="C92" s="532" t="s">
        <x:v>531</x:v>
      </x:c>
      <x:c r="D92" s="532" t="s">
        <x:v>772</x:v>
      </x:c>
    </x:row>
    <x:row r="93" ht="16">
      <x:c r="A93" s="534" t="s">
        <x:v>773</x:v>
      </x:c>
      <x:c r="B93" s="535" t="s">
        <x:v>75</x:v>
      </x:c>
      <x:c r="C93" s="534" t="s">
        <x:v>531</x:v>
      </x:c>
      <x:c r="D93" s="534" t="s">
        <x:v>774</x:v>
      </x:c>
      <x:c r="E93" s="527" t="s">
        <x:v>775</x:v>
      </x:c>
      <x:c r="F93" s="536" t="s">
        <x:v>776</x:v>
      </x:c>
      <x:c r="G93" s="537" t="s">
        <x:v>777</x:v>
      </x:c>
    </x:row>
    <x:row r="94" ht="16">
      <x:c r="A94" s="534" t="s">
        <x:v>778</x:v>
      </x:c>
      <x:c r="B94" s="535" t="s">
        <x:v>76</x:v>
      </x:c>
      <x:c r="C94" s="534" t="s">
        <x:v>531</x:v>
      </x:c>
      <x:c r="D94" s="534" t="s">
        <x:v>779</x:v>
      </x:c>
      <x:c r="E94" s="527" t="s">
        <x:v>780</x:v>
      </x:c>
      <x:c r="F94" s="536" t="s">
        <x:v>781</x:v>
      </x:c>
      <x:c r="G94" s="537" t="s">
        <x:v>782</x:v>
      </x:c>
    </x:row>
    <x:row r="95" s="532" customFormat="1">
      <x:c r="A95" s="532" t="e"/>
      <x:c r="B95" s="533" t="e"/>
      <x:c r="C95" s="532" t="s">
        <x:v>531</x:v>
      </x:c>
      <x:c r="D95" s="532" t="s">
        <x:v>783</x:v>
      </x:c>
    </x:row>
    <x:row r="96" ht="16">
      <x:c r="A96" s="534" t="s">
        <x:v>784</x:v>
      </x:c>
      <x:c r="B96" s="535" t="s">
        <x:v>77</x:v>
      </x:c>
      <x:c r="C96" s="534" t="s">
        <x:v>531</x:v>
      </x:c>
      <x:c r="D96" s="534" t="s">
        <x:v>785</x:v>
      </x:c>
      <x:c r="E96" s="527" t="s">
        <x:v>786</x:v>
      </x:c>
      <x:c r="F96" s="536" t="s">
        <x:v>787</x:v>
      </x:c>
      <x:c r="G96" s="537" t="s">
        <x:v>788</x:v>
      </x:c>
    </x:row>
    <x:row r="97" s="532" customFormat="1" ht="16">
      <x:c r="A97" s="532" t="s">
        <x:v>60</x:v>
      </x:c>
      <x:c r="B97" s="533" t="s">
        <x:v>60</x:v>
      </x:c>
      <x:c r="C97" s="532" t="s">
        <x:v>531</x:v>
      </x:c>
      <x:c r="D97" s="532" t="s">
        <x:v>789</x:v>
      </x:c>
    </x:row>
    <x:row r="98" ht="16">
      <x:c r="A98" s="534" t="s">
        <x:v>790</x:v>
      </x:c>
      <x:c r="B98" s="535" t="s">
        <x:v>139</x:v>
      </x:c>
      <x:c r="C98" s="534" t="s">
        <x:v>531</x:v>
      </x:c>
      <x:c r="D98" s="534" t="s">
        <x:v>791</x:v>
      </x:c>
      <x:c r="E98" s="527" t="s">
        <x:v>792</x:v>
      </x:c>
      <x:c r="F98" s="538" t="s">
        <x:v>793</x:v>
      </x:c>
      <x:c r="G98" s="537" t="s">
        <x:v>794</x:v>
      </x:c>
    </x:row>
    <x:row r="99" s="532" customFormat="1" ht="16">
      <x:c r="A99" s="532" t="s">
        <x:v>61</x:v>
      </x:c>
      <x:c r="B99" s="533" t="s">
        <x:v>61</x:v>
      </x:c>
      <x:c r="C99" s="532" t="s">
        <x:v>531</x:v>
      </x:c>
      <x:c r="D99" s="532" t="s">
        <x:v>795</x:v>
      </x:c>
      <x:c r="G99" s="532" t="s">
        <x:v>585</x:v>
      </x:c>
    </x:row>
    <x:row r="100" ht="16">
      <x:c r="A100" s="534" t="s">
        <x:v>796</x:v>
      </x:c>
      <x:c r="B100" s="535" t="s">
        <x:v>78</x:v>
      </x:c>
      <x:c r="C100" s="534" t="s">
        <x:v>531</x:v>
      </x:c>
      <x:c r="D100" s="534" t="s">
        <x:v>797</x:v>
      </x:c>
      <x:c r="E100" s="527" t="s">
        <x:v>798</x:v>
      </x:c>
      <x:c r="F100" s="536" t="s">
        <x:v>799</x:v>
      </x:c>
      <x:c r="G100" s="537" t="s">
        <x:v>800</x:v>
      </x:c>
    </x:row>
    <x:row r="101" s="532" customFormat="1" ht="16">
      <x:c r="A101" s="532" t="s">
        <x:v>62</x:v>
      </x:c>
      <x:c r="B101" s="533" t="s">
        <x:v>62</x:v>
      </x:c>
      <x:c r="C101" s="532" t="s">
        <x:v>531</x:v>
      </x:c>
      <x:c r="D101" s="532" t="s">
        <x:v>801</x:v>
      </x:c>
      <x:c r="G101" s="532" t="s">
        <x:v>595</x:v>
      </x:c>
    </x:row>
    <x:row r="102" ht="16">
      <x:c r="A102" s="534" t="s">
        <x:v>802</x:v>
      </x:c>
      <x:c r="B102" s="535" t="s">
        <x:v>79</x:v>
      </x:c>
      <x:c r="C102" s="534" t="s">
        <x:v>531</x:v>
      </x:c>
      <x:c r="D102" s="534" t="s">
        <x:v>803</x:v>
      </x:c>
      <x:c r="E102" s="527" t="s">
        <x:v>804</x:v>
      </x:c>
      <x:c r="F102" s="536" t="s">
        <x:v>805</x:v>
      </x:c>
      <x:c r="G102" s="537" t="s">
        <x:v>806</x:v>
      </x:c>
    </x:row>
    <x:row r="103" s="532" customFormat="1" ht="16">
      <x:c r="A103" s="532" t="s">
        <x:v>63</x:v>
      </x:c>
      <x:c r="B103" s="533" t="s">
        <x:v>63</x:v>
      </x:c>
      <x:c r="C103" s="532" t="s">
        <x:v>531</x:v>
      </x:c>
      <x:c r="D103" s="532" t="s">
        <x:v>807</x:v>
      </x:c>
    </x:row>
    <x:row r="104" ht="16">
      <x:c r="A104" s="534" t="s">
        <x:v>808</x:v>
      </x:c>
      <x:c r="B104" s="535" t="s">
        <x:v>81</x:v>
      </x:c>
      <x:c r="C104" s="534" t="s">
        <x:v>531</x:v>
      </x:c>
      <x:c r="D104" s="534" t="s">
        <x:v>809</x:v>
      </x:c>
      <x:c r="E104" s="527" t="s">
        <x:v>810</x:v>
      </x:c>
      <x:c r="F104" s="536" t="s">
        <x:v>811</x:v>
      </x:c>
      <x:c r="G104" s="537" t="s">
        <x:v>812</x:v>
      </x:c>
    </x:row>
    <x:row r="105" ht="16">
      <x:c r="A105" s="534" t="s">
        <x:v>813</x:v>
      </x:c>
      <x:c r="B105" s="535" t="s">
        <x:v>82</x:v>
      </x:c>
      <x:c r="C105" s="534" t="s">
        <x:v>531</x:v>
      </x:c>
      <x:c r="D105" s="534" t="s">
        <x:v>814</x:v>
      </x:c>
      <x:c r="E105" s="527" t="s">
        <x:v>815</x:v>
      </x:c>
      <x:c r="F105" s="536" t="s">
        <x:v>816</x:v>
      </x:c>
      <x:c r="G105" s="537" t="s">
        <x:v>817</x:v>
      </x:c>
    </x:row>
    <x:row r="106" ht="16">
      <x:c r="A106" s="534" t="s">
        <x:v>818</x:v>
      </x:c>
      <x:c r="B106" s="535" t="s">
        <x:v>85</x:v>
      </x:c>
      <x:c r="C106" s="534" t="s">
        <x:v>531</x:v>
      </x:c>
      <x:c r="D106" s="534" t="s">
        <x:v>819</x:v>
      </x:c>
      <x:c r="E106" s="527" t="s">
        <x:v>820</x:v>
      </x:c>
      <x:c r="F106" s="536" t="s">
        <x:v>821</x:v>
      </x:c>
      <x:c r="G106" s="537" t="s">
        <x:v>822</x:v>
      </x:c>
    </x:row>
    <x:row r="107" ht="16">
      <x:c r="A107" s="534" t="s">
        <x:v>823</x:v>
      </x:c>
      <x:c r="B107" s="535" t="s">
        <x:v>86</x:v>
      </x:c>
      <x:c r="C107" s="534" t="s">
        <x:v>531</x:v>
      </x:c>
      <x:c r="D107" s="534" t="s">
        <x:v>824</x:v>
      </x:c>
      <x:c r="E107" s="527" t="s">
        <x:v>825</x:v>
      </x:c>
      <x:c r="F107" s="536" t="s">
        <x:v>826</x:v>
      </x:c>
      <x:c r="G107" s="537" t="s">
        <x:v>827</x:v>
      </x:c>
    </x:row>
    <x:row r="108" ht="16">
      <x:c r="A108" s="534" t="s">
        <x:v>828</x:v>
      </x:c>
      <x:c r="B108" s="535" t="s">
        <x:v>87</x:v>
      </x:c>
      <x:c r="C108" s="534" t="s">
        <x:v>531</x:v>
      </x:c>
      <x:c r="D108" s="534" t="s">
        <x:v>829</x:v>
      </x:c>
      <x:c r="E108" s="527" t="s">
        <x:v>830</x:v>
      </x:c>
      <x:c r="F108" s="536" t="s">
        <x:v>831</x:v>
      </x:c>
      <x:c r="G108" s="537" t="s">
        <x:v>832</x:v>
      </x:c>
    </x:row>
    <x:row r="109" ht="16">
      <x:c r="A109" s="534" t="s">
        <x:v>833</x:v>
      </x:c>
      <x:c r="B109" s="535" t="s">
        <x:v>833</x:v>
      </x:c>
      <x:c r="C109" s="534" t="s">
        <x:v>531</x:v>
      </x:c>
      <x:c r="D109" s="534" t="s">
        <x:v>834</x:v>
      </x:c>
      <x:c r="E109" s="527" t="s">
        <x:v>835</x:v>
      </x:c>
      <x:c r="F109" s="536" t="s">
        <x:v>836</x:v>
      </x:c>
      <x:c r="G109" s="537" t="s">
        <x:v>837</x:v>
      </x:c>
    </x:row>
    <x:row r="110" ht="16">
      <x:c r="A110" s="534" t="s">
        <x:v>838</x:v>
      </x:c>
      <x:c r="B110" s="535" t="s">
        <x:v>88</x:v>
      </x:c>
      <x:c r="C110" s="534" t="s">
        <x:v>531</x:v>
      </x:c>
      <x:c r="D110" s="534" t="s">
        <x:v>839</x:v>
      </x:c>
      <x:c r="E110" s="527" t="s">
        <x:v>840</x:v>
      </x:c>
      <x:c r="F110" s="536" t="s">
        <x:v>841</x:v>
      </x:c>
      <x:c r="G110" s="537" t="s">
        <x:v>842</x:v>
      </x:c>
    </x:row>
    <x:row r="111" ht="16">
      <x:c r="A111" s="534" t="s">
        <x:v>843</x:v>
      </x:c>
      <x:c r="B111" s="535" t="s">
        <x:v>89</x:v>
      </x:c>
      <x:c r="C111" s="534" t="s">
        <x:v>531</x:v>
      </x:c>
      <x:c r="D111" s="534" t="s">
        <x:v>844</x:v>
      </x:c>
      <x:c r="E111" s="527" t="s">
        <x:v>845</x:v>
      </x:c>
      <x:c r="F111" s="536" t="s">
        <x:v>846</x:v>
      </x:c>
      <x:c r="G111" s="537" t="s">
        <x:v>847</x:v>
      </x:c>
    </x:row>
    <x:row r="112" ht="16">
      <x:c r="A112" s="534" t="s">
        <x:v>848</x:v>
      </x:c>
      <x:c r="B112" s="535" t="s">
        <x:v>90</x:v>
      </x:c>
      <x:c r="C112" s="534" t="s">
        <x:v>531</x:v>
      </x:c>
      <x:c r="D112" s="534" t="s">
        <x:v>849</x:v>
      </x:c>
      <x:c r="E112" s="527" t="s">
        <x:v>850</x:v>
      </x:c>
      <x:c r="F112" s="536" t="s">
        <x:v>851</x:v>
      </x:c>
      <x:c r="G112" s="537" t="s">
        <x:v>852</x:v>
      </x:c>
    </x:row>
    <x:row r="113" ht="16">
      <x:c r="A113" s="534" t="s">
        <x:v>853</x:v>
      </x:c>
      <x:c r="B113" s="535" t="s">
        <x:v>91</x:v>
      </x:c>
      <x:c r="C113" s="534" t="s">
        <x:v>531</x:v>
      </x:c>
      <x:c r="D113" s="534" t="s">
        <x:v>854</x:v>
      </x:c>
      <x:c r="E113" s="527" t="s">
        <x:v>855</x:v>
      </x:c>
      <x:c r="F113" s="536" t="s">
        <x:v>856</x:v>
      </x:c>
      <x:c r="G113" s="537" t="s">
        <x:v>857</x:v>
      </x:c>
    </x:row>
    <x:row r="114" ht="16">
      <x:c r="A114" s="534" t="s">
        <x:v>858</x:v>
      </x:c>
      <x:c r="B114" s="535" t="s">
        <x:v>92</x:v>
      </x:c>
      <x:c r="C114" s="534" t="s">
        <x:v>531</x:v>
      </x:c>
      <x:c r="D114" s="534" t="s">
        <x:v>859</x:v>
      </x:c>
      <x:c r="E114" s="527" t="s">
        <x:v>860</x:v>
      </x:c>
      <x:c r="F114" s="536" t="s">
        <x:v>861</x:v>
      </x:c>
      <x:c r="G114" s="537" t="s">
        <x:v>862</x:v>
      </x:c>
    </x:row>
    <x:row r="115" ht="16">
      <x:c r="A115" s="534" t="s">
        <x:v>863</x:v>
      </x:c>
      <x:c r="B115" s="535" t="s">
        <x:v>93</x:v>
      </x:c>
      <x:c r="C115" s="534" t="s">
        <x:v>531</x:v>
      </x:c>
      <x:c r="D115" s="534" t="s">
        <x:v>864</x:v>
      </x:c>
      <x:c r="E115" s="527" t="s">
        <x:v>865</x:v>
      </x:c>
      <x:c r="F115" s="536" t="s">
        <x:v>866</x:v>
      </x:c>
      <x:c r="G115" s="537" t="s">
        <x:v>867</x:v>
      </x:c>
    </x:row>
    <x:row r="116" ht="16">
      <x:c r="A116" s="534" t="s">
        <x:v>868</x:v>
      </x:c>
      <x:c r="B116" s="535" t="s">
        <x:v>94</x:v>
      </x:c>
      <x:c r="C116" s="534" t="s">
        <x:v>531</x:v>
      </x:c>
      <x:c r="D116" s="534" t="s">
        <x:v>869</x:v>
      </x:c>
      <x:c r="E116" s="527" t="s">
        <x:v>870</x:v>
      </x:c>
      <x:c r="F116" s="536" t="s">
        <x:v>871</x:v>
      </x:c>
      <x:c r="G116" s="537" t="s">
        <x:v>872</x:v>
      </x:c>
    </x:row>
    <x:row r="117" ht="16">
      <x:c r="A117" s="534" t="s">
        <x:v>873</x:v>
      </x:c>
      <x:c r="B117" s="535" t="s">
        <x:v>874</x:v>
      </x:c>
      <x:c r="C117" s="534" t="s">
        <x:v>531</x:v>
      </x:c>
      <x:c r="D117" s="534" t="s">
        <x:v>875</x:v>
      </x:c>
      <x:c r="E117" s="527" t="s">
        <x:v>876</x:v>
      </x:c>
      <x:c r="F117" s="536" t="s">
        <x:v>877</x:v>
      </x:c>
      <x:c r="G117" s="540" t="s">
        <x:v>878</x:v>
      </x:c>
    </x:row>
    <x:row r="118" ht="16">
      <x:c r="A118" s="534" t="s">
        <x:v>879</x:v>
      </x:c>
      <x:c r="B118" s="535" t="s">
        <x:v>97</x:v>
      </x:c>
      <x:c r="C118" s="534" t="s">
        <x:v>531</x:v>
      </x:c>
      <x:c r="D118" s="534" t="s">
        <x:v>880</x:v>
      </x:c>
      <x:c r="E118" s="527" t="s">
        <x:v>881</x:v>
      </x:c>
      <x:c r="F118" s="536" t="s">
        <x:v>882</x:v>
      </x:c>
      <x:c r="G118" s="540" t="s">
        <x:v>883</x:v>
      </x:c>
    </x:row>
    <x:row r="119" ht="16">
      <x:c r="A119" s="534" t="s">
        <x:v>884</x:v>
      </x:c>
      <x:c r="B119" s="535" t="s">
        <x:v>150</x:v>
      </x:c>
      <x:c r="C119" s="534" t="s">
        <x:v>531</x:v>
      </x:c>
      <x:c r="D119" s="534" t="s">
        <x:v>885</x:v>
      </x:c>
      <x:c r="E119" s="527" t="s">
        <x:v>886</x:v>
      </x:c>
      <x:c r="F119" s="536" t="s">
        <x:v>887</x:v>
      </x:c>
      <x:c r="G119" s="537" t="s">
        <x:v>888</x:v>
      </x:c>
    </x:row>
    <x:row r="120" ht="16">
      <x:c r="A120" s="534" t="s">
        <x:v>889</x:v>
      </x:c>
      <x:c r="B120" s="535" t="s">
        <x:v>152</x:v>
      </x:c>
      <x:c r="C120" s="534" t="s">
        <x:v>531</x:v>
      </x:c>
      <x:c r="D120" s="534" t="s">
        <x:v>890</x:v>
      </x:c>
      <x:c r="E120" s="527" t="s">
        <x:v>891</x:v>
      </x:c>
      <x:c r="F120" s="536" t="s">
        <x:v>892</x:v>
      </x:c>
      <x:c r="G120" s="537" t="s">
        <x:v>893</x:v>
      </x:c>
    </x:row>
    <x:row r="121" ht="16">
      <x:c r="A121" s="534" t="s">
        <x:v>894</x:v>
      </x:c>
      <x:c r="B121" s="535" t="s">
        <x:v>894</x:v>
      </x:c>
      <x:c r="C121" s="534" t="s">
        <x:v>531</x:v>
      </x:c>
      <x:c r="D121" s="534" t="s">
        <x:v>895</x:v>
      </x:c>
      <x:c r="E121" s="527" t="s">
        <x:v>896</x:v>
      </x:c>
      <x:c r="F121" s="536" t="s">
        <x:v>897</x:v>
      </x:c>
      <x:c r="G121" s="537" t="s">
        <x:v>898</x:v>
      </x:c>
    </x:row>
    <x:row r="122" ht="17.25" customHeight="1">
      <x:c r="A122" s="534" t="s">
        <x:v>899</x:v>
      </x:c>
      <x:c r="B122" s="535" t="s">
        <x:v>899</x:v>
      </x:c>
      <x:c r="C122" s="534" t="s">
        <x:v>531</x:v>
      </x:c>
      <x:c r="D122" s="534" t="s">
        <x:v>900</x:v>
      </x:c>
      <x:c r="E122" s="527" t="s">
        <x:v>901</x:v>
      </x:c>
      <x:c r="F122" s="536" t="s">
        <x:v>902</x:v>
      </x:c>
      <x:c r="G122" s="537" t="s">
        <x:v>903</x:v>
      </x:c>
    </x:row>
    <x:row r="123" s="532" customFormat="1" ht="16">
      <x:c r="A123" s="532" t="s">
        <x:v>64</x:v>
      </x:c>
      <x:c r="B123" s="533" t="s">
        <x:v>64</x:v>
      </x:c>
      <x:c r="C123" s="532" t="s">
        <x:v>531</x:v>
      </x:c>
      <x:c r="D123" s="532" t="s">
        <x:v>904</x:v>
      </x:c>
      <x:c r="G123" s="532" t="s">
        <x:v>690</x:v>
      </x:c>
    </x:row>
    <x:row r="124" ht="16">
      <x:c r="A124" s="534" t="s">
        <x:v>905</x:v>
      </x:c>
      <x:c r="B124" s="535" t="s">
        <x:v>156</x:v>
      </x:c>
      <x:c r="C124" s="534" t="s">
        <x:v>531</x:v>
      </x:c>
      <x:c r="D124" s="534" t="s">
        <x:v>906</x:v>
      </x:c>
      <x:c r="E124" s="527" t="s">
        <x:v>907</x:v>
      </x:c>
      <x:c r="F124" s="536" t="s">
        <x:v>908</x:v>
      </x:c>
      <x:c r="G124" s="537" t="s">
        <x:v>909</x:v>
      </x:c>
    </x:row>
    <x:row r="125" ht="16">
      <x:c r="A125" s="534" t="s">
        <x:v>157</x:v>
      </x:c>
      <x:c r="B125" s="535" t="s">
        <x:v>157</x:v>
      </x:c>
      <x:c r="C125" s="534" t="s">
        <x:v>531</x:v>
      </x:c>
      <x:c r="D125" s="534" t="s">
        <x:v>910</x:v>
      </x:c>
      <x:c r="E125" s="527" t="s">
        <x:v>911</x:v>
      </x:c>
      <x:c r="F125" s="536" t="s">
        <x:v>912</x:v>
      </x:c>
      <x:c r="G125" s="537" t="s">
        <x:v>913</x:v>
      </x:c>
    </x:row>
    <x:row r="126" ht="16">
      <x:c r="A126" s="534" t="s">
        <x:v>914</x:v>
      </x:c>
      <x:c r="B126" s="535" t="s">
        <x:v>159</x:v>
      </x:c>
      <x:c r="C126" s="534" t="s">
        <x:v>531</x:v>
      </x:c>
      <x:c r="D126" s="534" t="s">
        <x:v>915</x:v>
      </x:c>
      <x:c r="E126" s="527" t="s">
        <x:v>916</x:v>
      </x:c>
      <x:c r="F126" s="536" t="s">
        <x:v>917</x:v>
      </x:c>
      <x:c r="G126" s="537" t="s">
        <x:v>918</x:v>
      </x:c>
    </x:row>
    <x:row r="127" ht="16">
      <x:c r="A127" s="534" t="s">
        <x:v>919</x:v>
      </x:c>
      <x:c r="B127" s="535" t="s">
        <x:v>160</x:v>
      </x:c>
      <x:c r="C127" s="534" t="s">
        <x:v>531</x:v>
      </x:c>
      <x:c r="D127" s="534" t="s">
        <x:v>920</x:v>
      </x:c>
      <x:c r="E127" s="527" t="s">
        <x:v>921</x:v>
      </x:c>
      <x:c r="F127" s="536" t="s">
        <x:v>922</x:v>
      </x:c>
      <x:c r="G127" s="537" t="s">
        <x:v>923</x:v>
      </x:c>
    </x:row>
    <x:row r="128" ht="16">
      <x:c r="A128" s="534" t="s">
        <x:v>924</x:v>
      </x:c>
      <x:c r="B128" s="535" t="s">
        <x:v>162</x:v>
      </x:c>
      <x:c r="C128" s="534" t="s">
        <x:v>531</x:v>
      </x:c>
      <x:c r="D128" s="534" t="s">
        <x:v>925</x:v>
      </x:c>
      <x:c r="E128" s="527" t="s">
        <x:v>926</x:v>
      </x:c>
      <x:c r="F128" s="536" t="s">
        <x:v>927</x:v>
      </x:c>
      <x:c r="G128" s="537" t="s">
        <x:v>928</x:v>
      </x:c>
    </x:row>
    <x:row r="129" ht="16">
      <x:c r="A129" s="534" t="s">
        <x:v>929</x:v>
      </x:c>
      <x:c r="B129" s="535" t="s">
        <x:v>100</x:v>
      </x:c>
      <x:c r="C129" s="534" t="s">
        <x:v>531</x:v>
      </x:c>
      <x:c r="D129" s="534" t="s">
        <x:v>930</x:v>
      </x:c>
      <x:c r="E129" s="527" t="s">
        <x:v>931</x:v>
      </x:c>
      <x:c r="F129" s="536" t="s">
        <x:v>932</x:v>
      </x:c>
      <x:c r="G129" s="537" t="s">
        <x:v>933</x:v>
      </x:c>
    </x:row>
    <x:row r="130" ht="16">
      <x:c r="A130" s="534" t="s">
        <x:v>934</x:v>
      </x:c>
      <x:c r="B130" s="535" t="s">
        <x:v>101</x:v>
      </x:c>
      <x:c r="C130" s="534" t="s">
        <x:v>531</x:v>
      </x:c>
      <x:c r="D130" s="534" t="s">
        <x:v>935</x:v>
      </x:c>
      <x:c r="E130" s="527" t="s">
        <x:v>936</x:v>
      </x:c>
      <x:c r="F130" s="536" t="s">
        <x:v>937</x:v>
      </x:c>
      <x:c r="G130" s="537" t="s">
        <x:v>938</x:v>
      </x:c>
    </x:row>
    <x:row r="131" ht="16">
      <x:c r="A131" s="534" t="s">
        <x:v>939</x:v>
      </x:c>
      <x:c r="B131" s="535" t="s">
        <x:v>102</x:v>
      </x:c>
      <x:c r="C131" s="534" t="s">
        <x:v>531</x:v>
      </x:c>
      <x:c r="D131" s="534" t="s">
        <x:v>940</x:v>
      </x:c>
      <x:c r="E131" s="527" t="s">
        <x:v>941</x:v>
      </x:c>
      <x:c r="F131" s="536" t="s">
        <x:v>942</x:v>
      </x:c>
      <x:c r="G131" s="537" t="s">
        <x:v>943</x:v>
      </x:c>
    </x:row>
    <x:row r="132" ht="16">
      <x:c r="A132" s="534" t="s">
        <x:v>944</x:v>
      </x:c>
      <x:c r="B132" s="535" t="s">
        <x:v>163</x:v>
      </x:c>
      <x:c r="C132" s="534" t="s">
        <x:v>531</x:v>
      </x:c>
      <x:c r="D132" s="534" t="s">
        <x:v>945</x:v>
      </x:c>
      <x:c r="E132" s="527" t="s">
        <x:v>946</x:v>
      </x:c>
      <x:c r="F132" s="536" t="s">
        <x:v>947</x:v>
      </x:c>
      <x:c r="G132" s="537" t="s">
        <x:v>948</x:v>
      </x:c>
    </x:row>
    <x:row r="133" ht="16">
      <x:c r="A133" s="534" t="s">
        <x:v>164</x:v>
      </x:c>
      <x:c r="B133" s="535" t="s">
        <x:v>164</x:v>
      </x:c>
      <x:c r="C133" s="534" t="s">
        <x:v>531</x:v>
      </x:c>
      <x:c r="D133" s="534" t="s">
        <x:v>949</x:v>
      </x:c>
      <x:c r="E133" s="527" t="s">
        <x:v>950</x:v>
      </x:c>
      <x:c r="F133" s="536" t="s">
        <x:v>951</x:v>
      </x:c>
      <x:c r="G133" s="537" t="s">
        <x:v>952</x:v>
      </x:c>
    </x:row>
    <x:row r="134" ht="16">
      <x:c r="A134" s="534" t="s">
        <x:v>953</x:v>
      </x:c>
      <x:c r="B134" s="535" t="s">
        <x:v>954</x:v>
      </x:c>
      <x:c r="C134" s="534" t="s">
        <x:v>955</x:v>
      </x:c>
      <x:c r="D134" s="534" t="s">
        <x:v>956</x:v>
      </x:c>
      <x:c r="E134" s="527" t="s">
        <x:v>957</x:v>
      </x:c>
      <x:c r="F134" s="536" t="s">
        <x:v>958</x:v>
      </x:c>
      <x:c r="G134" s="527" t="s">
        <x:v>959</x:v>
      </x:c>
    </x:row>
    <x:row r="135" ht="16">
      <x:c r="A135" s="534" t="s">
        <x:v>960</x:v>
      </x:c>
      <x:c r="B135" s="535" t="s">
        <x:v>961</x:v>
      </x:c>
      <x:c r="C135" s="534" t="s">
        <x:v>955</x:v>
      </x:c>
      <x:c r="D135" s="534" t="s">
        <x:v>962</x:v>
      </x:c>
      <x:c r="E135" s="527" t="s">
        <x:v>963</x:v>
      </x:c>
      <x:c r="F135" s="536" t="s">
        <x:v>964</x:v>
      </x:c>
      <x:c r="G135" s="527" t="s">
        <x:v>965</x:v>
      </x:c>
    </x:row>
    <x:row r="136" ht="16">
      <x:c r="A136" s="534" t="s">
        <x:v>966</x:v>
      </x:c>
      <x:c r="B136" s="535" t="s">
        <x:v>967</x:v>
      </x:c>
      <x:c r="C136" s="534" t="s">
        <x:v>955</x:v>
      </x:c>
      <x:c r="D136" s="534" t="s">
        <x:v>968</x:v>
      </x:c>
      <x:c r="E136" s="527" t="s">
        <x:v>969</x:v>
      </x:c>
      <x:c r="F136" s="536" t="s">
        <x:v>970</x:v>
      </x:c>
      <x:c r="G136" s="527" t="s">
        <x:v>971</x:v>
      </x:c>
    </x:row>
    <x:row r="137" ht="16">
      <x:c r="A137" s="534" t="s">
        <x:v>972</x:v>
      </x:c>
      <x:c r="B137" s="535" t="s">
        <x:v>972</x:v>
      </x:c>
      <x:c r="C137" s="534" t="s">
        <x:v>955</x:v>
      </x:c>
      <x:c r="D137" s="534" t="s">
        <x:v>973</x:v>
      </x:c>
      <x:c r="E137" s="527" t="s">
        <x:v>974</x:v>
      </x:c>
      <x:c r="F137" s="536" t="s">
        <x:v>975</x:v>
      </x:c>
      <x:c r="G137" s="527" t="s">
        <x:v>976</x:v>
      </x:c>
    </x:row>
    <x:row r="138" ht="16">
      <x:c r="A138" s="534" t="s">
        <x:v>977</x:v>
      </x:c>
      <x:c r="B138" s="535" t="s">
        <x:v>977</x:v>
      </x:c>
      <x:c r="C138" s="534" t="s">
        <x:v>955</x:v>
      </x:c>
      <x:c r="D138" s="534" t="s">
        <x:v>978</x:v>
      </x:c>
      <x:c r="E138" s="527" t="s">
        <x:v>679</x:v>
      </x:c>
      <x:c r="F138" s="536" t="s">
        <x:v>979</x:v>
      </x:c>
      <x:c r="G138" s="527" t="s">
        <x:v>681</x:v>
      </x:c>
    </x:row>
    <x:row r="139" ht="16">
      <x:c r="A139" s="534" t="s">
        <x:v>980</x:v>
      </x:c>
      <x:c r="B139" s="535" t="s">
        <x:v>980</x:v>
      </x:c>
      <x:c r="C139" s="534" t="s">
        <x:v>955</x:v>
      </x:c>
      <x:c r="D139" s="534" t="s">
        <x:v>981</x:v>
      </x:c>
      <x:c r="E139" s="527" t="s">
        <x:v>982</x:v>
      </x:c>
      <x:c r="F139" s="536" t="s">
        <x:v>983</x:v>
      </x:c>
      <x:c r="G139" s="527" t="s">
        <x:v>984</x:v>
      </x:c>
    </x:row>
    <x:row r="140" ht="16">
      <x:c r="A140" s="534" t="s">
        <x:v>454</x:v>
      </x:c>
      <x:c r="B140" s="535" t="s">
        <x:v>454</x:v>
      </x:c>
      <x:c r="C140" s="534" t="s">
        <x:v>955</x:v>
      </x:c>
      <x:c r="D140" s="534" t="s">
        <x:v>985</x:v>
      </x:c>
      <x:c r="E140" s="527" t="s">
        <x:v>986</x:v>
      </x:c>
      <x:c r="F140" s="536" t="s">
        <x:v>987</x:v>
      </x:c>
      <x:c r="G140" s="527" t="s">
        <x:v>988</x:v>
      </x:c>
    </x:row>
    <x:row r="141" ht="128">
      <x:c r="A141" s="545" t="s">
        <x:v>989</x:v>
      </x:c>
      <x:c r="B141" s="542" t="s">
        <x:v>455</x:v>
      </x:c>
      <x:c r="C141" s="545" t="s">
        <x:v>955</x:v>
      </x:c>
      <x:c r="D141" s="545" t="s">
        <x:v>990</x:v>
      </x:c>
      <x:c r="E141" s="542" t="s">
        <x:v>991</x:v>
      </x:c>
      <x:c r="F141" s="543" t="s">
        <x:v>992</x:v>
      </x:c>
      <x:c r="G141" s="542" t="s">
        <x:v>993</x:v>
      </x:c>
    </x:row>
    <x:row r="142" ht="16">
      <x:c r="A142" s="534" t="s">
        <x:v>994</x:v>
      </x:c>
      <x:c r="B142" s="535" t="s">
        <x:v>995</x:v>
      </x:c>
      <x:c r="C142" s="534" t="s">
        <x:v>955</x:v>
      </x:c>
      <x:c r="D142" s="534" t="s">
        <x:v>996</x:v>
      </x:c>
      <x:c r="E142" s="527" t="s">
        <x:v>997</x:v>
      </x:c>
      <x:c r="F142" s="555" t="s">
        <x:v>998</x:v>
      </x:c>
      <x:c r="G142" s="537" t="s">
        <x:v>999</x:v>
      </x:c>
    </x:row>
    <x:row r="143" ht="16">
      <x:c r="A143" s="534" t="s">
        <x:v>1000</x:v>
      </x:c>
      <x:c r="B143" s="535" t="s">
        <x:v>1001</x:v>
      </x:c>
      <x:c r="C143" s="534" t="s">
        <x:v>955</x:v>
      </x:c>
      <x:c r="D143" s="534" t="s">
        <x:v>1002</x:v>
      </x:c>
      <x:c r="E143" s="527" t="s">
        <x:v>1003</x:v>
      </x:c>
      <x:c r="F143" s="536" t="s">
        <x:v>1004</x:v>
      </x:c>
      <x:c r="G143" s="537" t="s">
        <x:v>1005</x:v>
      </x:c>
    </x:row>
    <x:row r="144" ht="16">
      <x:c r="A144" s="534" t="s">
        <x:v>1006</x:v>
      </x:c>
      <x:c r="B144" s="535" t="s">
        <x:v>1007</x:v>
      </x:c>
      <x:c r="C144" s="534" t="s">
        <x:v>955</x:v>
      </x:c>
      <x:c r="D144" s="534" t="s">
        <x:v>1008</x:v>
      </x:c>
      <x:c r="E144" s="527" t="s">
        <x:v>1009</x:v>
      </x:c>
      <x:c r="F144" s="536" t="s">
        <x:v>1010</x:v>
      </x:c>
      <x:c r="G144" s="527" t="s">
        <x:v>1011</x:v>
      </x:c>
    </x:row>
    <x:row r="145" ht="288">
      <x:c r="A145" s="545" t="s">
        <x:v>1012</x:v>
      </x:c>
      <x:c r="B145" s="542" t="s">
        <x:v>1013</x:v>
      </x:c>
      <x:c r="C145" s="545" t="s">
        <x:v>955</x:v>
      </x:c>
      <x:c r="D145" s="545" t="s">
        <x:v>1014</x:v>
      </x:c>
      <x:c r="E145" s="542" t="s">
        <x:v>1015</x:v>
      </x:c>
      <x:c r="F145" s="543" t="s">
        <x:v>1016</x:v>
      </x:c>
      <x:c r="G145" s="546" t="s">
        <x:v>1017</x:v>
      </x:c>
    </x:row>
    <x:row r="146" ht="16">
      <x:c r="A146" s="534" t="s">
        <x:v>1018</x:v>
      </x:c>
      <x:c r="B146" s="535" t="s">
        <x:v>1019</x:v>
      </x:c>
      <x:c r="C146" s="534" t="s">
        <x:v>955</x:v>
      </x:c>
      <x:c r="D146" s="534" t="s">
        <x:v>1020</x:v>
      </x:c>
      <x:c r="E146" s="527" t="s">
        <x:v>1021</x:v>
      </x:c>
      <x:c r="F146" s="536" t="s">
        <x:v>1019</x:v>
      </x:c>
      <x:c r="G146" s="527" t="s">
        <x:v>1021</x:v>
      </x:c>
    </x:row>
    <x:row r="147" ht="16">
      <x:c r="A147" s="534" t="s">
        <x:v>1022</x:v>
      </x:c>
      <x:c r="B147" s="568" t="s">
        <x:v>462</x:v>
      </x:c>
      <x:c r="C147" s="534" t="s">
        <x:v>955</x:v>
      </x:c>
      <x:c r="D147" s="534" t="s">
        <x:v>1023</x:v>
      </x:c>
      <x:c r="E147" s="561" t="s">
        <x:v>463</x:v>
      </x:c>
      <x:c r="F147" s="556" t="s">
        <x:v>464</x:v>
      </x:c>
      <x:c r="G147" s="561" t="s">
        <x:v>462</x:v>
      </x:c>
    </x:row>
    <x:row r="148" ht="16">
      <x:c r="A148" s="534" t="s">
        <x:v>1024</x:v>
      </x:c>
      <x:c r="B148" s="535" t="s">
        <x:v>31</x:v>
      </x:c>
      <x:c r="C148" s="534" t="s">
        <x:v>531</x:v>
      </x:c>
      <x:c r="D148" s="534" t="s">
        <x:v>1025</x:v>
      </x:c>
      <x:c r="E148" s="527" t="s">
        <x:v>1026</x:v>
      </x:c>
      <x:c r="F148" s="536" t="s">
        <x:v>1027</x:v>
      </x:c>
      <x:c r="G148" s="537" t="s">
        <x:v>1028</x:v>
      </x:c>
    </x:row>
    <x:row r="149" ht="16">
      <x:c r="A149" s="534" t="s">
        <x:v>96</x:v>
      </x:c>
      <x:c r="B149" s="535" t="s">
        <x:v>96</x:v>
      </x:c>
      <x:c r="C149" s="534" t="s">
        <x:v>531</x:v>
      </x:c>
      <x:c r="D149" s="534" t="s">
        <x:v>1029</x:v>
      </x:c>
      <x:c r="E149" s="535" t="s">
        <x:v>96</x:v>
      </x:c>
      <x:c r="F149" s="556" t="s">
        <x:v>464</x:v>
      </x:c>
      <x:c r="G149" s="537" t="s">
        <x:v>462</x:v>
      </x:c>
    </x:row>
    <x:row r="150" ht="16">
      <x:c r="A150" s="534" t="s">
        <x:v>1030</x:v>
      </x:c>
      <x:c r="B150" s="535" t="s">
        <x:v>1031</x:v>
      </x:c>
      <x:c r="C150" s="534" t="s">
        <x:v>531</x:v>
      </x:c>
      <x:c r="D150" s="534" t="s">
        <x:v>1032</x:v>
      </x:c>
      <x:c r="E150" s="535" t="s">
        <x:v>1031</x:v>
      </x:c>
      <x:c r="F150" s="536" t="s">
        <x:v>1033</x:v>
      </x:c>
      <x:c r="G150" s="537" t="s">
        <x:v>1034</x:v>
      </x:c>
    </x:row>
    <x:row r="151" ht="16">
      <x:c r="A151" s="534" t="s">
        <x:v>183</x:v>
      </x:c>
      <x:c r="B151" s="535" t="s">
        <x:v>183</x:v>
      </x:c>
      <x:c r="C151" s="534" t="s">
        <x:v>531</x:v>
      </x:c>
      <x:c r="D151" s="534" t="s">
        <x:v>1035</x:v>
      </x:c>
      <x:c r="E151" s="535" t="s">
        <x:v>183</x:v>
      </x:c>
      <x:c r="F151" s="555" t="s">
        <x:v>975</x:v>
      </x:c>
      <x:c r="G151" s="539" t="s">
        <x:v>1036</x:v>
      </x:c>
    </x:row>
    <x:row r="152" ht="16">
      <x:c r="A152" s="534" t="s">
        <x:v>111</x:v>
      </x:c>
      <x:c r="B152" s="535" t="s">
        <x:v>111</x:v>
      </x:c>
      <x:c r="C152" s="534" t="s">
        <x:v>531</x:v>
      </x:c>
      <x:c r="D152" s="534" t="s">
        <x:v>1037</x:v>
      </x:c>
      <x:c r="E152" s="535" t="s">
        <x:v>111</x:v>
      </x:c>
      <x:c r="F152" s="536" t="s">
        <x:v>1038</x:v>
      </x:c>
      <x:c r="G152" s="537" t="s">
        <x:v>1039</x:v>
      </x:c>
    </x:row>
    <x:row r="153" ht="16">
      <x:c r="A153" s="534" t="s">
        <x:v>1040</x:v>
      </x:c>
      <x:c r="B153" s="535" t="s">
        <x:v>1041</x:v>
      </x:c>
      <x:c r="C153" s="534" t="s">
        <x:v>531</x:v>
      </x:c>
      <x:c r="D153" s="534" t="s">
        <x:v>1042</x:v>
      </x:c>
      <x:c r="E153" s="535" t="s">
        <x:v>1041</x:v>
      </x:c>
      <x:c r="F153" s="536" t="s">
        <x:v>1043</x:v>
      </x:c>
      <x:c r="G153" s="537" t="s">
        <x:v>1044</x:v>
      </x:c>
    </x:row>
    <x:row r="154" ht="16">
      <x:c r="A154" s="534" t="s">
        <x:v>151</x:v>
      </x:c>
      <x:c r="B154" s="535" t="s">
        <x:v>151</x:v>
      </x:c>
      <x:c r="C154" s="534" t="s">
        <x:v>531</x:v>
      </x:c>
      <x:c r="D154" s="534" t="s">
        <x:v>496</x:v>
      </x:c>
      <x:c r="E154" s="527" t="s">
        <x:v>151</x:v>
      </x:c>
      <x:c r="F154" s="536" t="s">
        <x:v>151</x:v>
      </x:c>
      <x:c r="G154" s="537" t="s">
        <x:v>1045</x:v>
      </x:c>
    </x:row>
    <x:row r="155" ht="16">
      <x:c r="A155" s="534" t="s">
        <x:v>1046</x:v>
      </x:c>
      <x:c r="B155" s="535" t="s">
        <x:v>1046</x:v>
      </x:c>
      <x:c r="C155" s="534" t="s">
        <x:v>531</x:v>
      </x:c>
      <x:c r="D155" s="534" t="s">
        <x:v>499</x:v>
      </x:c>
      <x:c r="E155" s="527" t="s">
        <x:v>1047</x:v>
      </x:c>
      <x:c r="F155" s="536" t="s">
        <x:v>1048</x:v>
      </x:c>
      <x:c r="G155" s="537" t="s">
        <x:v>1049</x:v>
      </x:c>
    </x:row>
    <x:row r="156" ht="16">
      <x:c r="A156" s="534" t="s">
        <x:v>151</x:v>
      </x:c>
      <x:c r="B156" s="535" t="s">
        <x:v>151</x:v>
      </x:c>
      <x:c r="C156" s="534" t="s">
        <x:v>531</x:v>
      </x:c>
      <x:c r="D156" s="534" t="s">
        <x:v>503</x:v>
      </x:c>
      <x:c r="E156" s="527" t="s">
        <x:v>151</x:v>
      </x:c>
      <x:c r="F156" s="536" t="s">
        <x:v>151</x:v>
      </x:c>
      <x:c r="G156" s="537" t="s">
        <x:v>1045</x:v>
      </x:c>
    </x:row>
    <x:row r="157" ht="16">
      <x:c r="A157" s="534" t="s">
        <x:v>158</x:v>
      </x:c>
      <x:c r="B157" s="535" t="s">
        <x:v>158</x:v>
      </x:c>
      <x:c r="C157" s="534" t="s">
        <x:v>531</x:v>
      </x:c>
      <x:c r="D157" s="534" t="s">
        <x:v>506</x:v>
      </x:c>
      <x:c r="E157" s="527" t="s">
        <x:v>158</x:v>
      </x:c>
      <x:c r="F157" s="556" t="s">
        <x:v>1050</x:v>
      </x:c>
      <x:c r="G157" s="537" t="s">
        <x:v>1051</x:v>
      </x:c>
    </x:row>
    <x:row r="158" ht="16">
      <x:c r="A158" s="534" t="s">
        <x:v>96</x:v>
      </x:c>
      <x:c r="B158" s="535" t="s">
        <x:v>96</x:v>
      </x:c>
      <x:c r="C158" s="534" t="s">
        <x:v>531</x:v>
      </x:c>
      <x:c r="D158" s="534" t="s">
        <x:v>512</x:v>
      </x:c>
      <x:c r="E158" s="535" t="s">
        <x:v>96</x:v>
      </x:c>
      <x:c r="F158" s="556" t="s">
        <x:v>464</x:v>
      </x:c>
      <x:c r="G158" s="537" t="s">
        <x:v>462</x:v>
      </x:c>
    </x:row>
    <x:row r="159" ht="16">
      <x:c r="A159" s="534" t="s">
        <x:v>161</x:v>
      </x:c>
      <x:c r="B159" s="535" t="s">
        <x:v>161</x:v>
      </x:c>
      <x:c r="C159" s="534" t="s">
        <x:v>531</x:v>
      </x:c>
      <x:c r="D159" s="534" t="s">
        <x:v>1052</x:v>
      </x:c>
      <x:c r="E159" s="535" t="s">
        <x:v>161</x:v>
      </x:c>
      <x:c r="F159" s="536" t="s">
        <x:v>161</x:v>
      </x:c>
      <x:c r="G159" s="537" t="s">
        <x:v>1053</x:v>
      </x:c>
    </x:row>
    <x:row r="160" ht="16">
      <x:c r="A160" s="534" t="s">
        <x:v>114</x:v>
      </x:c>
      <x:c r="B160" s="535" t="s">
        <x:v>114</x:v>
      </x:c>
      <x:c r="C160" s="534" t="s">
        <x:v>531</x:v>
      </x:c>
      <x:c r="D160" s="534" t="s">
        <x:v>1054</x:v>
      </x:c>
      <x:c r="E160" s="535" t="s">
        <x:v>114</x:v>
      </x:c>
      <x:c r="F160" s="556" t="s">
        <x:v>1055</x:v>
      </x:c>
      <x:c r="G160" s="537" t="s">
        <x:v>1056</x:v>
      </x:c>
    </x:row>
    <x:row r="161">
      <x:c r="A161" s="534" t="e"/>
      <x:c r="B161" s="535" t="e"/>
      <x:c r="C161" s="534" t="s">
        <x:v>526</x:v>
      </x:c>
      <x:c r="D161" s="534" t="s">
        <x:v>1057</x:v>
      </x:c>
    </x:row>
    <x:row r="162" s="532" customFormat="1" ht="16">
      <x:c r="A162" s="532" t="s">
        <x:v>1058</x:v>
      </x:c>
      <x:c r="B162" s="533" t="s">
        <x:v>98</x:v>
      </x:c>
      <x:c r="C162" s="532" t="s">
        <x:v>526</x:v>
      </x:c>
      <x:c r="D162" s="532" t="s">
        <x:v>1025</x:v>
      </x:c>
    </x:row>
    <x:row r="163" ht="16">
      <x:c r="A163" s="534" t="s">
        <x:v>116</x:v>
      </x:c>
      <x:c r="B163" s="535" t="s">
        <x:v>116</x:v>
      </x:c>
      <x:c r="C163" s="534" t="s">
        <x:v>531</x:v>
      </x:c>
      <x:c r="D163" s="534" t="s">
        <x:v>1059</x:v>
      </x:c>
      <x:c r="E163" s="527" t="s">
        <x:v>116</x:v>
      </x:c>
      <x:c r="F163" s="541" t="s">
        <x:v>1060</x:v>
      </x:c>
      <x:c r="G163" s="537" t="s">
        <x:v>1061</x:v>
      </x:c>
    </x:row>
    <x:row r="164" ht="16">
      <x:c r="A164" s="534" t="s">
        <x:v>117</x:v>
      </x:c>
      <x:c r="B164" s="535" t="s">
        <x:v>117</x:v>
      </x:c>
      <x:c r="C164" s="534" t="s">
        <x:v>531</x:v>
      </x:c>
      <x:c r="D164" s="534" t="s">
        <x:v>1062</x:v>
      </x:c>
      <x:c r="E164" s="527" t="s">
        <x:v>117</x:v>
      </x:c>
      <x:c r="F164" s="536" t="s">
        <x:v>117</x:v>
      </x:c>
      <x:c r="G164" s="537" t="s">
        <x:v>1063</x:v>
      </x:c>
    </x:row>
    <x:row r="165" ht="16">
      <x:c r="A165" s="534" t="s">
        <x:v>1064</x:v>
      </x:c>
      <x:c r="B165" s="535" t="s">
        <x:v>118</x:v>
      </x:c>
      <x:c r="C165" s="534" t="s">
        <x:v>531</x:v>
      </x:c>
      <x:c r="D165" s="534" t="s">
        <x:v>1065</x:v>
      </x:c>
      <x:c r="E165" s="527" t="s">
        <x:v>1066</x:v>
      </x:c>
      <x:c r="F165" s="536" t="s">
        <x:v>1067</x:v>
      </x:c>
      <x:c r="G165" s="537" t="s">
        <x:v>1068</x:v>
      </x:c>
    </x:row>
    <x:row r="166" ht="16">
      <x:c r="A166" s="534" t="s">
        <x:v>1069</x:v>
      </x:c>
      <x:c r="B166" s="535" t="s">
        <x:v>119</x:v>
      </x:c>
      <x:c r="C166" s="534" t="s">
        <x:v>531</x:v>
      </x:c>
      <x:c r="D166" s="534" t="s">
        <x:v>1070</x:v>
      </x:c>
      <x:c r="E166" s="527" t="s">
        <x:v>1071</x:v>
      </x:c>
      <x:c r="F166" s="536" t="s">
        <x:v>1072</x:v>
      </x:c>
      <x:c r="G166" s="537" t="s">
        <x:v>1073</x:v>
      </x:c>
    </x:row>
    <x:row r="167" ht="16">
      <x:c r="A167" s="534" t="s">
        <x:v>1074</x:v>
      </x:c>
      <x:c r="B167" s="535" t="s">
        <x:v>1075</x:v>
      </x:c>
      <x:c r="C167" s="534" t="s">
        <x:v>955</x:v>
      </x:c>
      <x:c r="D167" s="534" t="s">
        <x:v>1076</x:v>
      </x:c>
      <x:c r="E167" s="527" t="s">
        <x:v>1077</x:v>
      </x:c>
      <x:c r="F167" s="536" t="s">
        <x:v>1078</x:v>
      </x:c>
      <x:c r="G167" s="537" t="s">
        <x:v>1079</x:v>
      </x:c>
    </x:row>
    <x:row r="168" ht="16">
      <x:c r="A168" s="532" t="s">
        <x:v>1080</x:v>
      </x:c>
      <x:c r="B168" s="533" t="s">
        <x:v>120</x:v>
      </x:c>
      <x:c r="C168" s="532" t="s">
        <x:v>1081</x:v>
      </x:c>
      <x:c r="D168" s="532" t="s">
        <x:v>1082</x:v>
      </x:c>
      <x:c r="F168" s="527"/>
      <x:c r="G168" s="527"/>
    </x:row>
    <x:row r="169" ht="16">
      <x:c r="A169" s="532" t="s">
        <x:v>1083</x:v>
      </x:c>
      <x:c r="B169" s="533" t="s">
        <x:v>1084</x:v>
      </x:c>
      <x:c r="C169" s="532" t="s">
        <x:v>1081</x:v>
      </x:c>
      <x:c r="D169" s="532" t="s">
        <x:v>1085</x:v>
      </x:c>
      <x:c r="F169" s="527"/>
      <x:c r="G169" s="527"/>
    </x:row>
    <x:row r="170" ht="16">
      <x:c r="A170" s="532" t="s">
        <x:v>122</x:v>
      </x:c>
      <x:c r="B170" s="533" t="s">
        <x:v>122</x:v>
      </x:c>
      <x:c r="C170" s="532" t="s">
        <x:v>1081</x:v>
      </x:c>
      <x:c r="D170" s="532" t="s">
        <x:v>1086</x:v>
      </x:c>
      <x:c r="F170" s="527"/>
      <x:c r="G170" s="527"/>
    </x:row>
    <x:row r="171" ht="16">
      <x:c r="A171" s="532" t="s">
        <x:v>123</x:v>
      </x:c>
      <x:c r="B171" s="533" t="s">
        <x:v>123</x:v>
      </x:c>
      <x:c r="C171" s="532" t="s">
        <x:v>1081</x:v>
      </x:c>
      <x:c r="D171" s="532" t="s">
        <x:v>1087</x:v>
      </x:c>
      <x:c r="F171" s="527"/>
      <x:c r="G171" s="527"/>
    </x:row>
    <x:row r="172" ht="16">
      <x:c r="A172" s="532" t="s">
        <x:v>124</x:v>
      </x:c>
      <x:c r="B172" s="533" t="s">
        <x:v>124</x:v>
      </x:c>
      <x:c r="C172" s="532" t="s">
        <x:v>1081</x:v>
      </x:c>
      <x:c r="D172" s="532" t="s">
        <x:v>1088</x:v>
      </x:c>
      <x:c r="F172" s="527"/>
      <x:c r="G172" s="527"/>
    </x:row>
    <x:row r="173" ht="16">
      <x:c r="A173" s="532" t="s">
        <x:v>1089</x:v>
      </x:c>
      <x:c r="B173" s="533" t="s">
        <x:v>126</x:v>
      </x:c>
      <x:c r="C173" s="532" t="s">
        <x:v>1081</x:v>
      </x:c>
      <x:c r="D173" s="532" t="s">
        <x:v>890</x:v>
      </x:c>
      <x:c r="F173" s="527"/>
      <x:c r="G173" s="527"/>
    </x:row>
    <x:row r="174" ht="16">
      <x:c r="A174" s="532" t="s">
        <x:v>1090</x:v>
      </x:c>
      <x:c r="B174" s="533" t="s">
        <x:v>128</x:v>
      </x:c>
      <x:c r="C174" s="532" t="s">
        <x:v>1081</x:v>
      </x:c>
      <x:c r="D174" s="532" t="s">
        <x:v>1091</x:v>
      </x:c>
      <x:c r="F174" s="527"/>
      <x:c r="G174" s="527"/>
    </x:row>
    <x:row r="175" ht="16">
      <x:c r="A175" s="532" t="s">
        <x:v>1092</x:v>
      </x:c>
      <x:c r="B175" s="533" t="s">
        <x:v>129</x:v>
      </x:c>
      <x:c r="C175" s="532" t="s">
        <x:v>1081</x:v>
      </x:c>
      <x:c r="D175" s="532" t="s">
        <x:v>1093</x:v>
      </x:c>
      <x:c r="F175" s="527"/>
      <x:c r="G175" s="527"/>
    </x:row>
    <x:row r="176" ht="16">
      <x:c r="A176" s="532" t="s">
        <x:v>1094</x:v>
      </x:c>
      <x:c r="B176" s="533" t="s">
        <x:v>130</x:v>
      </x:c>
      <x:c r="C176" s="532" t="s">
        <x:v>1081</x:v>
      </x:c>
      <x:c r="D176" s="532" t="s">
        <x:v>1095</x:v>
      </x:c>
      <x:c r="F176" s="527"/>
      <x:c r="G176" s="527"/>
    </x:row>
    <x:row r="177" ht="16">
      <x:c r="A177" s="532" t="s">
        <x:v>1096</x:v>
      </x:c>
      <x:c r="B177" s="533" t="s">
        <x:v>131</x:v>
      </x:c>
      <x:c r="C177" s="532" t="s">
        <x:v>1081</x:v>
      </x:c>
      <x:c r="D177" s="532" t="s">
        <x:v>1097</x:v>
      </x:c>
      <x:c r="F177" s="527"/>
      <x:c r="G177" s="527"/>
    </x:row>
    <x:row r="178" ht="16">
      <x:c r="A178" s="532" t="s">
        <x:v>1098</x:v>
      </x:c>
      <x:c r="B178" s="533" t="s">
        <x:v>132</x:v>
      </x:c>
      <x:c r="C178" s="532" t="s">
        <x:v>1081</x:v>
      </x:c>
      <x:c r="D178" s="532" t="s">
        <x:v>1099</x:v>
      </x:c>
      <x:c r="F178" s="527"/>
      <x:c r="G178" s="527"/>
    </x:row>
    <x:row r="179" ht="16">
      <x:c r="A179" s="532" t="s">
        <x:v>1100</x:v>
      </x:c>
      <x:c r="B179" s="533" t="s">
        <x:v>133</x:v>
      </x:c>
      <x:c r="C179" s="532" t="s">
        <x:v>1081</x:v>
      </x:c>
      <x:c r="D179" s="532" t="s">
        <x:v>1101</x:v>
      </x:c>
      <x:c r="F179" s="527"/>
      <x:c r="G179" s="527"/>
    </x:row>
    <x:row r="180" ht="16">
      <x:c r="A180" s="532" t="s">
        <x:v>1102</x:v>
      </x:c>
      <x:c r="B180" s="533" t="s">
        <x:v>134</x:v>
      </x:c>
      <x:c r="C180" s="532" t="s">
        <x:v>1081</x:v>
      </x:c>
      <x:c r="D180" s="532" t="s">
        <x:v>558</x:v>
      </x:c>
      <x:c r="F180" s="527"/>
      <x:c r="G180" s="527"/>
    </x:row>
    <x:row r="181" ht="16">
      <x:c r="A181" s="532" t="s">
        <x:v>1103</x:v>
      </x:c>
      <x:c r="B181" s="533" t="s">
        <x:v>135</x:v>
      </x:c>
      <x:c r="C181" s="532" t="s">
        <x:v>1081</x:v>
      </x:c>
      <x:c r="D181" s="532" t="s">
        <x:v>1104</x:v>
      </x:c>
      <x:c r="F181" s="527"/>
      <x:c r="G181" s="527"/>
    </x:row>
    <x:row r="182" ht="16">
      <x:c r="A182" s="532" t="s">
        <x:v>1105</x:v>
      </x:c>
      <x:c r="B182" s="533" t="s">
        <x:v>136</x:v>
      </x:c>
      <x:c r="C182" s="532" t="s">
        <x:v>1081</x:v>
      </x:c>
      <x:c r="D182" s="532" t="s">
        <x:v>1106</x:v>
      </x:c>
      <x:c r="F182" s="527"/>
      <x:c r="G182" s="527"/>
    </x:row>
    <x:row r="183" ht="16">
      <x:c r="A183" s="532" t="s">
        <x:v>1107</x:v>
      </x:c>
      <x:c r="B183" s="533" t="s">
        <x:v>137</x:v>
      </x:c>
      <x:c r="C183" s="532" t="s">
        <x:v>1081</x:v>
      </x:c>
      <x:c r="D183" s="532" t="s">
        <x:v>1108</x:v>
      </x:c>
      <x:c r="F183" s="527"/>
      <x:c r="G183" s="527"/>
    </x:row>
    <x:row r="184" ht="16">
      <x:c r="A184" s="532" t="s">
        <x:v>1090</x:v>
      </x:c>
      <x:c r="B184" s="533" t="s">
        <x:v>1090</x:v>
      </x:c>
      <x:c r="C184" s="532" t="s">
        <x:v>1081</x:v>
      </x:c>
      <x:c r="D184" s="532" t="s">
        <x:v>1109</x:v>
      </x:c>
      <x:c r="F184" s="527"/>
      <x:c r="G184" s="527"/>
    </x:row>
    <x:row r="185" ht="16">
      <x:c r="A185" s="532" t="s">
        <x:v>1092</x:v>
      </x:c>
      <x:c r="B185" s="533" t="s">
        <x:v>1092</x:v>
      </x:c>
      <x:c r="C185" s="532" t="s">
        <x:v>1081</x:v>
      </x:c>
      <x:c r="D185" s="532" t="s">
        <x:v>1110</x:v>
      </x:c>
      <x:c r="F185" s="527"/>
      <x:c r="G185" s="527"/>
    </x:row>
    <x:row r="186" ht="16">
      <x:c r="A186" s="532" t="s">
        <x:v>1094</x:v>
      </x:c>
      <x:c r="B186" s="533" t="s">
        <x:v>1094</x:v>
      </x:c>
      <x:c r="C186" s="532" t="s">
        <x:v>1081</x:v>
      </x:c>
      <x:c r="D186" s="532" t="s">
        <x:v>1111</x:v>
      </x:c>
      <x:c r="F186" s="527"/>
      <x:c r="G186" s="527"/>
    </x:row>
    <x:row r="187" ht="16">
      <x:c r="A187" s="532" t="s">
        <x:v>1096</x:v>
      </x:c>
      <x:c r="B187" s="533" t="s">
        <x:v>1096</x:v>
      </x:c>
      <x:c r="C187" s="532" t="s">
        <x:v>1081</x:v>
      </x:c>
      <x:c r="D187" s="532" t="s">
        <x:v>1112</x:v>
      </x:c>
      <x:c r="F187" s="527"/>
      <x:c r="G187" s="527"/>
    </x:row>
    <x:row r="188" ht="16">
      <x:c r="A188" s="532" t="s">
        <x:v>1098</x:v>
      </x:c>
      <x:c r="B188" s="533" t="s">
        <x:v>1098</x:v>
      </x:c>
      <x:c r="C188" s="532" t="s">
        <x:v>1081</x:v>
      </x:c>
      <x:c r="D188" s="532" t="s">
        <x:v>1113</x:v>
      </x:c>
      <x:c r="F188" s="527"/>
      <x:c r="G188" s="527"/>
    </x:row>
    <x:row r="189" ht="16">
      <x:c r="A189" s="532" t="s">
        <x:v>1100</x:v>
      </x:c>
      <x:c r="B189" s="533" t="s">
        <x:v>1100</x:v>
      </x:c>
      <x:c r="C189" s="532" t="s">
        <x:v>1081</x:v>
      </x:c>
      <x:c r="D189" s="532" t="s">
        <x:v>1114</x:v>
      </x:c>
      <x:c r="F189" s="527"/>
      <x:c r="G189" s="527"/>
    </x:row>
    <x:row r="190" ht="16">
      <x:c r="A190" s="532" t="s">
        <x:v>1102</x:v>
      </x:c>
      <x:c r="B190" s="533" t="s">
        <x:v>1102</x:v>
      </x:c>
      <x:c r="C190" s="532" t="s">
        <x:v>1081</x:v>
      </x:c>
      <x:c r="D190" s="532" t="s">
        <x:v>564</x:v>
      </x:c>
      <x:c r="F190" s="527"/>
      <x:c r="G190" s="527"/>
    </x:row>
    <x:row r="191" ht="16">
      <x:c r="A191" s="532" t="s">
        <x:v>1103</x:v>
      </x:c>
      <x:c r="B191" s="533" t="s">
        <x:v>1103</x:v>
      </x:c>
      <x:c r="C191" s="532" t="s">
        <x:v>1081</x:v>
      </x:c>
      <x:c r="D191" s="532" t="s">
        <x:v>1115</x:v>
      </x:c>
      <x:c r="F191" s="527"/>
      <x:c r="G191" s="527"/>
    </x:row>
    <x:row r="192" ht="16">
      <x:c r="A192" s="532" t="s">
        <x:v>1105</x:v>
      </x:c>
      <x:c r="B192" s="533" t="s">
        <x:v>1105</x:v>
      </x:c>
      <x:c r="C192" s="532" t="s">
        <x:v>1081</x:v>
      </x:c>
      <x:c r="D192" s="532" t="s">
        <x:v>1116</x:v>
      </x:c>
      <x:c r="F192" s="527"/>
      <x:c r="G192" s="527"/>
    </x:row>
    <x:row r="193" ht="16">
      <x:c r="A193" s="532" t="s">
        <x:v>1107</x:v>
      </x:c>
      <x:c r="B193" s="533" t="s">
        <x:v>1107</x:v>
      </x:c>
      <x:c r="C193" s="532" t="s">
        <x:v>1081</x:v>
      </x:c>
      <x:c r="D193" s="532" t="s">
        <x:v>1117</x:v>
      </x:c>
      <x:c r="F193" s="527"/>
      <x:c r="G193" s="527"/>
    </x:row>
    <x:row r="194" ht="16">
      <x:c r="A194" s="532" t="s">
        <x:v>1118</x:v>
      </x:c>
      <x:c r="B194" s="533" t="s">
        <x:v>140</x:v>
      </x:c>
      <x:c r="C194" s="532" t="s">
        <x:v>1081</x:v>
      </x:c>
      <x:c r="D194" s="532" t="s">
        <x:v>1119</x:v>
      </x:c>
      <x:c r="F194" s="527"/>
      <x:c r="G194" s="527"/>
    </x:row>
    <x:row r="195" ht="16">
      <x:c r="A195" s="532" t="s">
        <x:v>1120</x:v>
      </x:c>
      <x:c r="B195" s="533" t="s">
        <x:v>141</x:v>
      </x:c>
      <x:c r="C195" s="532" t="s">
        <x:v>1081</x:v>
      </x:c>
      <x:c r="D195" s="532" t="s">
        <x:v>1121</x:v>
      </x:c>
      <x:c r="F195" s="527"/>
      <x:c r="G195" s="527"/>
    </x:row>
    <x:row r="196" ht="16">
      <x:c r="A196" s="532" t="s">
        <x:v>1122</x:v>
      </x:c>
      <x:c r="B196" s="533" t="s">
        <x:v>142</x:v>
      </x:c>
      <x:c r="C196" s="532" t="s">
        <x:v>1081</x:v>
      </x:c>
      <x:c r="D196" s="532" t="s">
        <x:v>1123</x:v>
      </x:c>
      <x:c r="F196" s="527"/>
      <x:c r="G196" s="527"/>
    </x:row>
    <x:row r="197" ht="16">
      <x:c r="A197" s="532" t="s">
        <x:v>1124</x:v>
      </x:c>
      <x:c r="B197" s="533" t="s">
        <x:v>143</x:v>
      </x:c>
      <x:c r="C197" s="532" t="s">
        <x:v>1081</x:v>
      </x:c>
      <x:c r="D197" s="532" t="s">
        <x:v>1125</x:v>
      </x:c>
      <x:c r="F197" s="527"/>
      <x:c r="G197" s="527"/>
    </x:row>
    <x:row r="198" ht="16">
      <x:c r="A198" s="532" t="s">
        <x:v>1126</x:v>
      </x:c>
      <x:c r="B198" s="533" t="s">
        <x:v>144</x:v>
      </x:c>
      <x:c r="C198" s="532" t="s">
        <x:v>1081</x:v>
      </x:c>
      <x:c r="D198" s="532" t="s">
        <x:v>1127</x:v>
      </x:c>
      <x:c r="F198" s="527"/>
      <x:c r="G198" s="527"/>
    </x:row>
    <x:row r="199" ht="16">
      <x:c r="A199" s="532" t="s">
        <x:v>1128</x:v>
      </x:c>
      <x:c r="B199" s="533" t="s">
        <x:v>145</x:v>
      </x:c>
      <x:c r="C199" s="532" t="s">
        <x:v>1081</x:v>
      </x:c>
      <x:c r="D199" s="532" t="s">
        <x:v>1129</x:v>
      </x:c>
      <x:c r="F199" s="527"/>
      <x:c r="G199" s="527"/>
    </x:row>
    <x:row r="200" ht="16">
      <x:c r="A200" s="532" t="s">
        <x:v>1130</x:v>
      </x:c>
      <x:c r="B200" s="533" t="s">
        <x:v>146</x:v>
      </x:c>
      <x:c r="C200" s="532" t="s">
        <x:v>1081</x:v>
      </x:c>
      <x:c r="D200" s="532" t="s">
        <x:v>575</x:v>
      </x:c>
      <x:c r="F200" s="527"/>
      <x:c r="G200" s="527"/>
    </x:row>
    <x:row r="201" ht="16">
      <x:c r="A201" s="532" t="s">
        <x:v>1131</x:v>
      </x:c>
      <x:c r="B201" s="533" t="s">
        <x:v>147</x:v>
      </x:c>
      <x:c r="C201" s="532" t="s">
        <x:v>1081</x:v>
      </x:c>
      <x:c r="D201" s="532" t="s">
        <x:v>1132</x:v>
      </x:c>
      <x:c r="F201" s="527"/>
      <x:c r="G201" s="527"/>
    </x:row>
    <x:row r="202" ht="16">
      <x:c r="A202" s="532" t="s">
        <x:v>1133</x:v>
      </x:c>
      <x:c r="B202" s="533" t="s">
        <x:v>148</x:v>
      </x:c>
      <x:c r="C202" s="532" t="s">
        <x:v>1081</x:v>
      </x:c>
      <x:c r="D202" s="532" t="s">
        <x:v>1134</x:v>
      </x:c>
      <x:c r="F202" s="527"/>
      <x:c r="G202" s="527"/>
    </x:row>
    <x:row r="203" ht="16">
      <x:c r="A203" s="532" t="s">
        <x:v>1135</x:v>
      </x:c>
      <x:c r="B203" s="533" t="s">
        <x:v>149</x:v>
      </x:c>
      <x:c r="C203" s="532" t="s">
        <x:v>1081</x:v>
      </x:c>
      <x:c r="D203" s="532" t="s">
        <x:v>1136</x:v>
      </x:c>
      <x:c r="F203" s="527"/>
      <x:c r="G203" s="527"/>
    </x:row>
    <x:row r="204" ht="16">
      <x:c r="A204" s="532" t="s">
        <x:v>1137</x:v>
      </x:c>
      <x:c r="B204" s="533" t="s">
        <x:v>154</x:v>
      </x:c>
      <x:c r="C204" s="532" t="s">
        <x:v>1081</x:v>
      </x:c>
      <x:c r="D204" s="532" t="s">
        <x:v>920</x:v>
      </x:c>
      <x:c r="F204" s="527"/>
      <x:c r="G204" s="527"/>
    </x:row>
    <x:row r="205" ht="16">
      <x:c r="A205" s="532" t="s">
        <x:v>1138</x:v>
      </x:c>
      <x:c r="B205" s="533" t="s">
        <x:v>155</x:v>
      </x:c>
      <x:c r="C205" s="532" t="s">
        <x:v>1081</x:v>
      </x:c>
      <x:c r="D205" s="532" t="s">
        <x:v>925</x:v>
      </x:c>
      <x:c r="F205" s="527"/>
      <x:c r="G205" s="527"/>
    </x:row>
    <x:row r="206" ht="16">
      <x:c r="A206" s="532" t="s">
        <x:v>1139</x:v>
      </x:c>
      <x:c r="B206" s="533" t="s">
        <x:v>165</x:v>
      </x:c>
      <x:c r="C206" s="532" t="s">
        <x:v>1081</x:v>
      </x:c>
      <x:c r="D206" s="532" t="s">
        <x:v>1140</x:v>
      </x:c>
      <x:c r="F206" s="527"/>
      <x:c r="G206" s="527"/>
    </x:row>
    <x:row r="207" ht="16">
      <x:c r="A207" s="532" t="s">
        <x:v>1141</x:v>
      </x:c>
      <x:c r="B207" s="533" t="s">
        <x:v>166</x:v>
      </x:c>
      <x:c r="C207" s="532" t="s">
        <x:v>1081</x:v>
      </x:c>
      <x:c r="D207" s="532" t="s">
        <x:v>1142</x:v>
      </x:c>
      <x:c r="F207" s="527"/>
      <x:c r="G207" s="527"/>
    </x:row>
    <x:row r="208" ht="16">
      <x:c r="A208" s="532" t="s">
        <x:v>1143</x:v>
      </x:c>
      <x:c r="B208" s="533" t="s">
        <x:v>167</x:v>
      </x:c>
      <x:c r="C208" s="532" t="s">
        <x:v>1081</x:v>
      </x:c>
      <x:c r="D208" s="532" t="s">
        <x:v>1144</x:v>
      </x:c>
      <x:c r="F208" s="527"/>
      <x:c r="G208" s="527"/>
    </x:row>
    <x:row r="209" ht="16">
      <x:c r="A209" s="532" t="s">
        <x:v>1145</x:v>
      </x:c>
      <x:c r="B209" s="533" t="s">
        <x:v>168</x:v>
      </x:c>
      <x:c r="C209" s="532" t="s">
        <x:v>1081</x:v>
      </x:c>
      <x:c r="D209" s="532" t="s">
        <x:v>1146</x:v>
      </x:c>
      <x:c r="F209" s="527"/>
      <x:c r="G209" s="527"/>
    </x:row>
    <x:row r="210" ht="16">
      <x:c r="A210" s="532" t="s">
        <x:v>1147</x:v>
      </x:c>
      <x:c r="B210" s="533" t="s">
        <x:v>169</x:v>
      </x:c>
      <x:c r="C210" s="532" t="s">
        <x:v>1081</x:v>
      </x:c>
      <x:c r="D210" s="532" t="s">
        <x:v>1148</x:v>
      </x:c>
      <x:c r="F210" s="527"/>
      <x:c r="G210" s="527"/>
    </x:row>
    <x:row r="211" ht="16">
      <x:c r="A211" s="532" t="s">
        <x:v>1149</x:v>
      </x:c>
      <x:c r="B211" s="533" t="s">
        <x:v>170</x:v>
      </x:c>
      <x:c r="C211" s="532" t="s">
        <x:v>1081</x:v>
      </x:c>
      <x:c r="D211" s="532" t="s">
        <x:v>1150</x:v>
      </x:c>
      <x:c r="F211" s="527"/>
      <x:c r="G211" s="527"/>
    </x:row>
    <x:row r="212" ht="16">
      <x:c r="A212" s="532" t="s">
        <x:v>1151</x:v>
      </x:c>
      <x:c r="B212" s="533" t="s">
        <x:v>171</x:v>
      </x:c>
      <x:c r="C212" s="532" t="s">
        <x:v>1081</x:v>
      </x:c>
      <x:c r="D212" s="532" t="s">
        <x:v>1152</x:v>
      </x:c>
      <x:c r="F212" s="527"/>
      <x:c r="G212" s="527"/>
    </x:row>
    <x:row r="213" ht="16">
      <x:c r="A213" s="532" t="s">
        <x:v>1153</x:v>
      </x:c>
      <x:c r="B213" s="533" t="s">
        <x:v>172</x:v>
      </x:c>
      <x:c r="C213" s="532" t="s">
        <x:v>1081</x:v>
      </x:c>
      <x:c r="D213" s="532" t="s">
        <x:v>1154</x:v>
      </x:c>
      <x:c r="F213" s="527"/>
      <x:c r="G213" s="527"/>
    </x:row>
    <x:row r="214" ht="16">
      <x:c r="A214" s="532" t="s">
        <x:v>1155</x:v>
      </x:c>
      <x:c r="B214" s="533" t="s">
        <x:v>173</x:v>
      </x:c>
      <x:c r="C214" s="532" t="s">
        <x:v>1081</x:v>
      </x:c>
      <x:c r="D214" s="532" t="s">
        <x:v>1156</x:v>
      </x:c>
      <x:c r="F214" s="527"/>
      <x:c r="G214" s="527"/>
    </x:row>
    <x:row r="215" ht="16">
      <x:c r="A215" s="532" t="s">
        <x:v>1157</x:v>
      </x:c>
      <x:c r="B215" s="533" t="s">
        <x:v>194</x:v>
      </x:c>
      <x:c r="C215" s="532" t="s">
        <x:v>1158</x:v>
      </x:c>
      <x:c r="D215" s="532" t="s">
        <x:v>1082</x:v>
      </x:c>
      <x:c r="F215" s="527"/>
      <x:c r="G215" s="527"/>
    </x:row>
    <x:row r="216" ht="16">
      <x:c r="A216" s="532" t="s">
        <x:v>195</x:v>
      </x:c>
      <x:c r="B216" s="533" t="s">
        <x:v>195</x:v>
      </x:c>
      <x:c r="C216" s="532" t="s">
        <x:v>1159</x:v>
      </x:c>
      <x:c r="D216" s="532" t="s">
        <x:v>484</x:v>
      </x:c>
      <x:c r="F216" s="527"/>
      <x:c r="G216" s="527"/>
    </x:row>
    <x:row r="217" ht="16">
      <x:c r="A217" s="532" t="s">
        <x:v>1160</x:v>
      </x:c>
      <x:c r="B217" s="533" t="s">
        <x:v>1161</x:v>
      </x:c>
      <x:c r="C217" s="532" t="s">
        <x:v>1159</x:v>
      </x:c>
      <x:c r="D217" s="532" t="s">
        <x:v>1162</x:v>
      </x:c>
      <x:c r="F217" s="527"/>
      <x:c r="G217" s="527"/>
    </x:row>
    <x:row r="218" ht="16">
      <x:c r="A218" s="532" t="s">
        <x:v>1163</x:v>
      </x:c>
      <x:c r="B218" s="533" t="s">
        <x:v>197</x:v>
      </x:c>
      <x:c r="C218" s="532" t="s">
        <x:v>1159</x:v>
      </x:c>
      <x:c r="D218" s="532" t="s">
        <x:v>1164</x:v>
      </x:c>
      <x:c r="F218" s="527"/>
      <x:c r="G218" s="527"/>
    </x:row>
    <x:row r="219" ht="16">
      <x:c r="A219" s="532" t="s">
        <x:v>1165</x:v>
      </x:c>
      <x:c r="B219" s="533" t="s">
        <x:v>1165</x:v>
      </x:c>
      <x:c r="C219" s="532" t="s">
        <x:v>1159</x:v>
      </x:c>
      <x:c r="D219" s="532" t="s">
        <x:v>1166</x:v>
      </x:c>
      <x:c r="F219" s="527"/>
      <x:c r="G219" s="527"/>
    </x:row>
    <x:row r="220" ht="16">
      <x:c r="A220" s="532" t="s">
        <x:v>199</x:v>
      </x:c>
      <x:c r="B220" s="533" t="s">
        <x:v>199</x:v>
      </x:c>
      <x:c r="C220" s="532" t="s">
        <x:v>1159</x:v>
      </x:c>
      <x:c r="D220" s="532" t="s">
        <x:v>1167</x:v>
      </x:c>
      <x:c r="F220" s="527"/>
      <x:c r="G220" s="527"/>
    </x:row>
    <x:row r="221" ht="16">
      <x:c r="A221" s="532" t="s">
        <x:v>200</x:v>
      </x:c>
      <x:c r="B221" s="533" t="s">
        <x:v>200</x:v>
      </x:c>
      <x:c r="C221" s="532" t="s">
        <x:v>1159</x:v>
      </x:c>
      <x:c r="D221" s="532" t="s">
        <x:v>1168</x:v>
      </x:c>
      <x:c r="F221" s="527"/>
      <x:c r="G221" s="527"/>
    </x:row>
    <x:row r="222" ht="32">
      <x:c r="A222" s="532" t="s">
        <x:v>1169</x:v>
      </x:c>
      <x:c r="B222" s="533" t="s">
        <x:v>201</x:v>
      </x:c>
      <x:c r="C222" s="532" t="s">
        <x:v>1159</x:v>
      </x:c>
      <x:c r="D222" s="532" t="s">
        <x:v>1170</x:v>
      </x:c>
      <x:c r="F222" s="527"/>
      <x:c r="G222" s="527"/>
    </x:row>
    <x:row r="223" ht="288">
      <x:c r="A223" s="532" t="s">
        <x:v>1171</x:v>
      </x:c>
      <x:c r="B223" s="533" t="s">
        <x:v>1172</x:v>
      </x:c>
      <x:c r="C223" s="532" t="s">
        <x:v>1159</x:v>
      </x:c>
      <x:c r="D223" s="532" t="s">
        <x:v>1173</x:v>
      </x:c>
      <x:c r="F223" s="527"/>
      <x:c r="G223" s="527"/>
    </x:row>
    <x:row r="224" ht="48">
      <x:c r="A224" s="532" t="s">
        <x:v>1174</x:v>
      </x:c>
      <x:c r="B224" s="533" t="s">
        <x:v>1175</x:v>
      </x:c>
      <x:c r="C224" s="532" t="s">
        <x:v>1159</x:v>
      </x:c>
      <x:c r="D224" s="532" t="s">
        <x:v>1176</x:v>
      </x:c>
      <x:c r="F224" s="527"/>
      <x:c r="G224" s="527"/>
    </x:row>
    <x:row r="225" ht="16">
      <x:c r="A225" s="532" t="s">
        <x:v>1177</x:v>
      </x:c>
      <x:c r="B225" s="533" t="s">
        <x:v>204</x:v>
      </x:c>
      <x:c r="C225" s="532" t="s">
        <x:v>1159</x:v>
      </x:c>
      <x:c r="D225" s="532" t="s">
        <x:v>1178</x:v>
      </x:c>
      <x:c r="F225" s="527"/>
      <x:c r="G225" s="527"/>
    </x:row>
    <x:row r="226" ht="32">
      <x:c r="A226" s="532" t="s">
        <x:v>1179</x:v>
      </x:c>
      <x:c r="B226" s="533" t="s">
        <x:v>205</x:v>
      </x:c>
      <x:c r="C226" s="532" t="s">
        <x:v>1159</x:v>
      </x:c>
      <x:c r="D226" s="532" t="s">
        <x:v>1180</x:v>
      </x:c>
      <x:c r="F226" s="527"/>
      <x:c r="G226" s="527"/>
    </x:row>
    <x:row r="227" ht="16">
      <x:c r="A227" s="532" t="s">
        <x:v>1181</x:v>
      </x:c>
      <x:c r="B227" s="533" t="s">
        <x:v>206</x:v>
      </x:c>
      <x:c r="C227" s="532" t="s">
        <x:v>1159</x:v>
      </x:c>
      <x:c r="D227" s="532" t="s">
        <x:v>1182</x:v>
      </x:c>
      <x:c r="F227" s="527"/>
      <x:c r="G227" s="527"/>
    </x:row>
    <x:row r="228" ht="48">
      <x:c r="A228" s="532" t="s">
        <x:v>1183</x:v>
      </x:c>
      <x:c r="B228" s="533" t="s">
        <x:v>1184</x:v>
      </x:c>
      <x:c r="C228" s="532" t="s">
        <x:v>1159</x:v>
      </x:c>
      <x:c r="D228" s="532" t="s">
        <x:v>1185</x:v>
      </x:c>
      <x:c r="F228" s="527"/>
      <x:c r="G228" s="527"/>
    </x:row>
    <x:row r="229" ht="96">
      <x:c r="A229" s="532" t="s">
        <x:v>1186</x:v>
      </x:c>
      <x:c r="B229" s="533" t="s">
        <x:v>1187</x:v>
      </x:c>
      <x:c r="C229" s="532" t="s">
        <x:v>1159</x:v>
      </x:c>
      <x:c r="D229" s="532" t="s">
        <x:v>1188</x:v>
      </x:c>
      <x:c r="F229" s="527"/>
      <x:c r="G229" s="527"/>
    </x:row>
    <x:row r="230" ht="16">
      <x:c r="A230" s="532" t="s">
        <x:v>1189</x:v>
      </x:c>
      <x:c r="B230" s="533" t="s">
        <x:v>209</x:v>
      </x:c>
      <x:c r="C230" s="532" t="s">
        <x:v>1159</x:v>
      </x:c>
      <x:c r="D230" s="532" t="s">
        <x:v>1190</x:v>
      </x:c>
      <x:c r="F230" s="527"/>
      <x:c r="G230" s="527"/>
    </x:row>
    <x:row r="231" ht="16">
      <x:c r="A231" s="532" t="s">
        <x:v>210</x:v>
      </x:c>
      <x:c r="B231" s="533" t="s">
        <x:v>210</x:v>
      </x:c>
      <x:c r="C231" s="532" t="s">
        <x:v>1159</x:v>
      </x:c>
      <x:c r="D231" s="532" t="s">
        <x:v>1191</x:v>
      </x:c>
      <x:c r="F231" s="527"/>
      <x:c r="G231" s="527"/>
    </x:row>
    <x:row r="232" ht="80">
      <x:c r="A232" s="532" t="s">
        <x:v>1192</x:v>
      </x:c>
      <x:c r="B232" s="533" t="s">
        <x:v>211</x:v>
      </x:c>
      <x:c r="C232" s="532" t="s">
        <x:v>1159</x:v>
      </x:c>
      <x:c r="D232" s="532" t="s">
        <x:v>1193</x:v>
      </x:c>
      <x:c r="F232" s="527"/>
      <x:c r="G232" s="527"/>
    </x:row>
    <x:row r="233" ht="16">
      <x:c r="A233" s="532" t="s">
        <x:v>1194</x:v>
      </x:c>
      <x:c r="B233" s="533" t="s">
        <x:v>212</x:v>
      </x:c>
      <x:c r="C233" s="532" t="s">
        <x:v>1159</x:v>
      </x:c>
      <x:c r="D233" s="532" t="s">
        <x:v>1195</x:v>
      </x:c>
      <x:c r="F233" s="527"/>
      <x:c r="G233" s="527"/>
    </x:row>
    <x:row r="234" ht="48">
      <x:c r="A234" s="532" t="s">
        <x:v>1196</x:v>
      </x:c>
      <x:c r="B234" s="533" t="s">
        <x:v>213</x:v>
      </x:c>
      <x:c r="C234" s="532" t="s">
        <x:v>1159</x:v>
      </x:c>
      <x:c r="D234" s="532" t="s">
        <x:v>1197</x:v>
      </x:c>
      <x:c r="F234" s="527"/>
      <x:c r="G234" s="527"/>
    </x:row>
    <x:row r="235" ht="16">
      <x:c r="A235" s="532" t="s">
        <x:v>1198</x:v>
      </x:c>
      <x:c r="B235" s="533" t="s">
        <x:v>214</x:v>
      </x:c>
      <x:c r="C235" s="532" t="s">
        <x:v>1159</x:v>
      </x:c>
      <x:c r="D235" s="532" t="s">
        <x:v>1199</x:v>
      </x:c>
      <x:c r="F235" s="527"/>
      <x:c r="G235" s="527"/>
    </x:row>
    <x:row r="236" ht="64">
      <x:c r="A236" s="532" t="s">
        <x:v>1200</x:v>
      </x:c>
      <x:c r="B236" s="533" t="s">
        <x:v>216</x:v>
      </x:c>
      <x:c r="C236" s="532" t="s">
        <x:v>1159</x:v>
      </x:c>
      <x:c r="D236" s="532" t="s">
        <x:v>1201</x:v>
      </x:c>
      <x:c r="F236" s="527"/>
      <x:c r="G236" s="527"/>
    </x:row>
    <x:row r="237" ht="48">
      <x:c r="A237" s="532" t="s">
        <x:v>1202</x:v>
      </x:c>
      <x:c r="B237" s="533" t="s">
        <x:v>1203</x:v>
      </x:c>
      <x:c r="C237" s="532" t="s">
        <x:v>1159</x:v>
      </x:c>
      <x:c r="D237" s="532" t="s">
        <x:v>1076</x:v>
      </x:c>
      <x:c r="F237" s="527"/>
      <x:c r="G237" s="527"/>
    </x:row>
    <x:row r="238" ht="112">
      <x:c r="A238" s="532" t="s">
        <x:v>1204</x:v>
      </x:c>
      <x:c r="B238" s="533" t="s">
        <x:v>218</x:v>
      </x:c>
      <x:c r="C238" s="532" t="s">
        <x:v>1159</x:v>
      </x:c>
      <x:c r="D238" s="532" t="s">
        <x:v>1091</x:v>
      </x:c>
      <x:c r="F238" s="527"/>
      <x:c r="G238" s="527"/>
    </x:row>
    <x:row r="239" ht="16">
      <x:c r="A239" s="532" t="s">
        <x:v>1205</x:v>
      </x:c>
      <x:c r="B239" s="533" t="s">
        <x:v>219</x:v>
      </x:c>
      <x:c r="C239" s="532" t="s">
        <x:v>1159</x:v>
      </x:c>
      <x:c r="D239" s="532" t="s">
        <x:v>1206</x:v>
      </x:c>
      <x:c r="F239" s="527"/>
      <x:c r="G239" s="527"/>
    </x:row>
    <x:row r="240" ht="16">
      <x:c r="A240" s="532" t="s">
        <x:v>1207</x:v>
      </x:c>
      <x:c r="B240" s="533" t="s">
        <x:v>220</x:v>
      </x:c>
      <x:c r="C240" s="532" t="s">
        <x:v>1159</x:v>
      </x:c>
      <x:c r="D240" s="532" t="s">
        <x:v>1109</x:v>
      </x:c>
      <x:c r="F240" s="527"/>
      <x:c r="G240" s="527"/>
    </x:row>
    <x:row r="241" ht="32">
      <x:c r="A241" s="532" t="s">
        <x:v>1208</x:v>
      </x:c>
      <x:c r="B241" s="533" t="s">
        <x:v>221</x:v>
      </x:c>
      <x:c r="C241" s="532" t="s">
        <x:v>1159</x:v>
      </x:c>
      <x:c r="D241" s="532" t="s">
        <x:v>1119</x:v>
      </x:c>
      <x:c r="F241" s="527"/>
      <x:c r="G241" s="527"/>
    </x:row>
    <x:row r="242" ht="16">
      <x:c r="A242" s="532" t="s">
        <x:v>1209</x:v>
      </x:c>
      <x:c r="B242" s="533" t="s">
        <x:v>222</x:v>
      </x:c>
      <x:c r="C242" s="532" t="s">
        <x:v>1159</x:v>
      </x:c>
      <x:c r="D242" s="532" t="s">
        <x:v>1210</x:v>
      </x:c>
      <x:c r="F242" s="527"/>
      <x:c r="G242" s="527"/>
    </x:row>
    <x:row r="243" ht="32">
      <x:c r="A243" s="532" t="s">
        <x:v>1211</x:v>
      </x:c>
      <x:c r="B243" s="533" t="s">
        <x:v>223</x:v>
      </x:c>
      <x:c r="C243" s="532" t="s">
        <x:v>1159</x:v>
      </x:c>
      <x:c r="D243" s="532" t="s">
        <x:v>506</x:v>
      </x:c>
      <x:c r="F243" s="527"/>
      <x:c r="G243" s="527"/>
    </x:row>
    <x:row r="244" ht="96">
      <x:c r="A244" s="532" t="s">
        <x:v>1212</x:v>
      </x:c>
      <x:c r="B244" s="533" t="s">
        <x:v>224</x:v>
      </x:c>
      <x:c r="C244" s="532" t="s">
        <x:v>1159</x:v>
      </x:c>
      <x:c r="D244" s="532" t="s">
        <x:v>1213</x:v>
      </x:c>
      <x:c r="F244" s="527"/>
      <x:c r="G244" s="527"/>
    </x:row>
    <x:row r="245" ht="32">
      <x:c r="A245" s="532" t="s">
        <x:v>1214</x:v>
      </x:c>
      <x:c r="B245" s="533" t="s">
        <x:v>1215</x:v>
      </x:c>
      <x:c r="C245" s="532" t="s">
        <x:v>1159</x:v>
      </x:c>
      <x:c r="D245" s="532" t="s">
        <x:v>1216</x:v>
      </x:c>
      <x:c r="F245" s="527"/>
      <x:c r="G245" s="527"/>
    </x:row>
    <x:row r="246" ht="224">
      <x:c r="A246" s="532" t="s">
        <x:v>1217</x:v>
      </x:c>
      <x:c r="B246" s="533" t="s">
        <x:v>1218</x:v>
      </x:c>
      <x:c r="C246" s="532" t="s">
        <x:v>1159</x:v>
      </x:c>
      <x:c r="D246" s="532" t="s">
        <x:v>1219</x:v>
      </x:c>
      <x:c r="F246" s="527"/>
      <x:c r="G246" s="527"/>
    </x:row>
    <x:row r="247" ht="16">
      <x:c r="A247" s="532" t="s">
        <x:v>227</x:v>
      </x:c>
      <x:c r="B247" s="533" t="s">
        <x:v>227</x:v>
      </x:c>
      <x:c r="C247" s="532" t="s">
        <x:v>1159</x:v>
      </x:c>
      <x:c r="D247" s="532" t="s">
        <x:v>1220</x:v>
      </x:c>
      <x:c r="F247" s="527"/>
      <x:c r="G247" s="527"/>
    </x:row>
    <x:row r="248" ht="112">
      <x:c r="A248" s="532" t="s">
        <x:v>1221</x:v>
      </x:c>
      <x:c r="B248" s="533" t="s">
        <x:v>228</x:v>
      </x:c>
      <x:c r="C248" s="532" t="s">
        <x:v>1159</x:v>
      </x:c>
      <x:c r="D248" s="532" t="s">
        <x:v>1222</x:v>
      </x:c>
      <x:c r="F248" s="527"/>
      <x:c r="G248" s="527"/>
    </x:row>
    <x:row r="249" ht="16">
      <x:c r="A249" s="532" t="s">
        <x:v>229</x:v>
      </x:c>
      <x:c r="B249" s="533" t="s">
        <x:v>229</x:v>
      </x:c>
      <x:c r="C249" s="532" t="s">
        <x:v>1159</x:v>
      </x:c>
      <x:c r="D249" s="532" t="s">
        <x:v>1223</x:v>
      </x:c>
      <x:c r="F249" s="527"/>
      <x:c r="G249" s="527"/>
    </x:row>
    <x:row r="250" ht="16">
      <x:c r="A250" s="532" t="s">
        <x:v>1224</x:v>
      </x:c>
      <x:c r="B250" s="533" t="s">
        <x:v>230</x:v>
      </x:c>
      <x:c r="C250" s="532" t="s">
        <x:v>1159</x:v>
      </x:c>
      <x:c r="D250" s="532" t="s">
        <x:v>524</x:v>
      </x:c>
      <x:c r="F250" s="527"/>
      <x:c r="G250" s="527"/>
    </x:row>
    <x:row r="251" ht="32">
      <x:c r="A251" s="532" t="s">
        <x:v>1225</x:v>
      </x:c>
      <x:c r="B251" s="533" t="s">
        <x:v>231</x:v>
      </x:c>
      <x:c r="C251" s="532" t="s">
        <x:v>1159</x:v>
      </x:c>
      <x:c r="D251" s="532" t="s">
        <x:v>1226</x:v>
      </x:c>
      <x:c r="F251" s="527"/>
      <x:c r="G251" s="527"/>
    </x:row>
    <x:row r="252" ht="112">
      <x:c r="A252" s="532" t="s">
        <x:v>1227</x:v>
      </x:c>
      <x:c r="B252" s="533" t="s">
        <x:v>232</x:v>
      </x:c>
      <x:c r="C252" s="532" t="s">
        <x:v>1159</x:v>
      </x:c>
      <x:c r="D252" s="532" t="s">
        <x:v>1228</x:v>
      </x:c>
      <x:c r="F252" s="527"/>
      <x:c r="G252" s="527"/>
    </x:row>
    <x:row r="253" ht="16">
      <x:c r="A253" s="532" t="s">
        <x:v>1229</x:v>
      </x:c>
      <x:c r="B253" s="533" t="s">
        <x:v>1230</x:v>
      </x:c>
      <x:c r="C253" s="532" t="s">
        <x:v>1159</x:v>
      </x:c>
      <x:c r="D253" s="532" t="s">
        <x:v>1054</x:v>
      </x:c>
      <x:c r="F253" s="527"/>
      <x:c r="G253" s="527"/>
    </x:row>
    <x:row r="254" ht="32">
      <x:c r="A254" s="532" t="s">
        <x:v>1231</x:v>
      </x:c>
      <x:c r="B254" s="533" t="s">
        <x:v>234</x:v>
      </x:c>
      <x:c r="C254" s="532" t="s">
        <x:v>1159</x:v>
      </x:c>
      <x:c r="D254" s="532" t="s">
        <x:v>1232</x:v>
      </x:c>
      <x:c r="F254" s="527"/>
      <x:c r="G254" s="527"/>
    </x:row>
    <x:row r="255" ht="32">
      <x:c r="A255" s="532" t="s">
        <x:v>1233</x:v>
      </x:c>
      <x:c r="B255" s="533" t="s">
        <x:v>235</x:v>
      </x:c>
      <x:c r="C255" s="532" t="s">
        <x:v>1159</x:v>
      </x:c>
      <x:c r="D255" s="532" t="s">
        <x:v>1234</x:v>
      </x:c>
      <x:c r="F255" s="527"/>
      <x:c r="G255" s="527"/>
    </x:row>
    <x:row r="256" ht="16">
      <x:c r="A256" s="532" t="s">
        <x:v>1235</x:v>
      </x:c>
      <x:c r="B256" s="533" t="s">
        <x:v>236</x:v>
      </x:c>
      <x:c r="C256" s="532" t="s">
        <x:v>1159</x:v>
      </x:c>
      <x:c r="D256" s="532" t="s">
        <x:v>1236</x:v>
      </x:c>
      <x:c r="F256" s="527"/>
      <x:c r="G256" s="527"/>
    </x:row>
    <x:row r="257" ht="48">
      <x:c r="A257" s="532" t="s">
        <x:v>1237</x:v>
      </x:c>
      <x:c r="B257" s="533" t="s">
        <x:v>237</x:v>
      </x:c>
      <x:c r="C257" s="532" t="s">
        <x:v>1159</x:v>
      </x:c>
      <x:c r="D257" s="532" t="s">
        <x:v>1238</x:v>
      </x:c>
      <x:c r="F257" s="527"/>
      <x:c r="G257" s="527"/>
    </x:row>
    <x:row r="258" ht="32">
      <x:c r="A258" s="532" t="s">
        <x:v>1239</x:v>
      </x:c>
      <x:c r="B258" s="533" t="s">
        <x:v>238</x:v>
      </x:c>
      <x:c r="C258" s="532" t="s">
        <x:v>1159</x:v>
      </x:c>
      <x:c r="D258" s="532" t="s">
        <x:v>1240</x:v>
      </x:c>
      <x:c r="F258" s="527"/>
      <x:c r="G258" s="527"/>
    </x:row>
    <x:row r="259" ht="128">
      <x:c r="A259" s="532" t="s">
        <x:v>1241</x:v>
      </x:c>
      <x:c r="B259" s="533" t="s">
        <x:v>241</x:v>
      </x:c>
      <x:c r="C259" s="532" t="s">
        <x:v>1242</x:v>
      </x:c>
      <x:c r="D259" s="532" t="s">
        <x:v>1162</x:v>
      </x:c>
      <x:c r="F259" s="527"/>
      <x:c r="G259" s="527"/>
    </x:row>
    <x:row r="260" ht="16">
      <x:c r="A260" s="532" t="s">
        <x:v>239</x:v>
      </x:c>
      <x:c r="B260" s="533" t="s">
        <x:v>239</x:v>
      </x:c>
      <x:c r="C260" s="532" t="s">
        <x:v>1242</x:v>
      </x:c>
      <x:c r="D260" s="532" t="s">
        <x:v>484</x:v>
      </x:c>
      <x:c r="F260" s="527"/>
      <x:c r="G260" s="527"/>
    </x:row>
    <x:row r="261">
      <x:c r="A261" s="534" t="s">
        <x:v>1243</x:v>
      </x:c>
      <x:c r="B261" s="527" t="s">
        <x:v>1243</x:v>
      </x:c>
      <x:c r="C261" s="562" t="s">
        <x:v>1242</x:v>
      </x:c>
      <x:c r="D261" s="534" t="s">
        <x:v>1244</x:v>
      </x:c>
      <x:c r="E261" s="561" t="str">
        <x:f>UPPER('4. Reduktionsfaktorer, LENI-tal'!R31)</x:f>
        <x:v>KONTOR</x:v>
      </x:c>
      <x:c r="F261" s="561" t="str">
        <x:f>UPPER('4. Reduktionsfaktorer, LENI-tal'!S31)</x:f>
        <x:v>BÜRO</x:v>
      </x:c>
      <x:c r="G261" s="561" t="str">
        <x:f>UPPER('4. Reduktionsfaktorer, LENI-tal'!T31)</x:f>
        <x:v>OFFICE</x:v>
      </x:c>
    </x:row>
    <x:row r="262" ht="16">
      <x:c r="A262" s="532" t="s">
        <x:v>1245</x:v>
      </x:c>
      <x:c r="B262" s="533" t="s">
        <x:v>252</x:v>
      </x:c>
      <x:c r="C262" s="532" t="s">
        <x:v>1242</x:v>
      </x:c>
      <x:c r="D262" s="532" t="s">
        <x:v>1246</x:v>
      </x:c>
      <x:c r="F262" s="527"/>
      <x:c r="G262" s="527"/>
    </x:row>
    <x:row r="263">
      <x:c r="A263" s="534" t="s">
        <x:v>1247</x:v>
      </x:c>
      <x:c r="B263" s="527" t="s">
        <x:v>1247</x:v>
      </x:c>
      <x:c r="C263" s="562" t="s">
        <x:v>1242</x:v>
      </x:c>
      <x:c r="D263" s="562" t="s">
        <x:v>1248</x:v>
      </x:c>
      <x:c r="E263" s="561" t="str">
        <x:f>UPPER('4. Reduktionsfaktorer, LENI-tal'!R32)</x:f>
        <x:v>SKOLE OG RESTAURANT</x:v>
      </x:c>
      <x:c r="F263" s="561" t="str">
        <x:f>UPPER('4. Reduktionsfaktorer, LENI-tal'!S32)</x:f>
        <x:v>SCHULE UND RESTAURANT</x:v>
      </x:c>
      <x:c r="G263" s="561" t="str">
        <x:f>UPPER('4. Reduktionsfaktorer, LENI-tal'!T32)</x:f>
        <x:v>SCHOOL AND RESTAURANT</x:v>
      </x:c>
    </x:row>
    <x:row r="264" ht="16">
      <x:c r="A264" s="532" t="s">
        <x:v>1249</x:v>
      </x:c>
      <x:c r="B264" s="533" t="s">
        <x:v>253</x:v>
      </x:c>
      <x:c r="C264" s="532" t="s">
        <x:v>1242</x:v>
      </x:c>
      <x:c r="D264" s="532" t="s">
        <x:v>1250</x:v>
      </x:c>
      <x:c r="F264" s="527"/>
      <x:c r="G264" s="527"/>
    </x:row>
    <x:row r="265">
      <x:c r="A265" s="534" t="s">
        <x:v>1251</x:v>
      </x:c>
      <x:c r="B265" s="527" t="s">
        <x:v>1251</x:v>
      </x:c>
      <x:c r="C265" s="562" t="s">
        <x:v>1242</x:v>
      </x:c>
      <x:c r="D265" s="562" t="s">
        <x:v>1223</x:v>
      </x:c>
      <x:c r="E265" s="561" t="str">
        <x:f>UPPER('4. Reduktionsfaktorer, LENI-tal'!R33)</x:f>
        <x:v>IDRETTSHALL</x:v>
      </x:c>
      <x:c r="F265" s="561" t="str">
        <x:f>UPPER('4. Reduktionsfaktorer, LENI-tal'!S33)</x:f>
        <x:v>SPORTHALLE</x:v>
      </x:c>
      <x:c r="G265" s="561" t="str">
        <x:f>UPPER('4. Reduktionsfaktorer, LENI-tal'!T33)</x:f>
        <x:v>SPORTS HALL</x:v>
      </x:c>
    </x:row>
    <x:row r="266" ht="16">
      <x:c r="A266" s="532" t="s">
        <x:v>1252</x:v>
      </x:c>
      <x:c r="B266" s="533" t="s">
        <x:v>268</x:v>
      </x:c>
      <x:c r="C266" s="532" t="s">
        <x:v>1242</x:v>
      </x:c>
      <x:c r="D266" s="532" t="s">
        <x:v>1253</x:v>
      </x:c>
      <x:c r="F266" s="527"/>
      <x:c r="G266" s="527"/>
    </x:row>
    <x:row r="267">
      <x:c r="A267" s="534" t="s">
        <x:v>1254</x:v>
      </x:c>
      <x:c r="B267" s="527" t="s">
        <x:v>1254</x:v>
      </x:c>
      <x:c r="C267" s="562" t="s">
        <x:v>1242</x:v>
      </x:c>
      <x:c r="D267" s="562" t="s">
        <x:v>1255</x:v>
      </x:c>
      <x:c r="E267" s="561" t="str">
        <x:f>UPPER('4. Reduktionsfaktorer, LENI-tal'!R34)</x:f>
        <x:v>SYKEHUS</x:v>
      </x:c>
      <x:c r="F267" s="561" t="str">
        <x:f>UPPER('4. Reduktionsfaktorer, LENI-tal'!S34)</x:f>
        <x:v>KRANKENHAUS</x:v>
      </x:c>
      <x:c r="G267" s="561" t="str">
        <x:f>UPPER('4. Reduktionsfaktorer, LENI-tal'!T34)</x:f>
        <x:v>HOSPITAL</x:v>
      </x:c>
    </x:row>
    <x:row r="268" ht="16">
      <x:c r="A268" s="532" t="s">
        <x:v>1256</x:v>
      </x:c>
      <x:c r="B268" s="533" t="s">
        <x:v>276</x:v>
      </x:c>
      <x:c r="C268" s="532" t="s">
        <x:v>1242</x:v>
      </x:c>
      <x:c r="D268" s="532" t="s">
        <x:v>1257</x:v>
      </x:c>
      <x:c r="F268" s="527"/>
      <x:c r="G268" s="527"/>
    </x:row>
    <x:row r="269">
      <x:c r="A269" s="534" t="s">
        <x:v>1258</x:v>
      </x:c>
      <x:c r="B269" s="527" t="s">
        <x:v>1258</x:v>
      </x:c>
      <x:c r="C269" s="562" t="s">
        <x:v>1242</x:v>
      </x:c>
      <x:c r="D269" s="562" t="s">
        <x:v>1259</x:v>
      </x:c>
      <x:c r="E269" s="561" t="str">
        <x:f>UPPER('4. Reduktionsfaktorer, LENI-tal'!R35)</x:f>
        <x:v>INDUSTRI</x:v>
      </x:c>
      <x:c r="F269" s="561" t="str">
        <x:f>UPPER('4. Reduktionsfaktorer, LENI-tal'!S35)</x:f>
        <x:v>INDUSTRIE</x:v>
      </x:c>
      <x:c r="G269" s="561" t="str">
        <x:f>UPPER('4. Reduktionsfaktorer, LENI-tal'!T35)</x:f>
        <x:v>INDUSTRY</x:v>
      </x:c>
    </x:row>
    <x:row r="270" ht="32">
      <x:c r="A270" s="532" t="s">
        <x:v>1260</x:v>
      </x:c>
      <x:c r="B270" s="533" t="s">
        <x:v>1261</x:v>
      </x:c>
      <x:c r="C270" s="532" t="s">
        <x:v>1242</x:v>
      </x:c>
      <x:c r="D270" s="532" t="s">
        <x:v>1262</x:v>
      </x:c>
      <x:c r="F270" s="527"/>
      <x:c r="G270" s="527"/>
    </x:row>
    <x:row r="271" ht="16">
      <x:c r="A271" s="532" t="s">
        <x:v>242</x:v>
      </x:c>
      <x:c r="B271" s="533" t="s">
        <x:v>242</x:v>
      </x:c>
      <x:c r="C271" s="532" t="s">
        <x:v>1242</x:v>
      </x:c>
      <x:c r="D271" s="532" t="s">
        <x:v>1167</x:v>
      </x:c>
      <x:c r="F271" s="527"/>
      <x:c r="G271" s="527"/>
    </x:row>
    <x:row r="272">
      <x:c r="A272" s="532"/>
      <x:c r="B272" s="533"/>
      <x:c r="C272" s="532"/>
      <x:c r="D272" s="532"/>
      <x:c r="F272" s="527"/>
      <x:c r="G272" s="527"/>
    </x:row>
    <x:row r="273">
      <x:c r="A273" s="534" t="s">
        <x:v>277</x:v>
      </x:c>
      <x:c r="B273" s="527" t="s">
        <x:v>277</x:v>
      </x:c>
      <x:c r="C273" s="562" t="s">
        <x:v>1242</x:v>
      </x:c>
      <x:c r="D273" s="562" t="s">
        <x:v>1263</x:v>
      </x:c>
      <x:c r="E273" s="527" t="s">
        <x:v>278</x:v>
      </x:c>
      <x:c r="F273" s="527" t="s">
        <x:v>279</x:v>
      </x:c>
      <x:c r="G273" s="537" t="s">
        <x:v>280</x:v>
      </x:c>
    </x:row>
    <x:row r="274">
      <x:c r="A274" s="532"/>
      <x:c r="B274" s="533"/>
      <x:c r="C274" s="532"/>
      <x:c r="D274" s="532"/>
      <x:c r="F274" s="527"/>
      <x:c r="G274" s="527"/>
    </x:row>
    <x:row r="275">
      <x:c r="A275" s="534" t="s">
        <x:v>281</x:v>
      </x:c>
      <x:c r="B275" s="527" t="s">
        <x:v>281</x:v>
      </x:c>
      <x:c r="C275" s="562" t="s">
        <x:v>1242</x:v>
      </x:c>
      <x:c r="D275" s="562" t="s">
        <x:v>1264</x:v>
      </x:c>
      <x:c r="E275" s="527" t="s">
        <x:v>282</x:v>
      </x:c>
      <x:c r="F275" s="527" t="s">
        <x:v>283</x:v>
      </x:c>
      <x:c r="G275" s="537" t="s">
        <x:v>284</x:v>
      </x:c>
    </x:row>
    <x:row r="276">
      <x:c r="A276" s="532"/>
      <x:c r="B276" s="533"/>
      <x:c r="C276" s="532"/>
      <x:c r="D276" s="532"/>
      <x:c r="F276" s="527"/>
      <x:c r="G276" s="527"/>
    </x:row>
    <x:row r="277">
      <x:c r="A277" s="534" t="s">
        <x:v>285</x:v>
      </x:c>
      <x:c r="B277" s="527" t="s">
        <x:v>285</x:v>
      </x:c>
      <x:c r="C277" s="562" t="s">
        <x:v>1242</x:v>
      </x:c>
      <x:c r="D277" s="562" t="s">
        <x:v>1178</x:v>
      </x:c>
      <x:c r="E277" s="527" t="s">
        <x:v>286</x:v>
      </x:c>
      <x:c r="F277" s="527" t="s">
        <x:v>287</x:v>
      </x:c>
      <x:c r="G277" s="537" t="s">
        <x:v>288</x:v>
      </x:c>
    </x:row>
    <x:row r="278">
      <x:c r="A278" s="534" t="s">
        <x:v>289</x:v>
      </x:c>
      <x:c r="B278" s="527" t="s">
        <x:v>289</x:v>
      </x:c>
      <x:c r="C278" s="562" t="s">
        <x:v>1242</x:v>
      </x:c>
      <x:c r="D278" s="562" t="s">
        <x:v>1182</x:v>
      </x:c>
      <x:c r="E278" s="527" t="s">
        <x:v>289</x:v>
      </x:c>
      <x:c r="F278" s="527" t="s">
        <x:v>290</x:v>
      </x:c>
      <x:c r="G278" s="537" t="s">
        <x:v>291</x:v>
      </x:c>
    </x:row>
    <x:row r="279">
      <x:c r="A279" s="532"/>
      <x:c r="B279" s="533"/>
      <x:c r="C279" s="532"/>
      <x:c r="D279" s="532"/>
      <x:c r="F279" s="527"/>
      <x:c r="G279" s="527"/>
    </x:row>
    <x:row r="280">
      <x:c r="A280" s="534" t="s">
        <x:v>292</x:v>
      </x:c>
      <x:c r="B280" s="527" t="s">
        <x:v>292</x:v>
      </x:c>
      <x:c r="C280" s="562" t="s">
        <x:v>1242</x:v>
      </x:c>
      <x:c r="D280" s="562" t="s">
        <x:v>1265</x:v>
      </x:c>
      <x:c r="E280" s="527" t="s">
        <x:v>293</x:v>
      </x:c>
      <x:c r="F280" s="527" t="s">
        <x:v>294</x:v>
      </x:c>
      <x:c r="G280" s="537" t="s">
        <x:v>295</x:v>
      </x:c>
    </x:row>
    <x:row r="281">
      <x:c r="A281" s="532"/>
      <x:c r="B281" s="533"/>
      <x:c r="C281" s="532"/>
      <x:c r="D281" s="532"/>
      <x:c r="F281" s="527"/>
      <x:c r="G281" s="527"/>
    </x:row>
    <x:row r="282">
      <x:c r="A282" s="534" t="s">
        <x:v>296</x:v>
      </x:c>
      <x:c r="B282" s="527" t="s">
        <x:v>296</x:v>
      </x:c>
      <x:c r="C282" s="562" t="s">
        <x:v>1242</x:v>
      </x:c>
      <x:c r="D282" s="562" t="s">
        <x:v>1266</x:v>
      </x:c>
      <x:c r="E282" s="527" t="s">
        <x:v>297</x:v>
      </x:c>
      <x:c r="F282" s="527" t="s">
        <x:v>298</x:v>
      </x:c>
      <x:c r="G282" s="537" t="s">
        <x:v>299</x:v>
      </x:c>
    </x:row>
    <x:row r="283">
      <x:c r="A283" s="532"/>
      <x:c r="B283" s="533"/>
      <x:c r="C283" s="532"/>
      <x:c r="D283" s="532"/>
      <x:c r="F283" s="527"/>
      <x:c r="G283" s="527"/>
    </x:row>
    <x:row r="284">
      <x:c r="A284" s="534" t="s">
        <x:v>300</x:v>
      </x:c>
      <x:c r="B284" s="527" t="s">
        <x:v>300</x:v>
      </x:c>
      <x:c r="C284" s="562" t="s">
        <x:v>1242</x:v>
      </x:c>
      <x:c r="D284" s="562" t="s">
        <x:v>1191</x:v>
      </x:c>
      <x:c r="E284" s="527" t="s">
        <x:v>301</x:v>
      </x:c>
      <x:c r="F284" s="527" t="s">
        <x:v>302</x:v>
      </x:c>
      <x:c r="G284" s="537" t="s">
        <x:v>303</x:v>
      </x:c>
    </x:row>
    <x:row r="285">
      <x:c r="A285" s="534" t="s">
        <x:v>304</x:v>
      </x:c>
      <x:c r="B285" s="527" t="s">
        <x:v>304</x:v>
      </x:c>
      <x:c r="C285" s="562" t="s">
        <x:v>1242</x:v>
      </x:c>
      <x:c r="D285" s="562" t="s">
        <x:v>1267</x:v>
      </x:c>
      <x:c r="E285" s="527" t="s">
        <x:v>305</x:v>
      </x:c>
      <x:c r="F285" s="527" t="s">
        <x:v>306</x:v>
      </x:c>
      <x:c r="G285" s="537" t="s">
        <x:v>307</x:v>
      </x:c>
    </x:row>
    <x:row r="286">
      <x:c r="A286" s="532"/>
      <x:c r="B286" s="533"/>
      <x:c r="C286" s="532"/>
      <x:c r="D286" s="532"/>
      <x:c r="F286" s="527"/>
      <x:c r="G286" s="527"/>
    </x:row>
    <x:row r="287">
      <x:c r="A287" s="534" t="s">
        <x:v>308</x:v>
      </x:c>
      <x:c r="B287" s="527" t="s">
        <x:v>308</x:v>
      </x:c>
      <x:c r="C287" s="562" t="s">
        <x:v>1242</x:v>
      </x:c>
      <x:c r="D287" s="562" t="s">
        <x:v>1268</x:v>
      </x:c>
      <x:c r="E287" s="527" t="s">
        <x:v>308</x:v>
      </x:c>
      <x:c r="F287" s="527" t="s">
        <x:v>308</x:v>
      </x:c>
      <x:c r="G287" s="537" t="s">
        <x:v>308</x:v>
      </x:c>
    </x:row>
    <x:row r="288">
      <x:c r="A288" s="532"/>
      <x:c r="B288" s="533"/>
      <x:c r="C288" s="532"/>
      <x:c r="D288" s="532"/>
      <x:c r="F288" s="527"/>
      <x:c r="G288" s="527"/>
    </x:row>
    <x:row r="289">
      <x:c r="A289" s="534" t="s">
        <x:v>309</x:v>
      </x:c>
      <x:c r="B289" s="527" t="s">
        <x:v>309</x:v>
      </x:c>
      <x:c r="C289" s="562" t="s">
        <x:v>1242</x:v>
      </x:c>
      <x:c r="D289" s="562" t="s">
        <x:v>1269</x:v>
      </x:c>
      <x:c r="E289" s="527" t="s">
        <x:v>310</x:v>
      </x:c>
      <x:c r="F289" s="527" t="s">
        <x:v>311</x:v>
      </x:c>
      <x:c r="G289" s="537" t="s">
        <x:v>312</x:v>
      </x:c>
    </x:row>
    <x:row r="290">
      <x:c r="A290" s="532"/>
      <x:c r="B290" s="533"/>
      <x:c r="C290" s="532"/>
      <x:c r="D290" s="532"/>
      <x:c r="F290" s="527"/>
      <x:c r="G290" s="527"/>
    </x:row>
    <x:row r="291">
      <x:c r="A291" s="534" t="s">
        <x:v>313</x:v>
      </x:c>
      <x:c r="B291" s="527" t="s">
        <x:v>313</x:v>
      </x:c>
      <x:c r="C291" s="562" t="s">
        <x:v>1242</x:v>
      </x:c>
      <x:c r="D291" s="562" t="s">
        <x:v>496</x:v>
      </x:c>
      <x:c r="E291" s="527" t="s">
        <x:v>314</x:v>
      </x:c>
      <x:c r="F291" s="527" t="s">
        <x:v>315</x:v>
      </x:c>
      <x:c r="G291" s="537" t="s">
        <x:v>316</x:v>
      </x:c>
    </x:row>
    <x:row r="292">
      <x:c r="A292" s="534" t="s">
        <x:v>317</x:v>
      </x:c>
      <x:c r="B292" s="558" t="s">
        <x:v>317</x:v>
      </x:c>
      <x:c r="C292" s="562" t="s">
        <x:v>1242</x:v>
      </x:c>
      <x:c r="D292" s="534" t="s">
        <x:v>499</x:v>
      </x:c>
      <x:c r="E292" s="527" t="s">
        <x:v>318</x:v>
      </x:c>
      <x:c r="F292" s="527" t="s">
        <x:v>319</x:v>
      </x:c>
      <x:c r="G292" s="537" t="s">
        <x:v>320</x:v>
      </x:c>
    </x:row>
    <x:row r="293">
      <x:c r="A293" s="534" t="s">
        <x:v>321</x:v>
      </x:c>
      <x:c r="B293" s="558" t="s">
        <x:v>321</x:v>
      </x:c>
      <x:c r="C293" s="562" t="s">
        <x:v>1242</x:v>
      </x:c>
      <x:c r="D293" s="534" t="s">
        <x:v>501</x:v>
      </x:c>
      <x:c r="E293" s="527" t="s">
        <x:v>322</x:v>
      </x:c>
      <x:c r="F293" s="527" t="s">
        <x:v>323</x:v>
      </x:c>
      <x:c r="G293" s="537" t="s">
        <x:v>324</x:v>
      </x:c>
    </x:row>
    <x:row r="294">
      <x:c r="A294" s="534" t="s">
        <x:v>289</x:v>
      </x:c>
      <x:c r="B294" s="558" t="s">
        <x:v>289</x:v>
      </x:c>
      <x:c r="C294" s="562" t="s">
        <x:v>1242</x:v>
      </x:c>
      <x:c r="D294" s="534" t="s">
        <x:v>1206</x:v>
      </x:c>
      <x:c r="E294" s="527" t="s">
        <x:v>289</x:v>
      </x:c>
      <x:c r="F294" s="527" t="s">
        <x:v>290</x:v>
      </x:c>
      <x:c r="G294" s="537" t="s">
        <x:v>291</x:v>
      </x:c>
    </x:row>
    <x:row r="295">
      <x:c r="A295" s="534" t="s">
        <x:v>325</x:v>
      </x:c>
      <x:c r="B295" s="558" t="s">
        <x:v>325</x:v>
      </x:c>
      <x:c r="C295" s="562" t="s">
        <x:v>1242</x:v>
      </x:c>
      <x:c r="D295" s="534" t="s">
        <x:v>503</x:v>
      </x:c>
      <x:c r="E295" s="527" t="s">
        <x:v>325</x:v>
      </x:c>
      <x:c r="F295" s="527" t="s">
        <x:v>325</x:v>
      </x:c>
      <x:c r="G295" s="537" t="s">
        <x:v>326</x:v>
      </x:c>
    </x:row>
    <x:row r="296">
      <x:c r="A296" s="534" t="s">
        <x:v>327</x:v>
      </x:c>
      <x:c r="B296" s="558" t="s">
        <x:v>327</x:v>
      </x:c>
      <x:c r="C296" s="562" t="s">
        <x:v>1242</x:v>
      </x:c>
      <x:c r="D296" s="534" t="s">
        <x:v>506</x:v>
      </x:c>
      <x:c r="E296" s="527" t="s">
        <x:v>328</x:v>
      </x:c>
      <x:c r="F296" s="527" t="s">
        <x:v>329</x:v>
      </x:c>
      <x:c r="G296" s="537" t="s">
        <x:v>330</x:v>
      </x:c>
    </x:row>
    <x:row r="297">
      <x:c r="A297" s="534" t="s">
        <x:v>331</x:v>
      </x:c>
      <x:c r="B297" s="558" t="s">
        <x:v>331</x:v>
      </x:c>
      <x:c r="C297" s="562" t="s">
        <x:v>1242</x:v>
      </x:c>
      <x:c r="D297" s="534" t="s">
        <x:v>512</x:v>
      </x:c>
      <x:c r="E297" s="527" t="s">
        <x:v>332</x:v>
      </x:c>
      <x:c r="F297" s="527" t="s">
        <x:v>333</x:v>
      </x:c>
      <x:c r="G297" s="537" t="s">
        <x:v>334</x:v>
      </x:c>
    </x:row>
    <x:row r="298">
      <x:c r="A298" s="534" t="s">
        <x:v>335</x:v>
      </x:c>
      <x:c r="B298" s="558" t="s">
        <x:v>335</x:v>
      </x:c>
      <x:c r="C298" s="562" t="s">
        <x:v>1242</x:v>
      </x:c>
      <x:c r="D298" s="534" t="s">
        <x:v>1052</x:v>
      </x:c>
      <x:c r="E298" s="527" t="s">
        <x:v>336</x:v>
      </x:c>
      <x:c r="F298" s="527" t="s">
        <x:v>337</x:v>
      </x:c>
      <x:c r="G298" s="537" t="s">
        <x:v>338</x:v>
      </x:c>
    </x:row>
    <x:row r="299">
      <x:c r="A299" s="534" t="s">
        <x:v>339</x:v>
      </x:c>
      <x:c r="B299" s="558" t="s">
        <x:v>339</x:v>
      </x:c>
      <x:c r="C299" s="562" t="s">
        <x:v>1242</x:v>
      </x:c>
      <x:c r="D299" s="534" t="s">
        <x:v>518</x:v>
      </x:c>
      <x:c r="E299" s="527" t="s">
        <x:v>340</x:v>
      </x:c>
      <x:c r="F299" s="527" t="s">
        <x:v>341</x:v>
      </x:c>
      <x:c r="G299" s="537" t="s">
        <x:v>342</x:v>
      </x:c>
    </x:row>
    <x:row r="300">
      <x:c r="A300" s="534" t="s">
        <x:v>343</x:v>
      </x:c>
      <x:c r="B300" s="558" t="s">
        <x:v>343</x:v>
      </x:c>
      <x:c r="C300" s="562" t="s">
        <x:v>1242</x:v>
      </x:c>
      <x:c r="D300" s="534" t="s">
        <x:v>521</x:v>
      </x:c>
      <x:c r="E300" s="527" t="s">
        <x:v>344</x:v>
      </x:c>
      <x:c r="F300" s="527" t="s">
        <x:v>345</x:v>
      </x:c>
      <x:c r="G300" s="537" t="s">
        <x:v>346</x:v>
      </x:c>
    </x:row>
    <x:row r="301">
      <x:c r="A301" s="534" t="s">
        <x:v>264</x:v>
      </x:c>
      <x:c r="B301" s="527" t="s">
        <x:v>264</x:v>
      </x:c>
      <x:c r="C301" s="534" t="s">
        <x:v>1242</x:v>
      </x:c>
      <x:c r="D301" s="534" t="s">
        <x:v>522</x:v>
      </x:c>
      <x:c r="E301" s="527" t="s">
        <x:v>265</x:v>
      </x:c>
      <x:c r="F301" s="527" t="s">
        <x:v>266</x:v>
      </x:c>
      <x:c r="G301" s="537" t="s">
        <x:v>267</x:v>
      </x:c>
    </x:row>
    <x:row r="302">
      <x:c r="A302" s="534" t="s">
        <x:v>347</x:v>
      </x:c>
      <x:c r="B302" s="527" t="s">
        <x:v>347</x:v>
      </x:c>
      <x:c r="C302" s="534" t="s">
        <x:v>1242</x:v>
      </x:c>
      <x:c r="D302" s="534" t="s">
        <x:v>524</x:v>
      </x:c>
      <x:c r="E302" s="527" t="s">
        <x:v>348</x:v>
      </x:c>
      <x:c r="F302" s="527" t="s">
        <x:v>349</x:v>
      </x:c>
      <x:c r="G302" s="537" t="s">
        <x:v>350</x:v>
      </x:c>
    </x:row>
    <x:row r="303">
      <x:c r="A303" s="534" t="s">
        <x:v>304</x:v>
      </x:c>
      <x:c r="B303" s="527" t="s">
        <x:v>304</x:v>
      </x:c>
      <x:c r="C303" s="534" t="s">
        <x:v>1242</x:v>
      </x:c>
      <x:c r="D303" s="534" t="s">
        <x:v>1270</x:v>
      </x:c>
      <x:c r="E303" s="527" t="s">
        <x:v>305</x:v>
      </x:c>
      <x:c r="F303" s="527" t="s">
        <x:v>306</x:v>
      </x:c>
      <x:c r="G303" s="537" t="s">
        <x:v>307</x:v>
      </x:c>
    </x:row>
    <x:row r="304">
      <x:c r="A304" s="534" t="s">
        <x:v>351</x:v>
      </x:c>
      <x:c r="B304" s="527" t="s">
        <x:v>351</x:v>
      </x:c>
      <x:c r="C304" s="534" t="s">
        <x:v>1242</x:v>
      </x:c>
      <x:c r="D304" s="534" t="s">
        <x:v>1054</x:v>
      </x:c>
      <x:c r="E304" s="527" t="s">
        <x:v>352</x:v>
      </x:c>
      <x:c r="F304" s="527" t="s">
        <x:v>353</x:v>
      </x:c>
      <x:c r="G304" s="537" t="s">
        <x:v>354</x:v>
      </x:c>
    </x:row>
    <x:row r="305">
      <x:c r="A305" s="534" t="s">
        <x:v>355</x:v>
      </x:c>
      <x:c r="B305" s="527" t="s">
        <x:v>355</x:v>
      </x:c>
      <x:c r="C305" s="534" t="s">
        <x:v>1242</x:v>
      </x:c>
      <x:c r="D305" s="534" t="s">
        <x:v>1271</x:v>
      </x:c>
      <x:c r="E305" s="527" t="s">
        <x:v>356</x:v>
      </x:c>
      <x:c r="F305" s="527" t="s">
        <x:v>357</x:v>
      </x:c>
      <x:c r="G305" s="537" t="s">
        <x:v>358</x:v>
      </x:c>
    </x:row>
    <x:row r="306">
      <x:c r="A306" s="534" t="s">
        <x:v>359</x:v>
      </x:c>
      <x:c r="B306" s="527" t="s">
        <x:v>359</x:v>
      </x:c>
      <x:c r="C306" s="534" t="s">
        <x:v>1242</x:v>
      </x:c>
      <x:c r="D306" s="534" t="s">
        <x:v>1236</x:v>
      </x:c>
      <x:c r="E306" s="527" t="s">
        <x:v>360</x:v>
      </x:c>
      <x:c r="F306" s="527" t="s">
        <x:v>361</x:v>
      </x:c>
      <x:c r="G306" s="537" t="s">
        <x:v>362</x:v>
      </x:c>
    </x:row>
    <x:row r="307">
      <x:c r="A307" s="534" t="s">
        <x:v>363</x:v>
      </x:c>
      <x:c r="B307" s="527" t="s">
        <x:v>363</x:v>
      </x:c>
      <x:c r="C307" s="534" t="s">
        <x:v>1242</x:v>
      </x:c>
      <x:c r="D307" s="534" t="s">
        <x:v>1272</x:v>
      </x:c>
      <x:c r="E307" s="527" t="s">
        <x:v>364</x:v>
      </x:c>
      <x:c r="F307" s="527" t="s">
        <x:v>365</x:v>
      </x:c>
      <x:c r="G307" s="537" t="s">
        <x:v>366</x:v>
      </x:c>
    </x:row>
    <x:row r="308">
      <x:c r="A308" s="534" t="s">
        <x:v>367</x:v>
      </x:c>
      <x:c r="B308" s="527" t="s">
        <x:v>367</x:v>
      </x:c>
      <x:c r="C308" s="534" t="s">
        <x:v>1242</x:v>
      </x:c>
      <x:c r="D308" s="534" t="s">
        <x:v>1273</x:v>
      </x:c>
      <x:c r="E308" s="527" t="s">
        <x:v>368</x:v>
      </x:c>
      <x:c r="F308" s="527" t="s">
        <x:v>369</x:v>
      </x:c>
      <x:c r="G308" s="537" t="s">
        <x:v>370</x:v>
      </x:c>
    </x:row>
    <x:row r="309">
      <x:c r="A309" s="534" t="s">
        <x:v>371</x:v>
      </x:c>
      <x:c r="B309" s="527" t="s">
        <x:v>371</x:v>
      </x:c>
      <x:c r="C309" s="534" t="s">
        <x:v>1242</x:v>
      </x:c>
      <x:c r="D309" s="534" t="s">
        <x:v>1274</x:v>
      </x:c>
      <x:c r="E309" s="527" t="s">
        <x:v>372</x:v>
      </x:c>
      <x:c r="F309" s="527" t="s">
        <x:v>373</x:v>
      </x:c>
      <x:c r="G309" s="537" t="s">
        <x:v>374</x:v>
      </x:c>
    </x:row>
    <x:row r="310">
      <x:c r="A310" s="534" t="s">
        <x:v>375</x:v>
      </x:c>
      <x:c r="B310" s="527" t="s">
        <x:v>375</x:v>
      </x:c>
      <x:c r="C310" s="534" t="s">
        <x:v>1242</x:v>
      </x:c>
      <x:c r="D310" s="534" t="s">
        <x:v>1275</x:v>
      </x:c>
      <x:c r="E310" s="527" t="s">
        <x:v>376</x:v>
      </x:c>
      <x:c r="F310" s="527" t="s">
        <x:v>377</x:v>
      </x:c>
      <x:c r="G310" s="537" t="s">
        <x:v>378</x:v>
      </x:c>
    </x:row>
    <x:row r="311">
      <x:c r="A311" s="534" t="s">
        <x:v>379</x:v>
      </x:c>
      <x:c r="B311" s="527" t="s">
        <x:v>379</x:v>
      </x:c>
      <x:c r="C311" s="534" t="s">
        <x:v>1242</x:v>
      </x:c>
      <x:c r="D311" s="534" t="s">
        <x:v>1276</x:v>
      </x:c>
      <x:c r="E311" s="527" t="s">
        <x:v>380</x:v>
      </x:c>
      <x:c r="F311" s="527" t="s">
        <x:v>381</x:v>
      </x:c>
      <x:c r="G311" s="537" t="s">
        <x:v>382</x:v>
      </x:c>
    </x:row>
    <x:row r="312">
      <x:c r="A312" s="534" t="s">
        <x:v>383</x:v>
      </x:c>
      <x:c r="B312" s="527" t="s">
        <x:v>383</x:v>
      </x:c>
      <x:c r="C312" s="534" t="s">
        <x:v>1242</x:v>
      </x:c>
      <x:c r="D312" s="534" t="s">
        <x:v>1277</x:v>
      </x:c>
      <x:c r="E312" s="527" t="s">
        <x:v>384</x:v>
      </x:c>
      <x:c r="F312" s="527" t="s">
        <x:v>385</x:v>
      </x:c>
      <x:c r="G312" s="537" t="s">
        <x:v>386</x:v>
      </x:c>
    </x:row>
    <x:row r="313">
      <x:c r="A313" s="534" t="s">
        <x:v>387</x:v>
      </x:c>
      <x:c r="B313" s="527" t="s">
        <x:v>387</x:v>
      </x:c>
      <x:c r="C313" s="534" t="s">
        <x:v>1242</x:v>
      </x:c>
      <x:c r="D313" s="534" t="s">
        <x:v>1278</x:v>
      </x:c>
      <x:c r="E313" s="527" t="s">
        <x:v>387</x:v>
      </x:c>
      <x:c r="F313" s="527" t="s">
        <x:v>388</x:v>
      </x:c>
      <x:c r="G313" s="537" t="s">
        <x:v>389</x:v>
      </x:c>
    </x:row>
    <x:row r="314">
      <x:c r="A314" s="534" t="s">
        <x:v>390</x:v>
      </x:c>
      <x:c r="B314" s="527" t="s">
        <x:v>390</x:v>
      </x:c>
      <x:c r="C314" s="534" t="s">
        <x:v>1242</x:v>
      </x:c>
      <x:c r="D314" s="534" t="s">
        <x:v>1279</x:v>
      </x:c>
      <x:c r="E314" s="527" t="s">
        <x:v>390</x:v>
      </x:c>
      <x:c r="F314" s="527" t="s">
        <x:v>391</x:v>
      </x:c>
      <x:c r="G314" s="537" t="s">
        <x:v>392</x:v>
      </x:c>
    </x:row>
    <x:row r="315">
      <x:c r="A315" s="534" t="s">
        <x:v>393</x:v>
      </x:c>
      <x:c r="B315" s="527" t="s">
        <x:v>393</x:v>
      </x:c>
      <x:c r="C315" s="534" t="s">
        <x:v>1242</x:v>
      </x:c>
      <x:c r="D315" s="534" t="s">
        <x:v>1280</x:v>
      </x:c>
      <x:c r="E315" s="527" t="s">
        <x:v>394</x:v>
      </x:c>
      <x:c r="F315" s="527" t="s">
        <x:v>395</x:v>
      </x:c>
      <x:c r="G315" s="537" t="s">
        <x:v>396</x:v>
      </x:c>
    </x:row>
    <x:row r="316">
      <x:c r="A316" s="534" t="s">
        <x:v>397</x:v>
      </x:c>
      <x:c r="B316" s="527" t="s">
        <x:v>397</x:v>
      </x:c>
      <x:c r="C316" s="534" t="s">
        <x:v>1242</x:v>
      </x:c>
      <x:c r="D316" s="534" t="s">
        <x:v>1281</x:v>
      </x:c>
      <x:c r="E316" s="527" t="s">
        <x:v>397</x:v>
      </x:c>
      <x:c r="F316" s="527" t="s">
        <x:v>398</x:v>
      </x:c>
      <x:c r="G316" s="537" t="s">
        <x:v>399</x:v>
      </x:c>
    </x:row>
    <x:row r="317">
      <x:c r="A317" s="534" t="s">
        <x:v>400</x:v>
      </x:c>
      <x:c r="B317" s="527" t="s">
        <x:v>400</x:v>
      </x:c>
      <x:c r="C317" s="534" t="s">
        <x:v>1242</x:v>
      </x:c>
      <x:c r="D317" s="534" t="s">
        <x:v>1282</x:v>
      </x:c>
      <x:c r="E317" s="527" t="s">
        <x:v>401</x:v>
      </x:c>
      <x:c r="F317" s="527" t="s">
        <x:v>402</x:v>
      </x:c>
      <x:c r="G317" s="537" t="s">
        <x:v>403</x:v>
      </x:c>
    </x:row>
    <x:row r="318">
      <x:c r="A318" s="534" t="s">
        <x:v>404</x:v>
      </x:c>
      <x:c r="B318" s="527" t="s">
        <x:v>404</x:v>
      </x:c>
      <x:c r="C318" s="534" t="s">
        <x:v>1242</x:v>
      </x:c>
      <x:c r="D318" s="534" t="s">
        <x:v>1283</x:v>
      </x:c>
      <x:c r="E318" s="527" t="s">
        <x:v>405</x:v>
      </x:c>
      <x:c r="F318" s="527" t="s">
        <x:v>406</x:v>
      </x:c>
      <x:c r="G318" s="537" t="s">
        <x:v>407</x:v>
      </x:c>
    </x:row>
    <x:row r="319">
      <x:c r="A319" s="534" t="s">
        <x:v>408</x:v>
      </x:c>
      <x:c r="B319" s="527" t="s">
        <x:v>408</x:v>
      </x:c>
      <x:c r="C319" s="534" t="s">
        <x:v>1242</x:v>
      </x:c>
      <x:c r="D319" s="534" t="s">
        <x:v>1284</x:v>
      </x:c>
      <x:c r="E319" s="527" t="s">
        <x:v>409</x:v>
      </x:c>
      <x:c r="F319" s="527" t="s">
        <x:v>410</x:v>
      </x:c>
      <x:c r="G319" s="537" t="s">
        <x:v>411</x:v>
      </x:c>
    </x:row>
    <x:row r="320" ht="16">
      <x:c r="A320" s="532" t="s">
        <x:v>1285</x:v>
      </x:c>
      <x:c r="B320" s="533" t="s">
        <x:v>424</x:v>
      </x:c>
      <x:c r="C320" s="532" t="s">
        <x:v>1286</x:v>
      </x:c>
      <x:c r="D320" s="532" t="s">
        <x:v>1164</x:v>
      </x:c>
      <x:c r="F320" s="527"/>
      <x:c r="G320" s="527"/>
    </x:row>
    <x:row r="321" ht="16">
      <x:c r="A321" s="532" t="s">
        <x:v>425</x:v>
      </x:c>
      <x:c r="B321" s="533" t="s">
        <x:v>425</x:v>
      </x:c>
      <x:c r="C321" s="532" t="s">
        <x:v>1286</x:v>
      </x:c>
      <x:c r="D321" s="532" t="s">
        <x:v>1287</x:v>
      </x:c>
      <x:c r="F321" s="527"/>
      <x:c r="G321" s="527"/>
    </x:row>
    <x:row r="322" ht="32">
      <x:c r="A322" s="532" t="s">
        <x:v>1288</x:v>
      </x:c>
      <x:c r="B322" s="533" t="s">
        <x:v>426</x:v>
      </x:c>
      <x:c r="C322" s="532" t="s">
        <x:v>1286</x:v>
      </x:c>
      <x:c r="D322" s="532" t="s">
        <x:v>486</x:v>
      </x:c>
      <x:c r="F322" s="527"/>
      <x:c r="G322" s="527"/>
    </x:row>
    <x:row r="323" ht="16">
      <x:c r="A323" s="532" t="s">
        <x:v>1289</x:v>
      </x:c>
      <x:c r="B323" s="533" t="s">
        <x:v>427</x:v>
      </x:c>
      <x:c r="C323" s="532" t="s">
        <x:v>1286</x:v>
      </x:c>
      <x:c r="D323" s="532" t="s">
        <x:v>1166</x:v>
      </x:c>
      <x:c r="F323" s="527"/>
      <x:c r="G323" s="527"/>
    </x:row>
    <x:row r="324" ht="16">
      <x:c r="A324" s="532" t="s">
        <x:v>1290</x:v>
      </x:c>
      <x:c r="B324" s="533" t="s">
        <x:v>428</x:v>
      </x:c>
      <x:c r="C324" s="532" t="s">
        <x:v>1286</x:v>
      </x:c>
      <x:c r="D324" s="532" t="s">
        <x:v>1168</x:v>
      </x:c>
      <x:c r="F324" s="527"/>
      <x:c r="G324" s="527"/>
    </x:row>
    <x:row r="325" ht="16">
      <x:c r="A325" s="532" t="s">
        <x:v>1291</x:v>
      </x:c>
      <x:c r="B325" s="533" t="s">
        <x:v>429</x:v>
      </x:c>
      <x:c r="C325" s="532" t="s">
        <x:v>1286</x:v>
      </x:c>
      <x:c r="D325" s="532" t="s">
        <x:v>1292</x:v>
      </x:c>
      <x:c r="F325" s="527"/>
      <x:c r="G325" s="527"/>
    </x:row>
    <x:row r="326" ht="16">
      <x:c r="A326" s="532" t="s">
        <x:v>1293</x:v>
      </x:c>
      <x:c r="B326" s="533" t="s">
        <x:v>430</x:v>
      </x:c>
      <x:c r="C326" s="532" t="s">
        <x:v>1286</x:v>
      </x:c>
      <x:c r="D326" s="532" t="s">
        <x:v>1170</x:v>
      </x:c>
      <x:c r="F326" s="527"/>
      <x:c r="G326" s="527"/>
    </x:row>
    <x:row r="327" ht="16">
      <x:c r="A327" s="532" t="s">
        <x:v>1294</x:v>
      </x:c>
      <x:c r="B327" s="533" t="s">
        <x:v>431</x:v>
      </x:c>
      <x:c r="C327" s="532" t="s">
        <x:v>1286</x:v>
      </x:c>
      <x:c r="D327" s="532" t="s">
        <x:v>1244</x:v>
      </x:c>
      <x:c r="F327" s="527"/>
      <x:c r="G327" s="527"/>
    </x:row>
    <x:row r="328" ht="16">
      <x:c r="A328" s="532" t="s">
        <x:v>1295</x:v>
      </x:c>
      <x:c r="B328" s="533" t="s">
        <x:v>432</x:v>
      </x:c>
      <x:c r="C328" s="532" t="s">
        <x:v>1286</x:v>
      </x:c>
      <x:c r="D328" s="532" t="s">
        <x:v>1246</x:v>
      </x:c>
      <x:c r="F328" s="527"/>
      <x:c r="G328" s="527"/>
    </x:row>
    <x:row r="329" ht="16">
      <x:c r="A329" s="532" t="s">
        <x:v>1296</x:v>
      </x:c>
      <x:c r="B329" s="533" t="s">
        <x:v>433</x:v>
      </x:c>
      <x:c r="C329" s="532" t="s">
        <x:v>1286</x:v>
      </x:c>
      <x:c r="D329" s="532" t="s">
        <x:v>1176</x:v>
      </x:c>
      <x:c r="F329" s="527"/>
      <x:c r="G329" s="527"/>
    </x:row>
    <x:row r="330" ht="48">
      <x:c r="A330" s="532" t="s">
        <x:v>1297</x:v>
      </x:c>
      <x:c r="B330" s="533" t="s">
        <x:v>1298</x:v>
      </x:c>
      <x:c r="C330" s="532" t="s">
        <x:v>1286</x:v>
      </x:c>
      <x:c r="D330" s="532" t="s">
        <x:v>1299</x:v>
      </x:c>
      <x:c r="F330" s="527"/>
      <x:c r="G330" s="527"/>
    </x:row>
    <x:row r="331" ht="16">
      <x:c r="A331" s="532" t="s">
        <x:v>1300</x:v>
      </x:c>
      <x:c r="B331" s="533" t="s">
        <x:v>435</x:v>
      </x:c>
      <x:c r="C331" s="532" t="s">
        <x:v>1286</x:v>
      </x:c>
      <x:c r="D331" s="532" t="s">
        <x:v>1301</x:v>
      </x:c>
      <x:c r="F331" s="527"/>
      <x:c r="G331" s="527"/>
    </x:row>
    <x:row r="332" ht="16">
      <x:c r="A332" s="532" t="s">
        <x:v>1302</x:v>
      </x:c>
      <x:c r="B332" s="533" t="s">
        <x:v>1303</x:v>
      </x:c>
      <x:c r="C332" s="532" t="s">
        <x:v>1286</x:v>
      </x:c>
      <x:c r="D332" s="532" t="s">
        <x:v>1180</x:v>
      </x:c>
      <x:c r="F332" s="527"/>
      <x:c r="G332" s="527"/>
    </x:row>
    <x:row r="333" ht="144">
      <x:c r="A333" s="532" t="s">
        <x:v>1304</x:v>
      </x:c>
      <x:c r="B333" s="533" t="s">
        <x:v>1305</x:v>
      </x:c>
      <x:c r="C333" s="532" t="s">
        <x:v>1286</x:v>
      </x:c>
      <x:c r="D333" s="532" t="s">
        <x:v>1306</x:v>
      </x:c>
      <x:c r="F333" s="527"/>
      <x:c r="G333" s="527"/>
    </x:row>
    <x:row r="334" ht="16">
      <x:c r="A334" s="532" t="s">
        <x:v>1307</x:v>
      </x:c>
      <x:c r="B334" s="533" t="s">
        <x:v>438</x:v>
      </x:c>
      <x:c r="C334" s="532" t="s">
        <x:v>1286</x:v>
      </x:c>
      <x:c r="D334" s="532" t="s">
        <x:v>1190</x:v>
      </x:c>
      <x:c r="F334" s="527"/>
      <x:c r="G334" s="527"/>
    </x:row>
    <x:row r="335" ht="16">
      <x:c r="A335" s="532" t="s">
        <x:v>1308</x:v>
      </x:c>
      <x:c r="B335" s="533" t="s">
        <x:v>439</x:v>
      </x:c>
      <x:c r="C335" s="532" t="s">
        <x:v>1309</x:v>
      </x:c>
      <x:c r="D335" s="532" t="s">
        <x:v>1310</x:v>
      </x:c>
      <x:c r="F335" s="527"/>
      <x:c r="G335" s="527"/>
    </x:row>
    <x:row r="336" ht="16">
      <x:c r="A336" s="532" t="s">
        <x:v>1311</x:v>
      </x:c>
      <x:c r="B336" s="533" t="s">
        <x:v>440</x:v>
      </x:c>
      <x:c r="C336" s="532" t="s">
        <x:v>1309</x:v>
      </x:c>
      <x:c r="D336" s="532" t="s">
        <x:v>1312</x:v>
      </x:c>
      <x:c r="F336" s="527"/>
      <x:c r="G336" s="527"/>
    </x:row>
    <x:row r="337" ht="16">
      <x:c r="A337" s="532" t="s">
        <x:v>441</x:v>
      </x:c>
      <x:c r="B337" s="533" t="s">
        <x:v>441</x:v>
      </x:c>
      <x:c r="C337" s="532" t="s">
        <x:v>1309</x:v>
      </x:c>
      <x:c r="D337" s="532" t="s">
        <x:v>1313</x:v>
      </x:c>
      <x:c r="F337" s="527"/>
      <x:c r="G337" s="527"/>
    </x:row>
    <x:row r="338" ht="16">
      <x:c r="A338" s="532" t="s">
        <x:v>442</x:v>
      </x:c>
      <x:c r="B338" s="533" t="s">
        <x:v>442</x:v>
      </x:c>
      <x:c r="C338" s="532" t="s">
        <x:v>1309</x:v>
      </x:c>
      <x:c r="D338" s="532" t="s">
        <x:v>1314</x:v>
      </x:c>
      <x:c r="F338" s="527"/>
      <x:c r="G338" s="527"/>
    </x:row>
    <x:row r="339" ht="16">
      <x:c r="A339" s="532" t="s">
        <x:v>443</x:v>
      </x:c>
      <x:c r="B339" s="533" t="s">
        <x:v>443</x:v>
      </x:c>
      <x:c r="C339" s="532" t="s">
        <x:v>1309</x:v>
      </x:c>
      <x:c r="D339" s="532" t="s">
        <x:v>1315</x:v>
      </x:c>
      <x:c r="F339" s="527"/>
      <x:c r="G339" s="527"/>
    </x:row>
    <x:row r="340" ht="16">
      <x:c r="A340" s="532" t="s">
        <x:v>1316</x:v>
      </x:c>
      <x:c r="B340" s="533" t="s">
        <x:v>444</x:v>
      </x:c>
      <x:c r="C340" s="532" t="s">
        <x:v>1309</x:v>
      </x:c>
      <x:c r="D340" s="532" t="s">
        <x:v>1317</x:v>
      </x:c>
      <x:c r="F340" s="527"/>
      <x:c r="G340" s="527"/>
    </x:row>
    <x:row r="341" ht="16">
      <x:c r="A341" s="532" t="s">
        <x:v>1318</x:v>
      </x:c>
      <x:c r="B341" s="533" t="s">
        <x:v>445</x:v>
      </x:c>
      <x:c r="C341" s="532" t="s">
        <x:v>1309</x:v>
      </x:c>
      <x:c r="D341" s="532" t="s">
        <x:v>1319</x:v>
      </x:c>
      <x:c r="F341" s="527"/>
      <x:c r="G341" s="527"/>
    </x:row>
    <x:row r="342" ht="16">
      <x:c r="A342" s="532" t="s">
        <x:v>446</x:v>
      </x:c>
      <x:c r="B342" s="533" t="s">
        <x:v>446</x:v>
      </x:c>
      <x:c r="C342" s="532" t="s">
        <x:v>1309</x:v>
      </x:c>
      <x:c r="D342" s="532" t="s">
        <x:v>1162</x:v>
      </x:c>
      <x:c r="F342" s="527"/>
      <x:c r="G342" s="527"/>
    </x:row>
    <x:row r="343" ht="16">
      <x:c r="A343" s="532" t="s">
        <x:v>1320</x:v>
      </x:c>
      <x:c r="B343" s="533" t="s">
        <x:v>1321</x:v>
      </x:c>
      <x:c r="C343" s="532" t="s">
        <x:v>1309</x:v>
      </x:c>
      <x:c r="D343" s="532" t="s">
        <x:v>1322</x:v>
      </x:c>
      <x:c r="F343" s="527"/>
      <x:c r="G343" s="527"/>
    </x:row>
    <x:row r="344" ht="16">
      <x:c r="A344" s="532" t="s">
        <x:v>447</x:v>
      </x:c>
      <x:c r="B344" s="533" t="s">
        <x:v>447</x:v>
      </x:c>
      <x:c r="C344" s="532" t="s">
        <x:v>1309</x:v>
      </x:c>
      <x:c r="D344" s="532" t="s">
        <x:v>1323</x:v>
      </x:c>
      <x:c r="F344" s="527"/>
      <x:c r="G344" s="527"/>
    </x:row>
    <x:row r="345" ht="16">
      <x:c r="A345" s="532" t="s">
        <x:v>1324</x:v>
      </x:c>
      <x:c r="B345" s="533" t="s">
        <x:v>448</x:v>
      </x:c>
      <x:c r="C345" s="532" t="s">
        <x:v>1309</x:v>
      </x:c>
      <x:c r="D345" s="532" t="s">
        <x:v>487</x:v>
      </x:c>
      <x:c r="F345" s="527"/>
      <x:c r="G345" s="527"/>
    </x:row>
    <x:row r="346" ht="16">
      <x:c r="A346" s="532" t="s">
        <x:v>1325</x:v>
      </x:c>
      <x:c r="B346" s="533" t="s">
        <x:v>1326</x:v>
      </x:c>
      <x:c r="C346" s="532" t="s">
        <x:v>1309</x:v>
      </x:c>
      <x:c r="D346" s="532" t="s">
        <x:v>490</x:v>
      </x:c>
      <x:c r="F346" s="527"/>
      <x:c r="G346" s="527"/>
    </x:row>
    <x:row r="347" ht="16">
      <x:c r="A347" s="532" t="s">
        <x:v>451</x:v>
      </x:c>
      <x:c r="B347" s="533" t="s">
        <x:v>451</x:v>
      </x:c>
      <x:c r="C347" s="532" t="s">
        <x:v>1309</x:v>
      </x:c>
      <x:c r="D347" s="532" t="s">
        <x:v>1327</x:v>
      </x:c>
      <x:c r="F347" s="527"/>
      <x:c r="G347" s="527"/>
    </x:row>
    <x:row r="348" ht="16">
      <x:c r="A348" s="532" t="s">
        <x:v>1328</x:v>
      </x:c>
      <x:c r="B348" s="533" t="s">
        <x:v>1328</x:v>
      </x:c>
      <x:c r="C348" s="532" t="s">
        <x:v>1309</x:v>
      </x:c>
      <x:c r="D348" s="532" t="s">
        <x:v>1329</x:v>
      </x:c>
      <x:c r="F348" s="527"/>
      <x:c r="G348" s="527"/>
    </x:row>
    <x:row r="349" s="547" customFormat="1" ht="16">
      <x:c r="A349" s="534" t="s">
        <x:v>1330</x:v>
      </x:c>
      <x:c r="B349" s="535" t="s">
        <x:v>1330</x:v>
      </x:c>
      <x:c r="C349" s="534" t="s">
        <x:v>955</x:v>
      </x:c>
      <x:c r="D349" s="534" t="s">
        <x:v>1213</x:v>
      </x:c>
      <x:c r="E349" s="537">
        <x:v>0</x:v>
      </x:c>
      <x:c r="F349" s="548">
        <x:v>0</x:v>
      </x:c>
      <x:c r="G349" s="537">
        <x:v>0</x:v>
      </x:c>
    </x:row>
    <x:row r="350" ht="16">
      <x:c r="A350" s="534" t="s">
        <x:v>1331</x:v>
      </x:c>
      <x:c r="B350" s="535" t="s">
        <x:v>1332</x:v>
      </x:c>
      <x:c r="C350" s="534" t="s">
        <x:v>531</x:v>
      </x:c>
      <x:c r="D350" s="534" t="s">
        <x:v>1222</x:v>
      </x:c>
      <x:c r="E350" s="527" t="s">
        <x:v>1333</x:v>
      </x:c>
      <x:c r="F350" s="536" t="s">
        <x:v>1334</x:v>
      </x:c>
      <x:c r="G350" s="537" t="s">
        <x:v>1335</x:v>
      </x:c>
    </x:row>
    <x:row r="351" ht="16">
      <x:c r="A351" s="534" t="s">
        <x:v>1336</x:v>
      </x:c>
      <x:c r="B351" s="535" t="s">
        <x:v>1337</x:v>
      </x:c>
      <x:c r="C351" s="534" t="s">
        <x:v>955</x:v>
      </x:c>
      <x:c r="D351" s="534" t="s">
        <x:v>1338</x:v>
      </x:c>
      <x:c r="E351" s="527" t="s">
        <x:v>1339</x:v>
      </x:c>
      <x:c r="F351" s="536" t="s">
        <x:v>1340</x:v>
      </x:c>
      <x:c r="G351" s="537" t="s">
        <x:v>1341</x:v>
      </x:c>
    </x:row>
    <x:row r="352" ht="16">
      <x:c r="A352" s="534" t="s">
        <x:v>1342</x:v>
      </x:c>
      <x:c r="B352" s="535" t="s">
        <x:v>1343</x:v>
      </x:c>
      <x:c r="C352" s="534" t="s">
        <x:v>955</x:v>
      </x:c>
      <x:c r="D352" s="534" t="s">
        <x:v>1344</x:v>
      </x:c>
      <x:c r="E352" s="527" t="s">
        <x:v>1345</x:v>
      </x:c>
      <x:c r="F352" s="536" t="s">
        <x:v>1346</x:v>
      </x:c>
      <x:c r="G352" s="537" t="s">
        <x:v>1347</x:v>
      </x:c>
    </x:row>
    <x:row r="353" ht="16">
      <x:c r="A353" s="534" t="s">
        <x:v>1348</x:v>
      </x:c>
      <x:c r="B353" s="535" t="s">
        <x:v>1349</x:v>
      </x:c>
      <x:c r="C353" s="534" t="s">
        <x:v>955</x:v>
      </x:c>
      <x:c r="D353" s="534" t="s">
        <x:v>1350</x:v>
      </x:c>
      <x:c r="E353" s="527" t="s">
        <x:v>1351</x:v>
      </x:c>
      <x:c r="F353" s="536" t="s">
        <x:v>1352</x:v>
      </x:c>
      <x:c r="G353" s="537" t="s">
        <x:v>1353</x:v>
      </x:c>
    </x:row>
    <x:row r="354" ht="16">
      <x:c r="A354" s="534" t="s">
        <x:v>32</x:v>
      </x:c>
      <x:c r="B354" s="535" t="s">
        <x:v>32</x:v>
      </x:c>
      <x:c r="C354" s="534" t="s">
        <x:v>545</x:v>
      </x:c>
      <x:c r="D354" s="534" t="s">
        <x:v>1354</x:v>
      </x:c>
      <x:c r="E354" s="527" t="s">
        <x:v>1355</x:v>
      </x:c>
      <x:c r="F354" s="536" t="s">
        <x:v>1356</x:v>
      </x:c>
      <x:c r="G354" s="537" t="s">
        <x:v>1357</x:v>
      </x:c>
    </x:row>
    <x:row r="355" ht="16">
      <x:c r="A355" s="534" t="s">
        <x:v>33</x:v>
      </x:c>
      <x:c r="B355" s="568" t="s">
        <x:v>441</x:v>
      </x:c>
      <x:c r="C355" s="534" t="s">
        <x:v>545</x:v>
      </x:c>
      <x:c r="D355" s="534" t="s">
        <x:v>1358</x:v>
      </x:c>
      <x:c r="E355" s="561" t="s">
        <x:v>1359</x:v>
      </x:c>
      <x:c r="F355" s="569" t="s">
        <x:v>441</x:v>
      </x:c>
      <x:c r="G355" s="570" t="s">
        <x:v>1360</x:v>
      </x:c>
    </x:row>
    <x:row r="356" ht="16">
      <x:c r="A356" s="534" t="s">
        <x:v>34</x:v>
      </x:c>
      <x:c r="B356" s="568" t="s">
        <x:v>442</x:v>
      </x:c>
      <x:c r="C356" s="534" t="s">
        <x:v>545</x:v>
      </x:c>
      <x:c r="D356" s="534" t="s">
        <x:v>1361</x:v>
      </x:c>
      <x:c r="E356" s="561" t="s">
        <x:v>1362</x:v>
      </x:c>
      <x:c r="F356" s="569" t="s">
        <x:v>442</x:v>
      </x:c>
      <x:c r="G356" s="570" t="s">
        <x:v>1363</x:v>
      </x:c>
    </x:row>
    <x:row r="357" ht="16">
      <x:c r="A357" s="534" t="s">
        <x:v>35</x:v>
      </x:c>
      <x:c r="B357" s="568" t="s">
        <x:v>443</x:v>
      </x:c>
      <x:c r="C357" s="534" t="s">
        <x:v>545</x:v>
      </x:c>
      <x:c r="D357" s="534" t="s">
        <x:v>1364</x:v>
      </x:c>
      <x:c r="E357" s="561" t="s">
        <x:v>1365</x:v>
      </x:c>
      <x:c r="F357" s="536" t="s">
        <x:v>1366</x:v>
      </x:c>
      <x:c r="G357" s="570" t="s">
        <x:v>1367</x:v>
      </x:c>
    </x:row>
    <x:row r="358" ht="16">
      <x:c r="A358" s="534" t="s">
        <x:v>1368</x:v>
      </x:c>
      <x:c r="B358" s="535" t="s">
        <x:v>36</x:v>
      </x:c>
      <x:c r="C358" s="534" t="s">
        <x:v>545</x:v>
      </x:c>
      <x:c r="D358" s="534" t="s">
        <x:v>1369</x:v>
      </x:c>
      <x:c r="E358" s="527" t="s">
        <x:v>1370</x:v>
      </x:c>
      <x:c r="F358" s="536" t="s">
        <x:v>1371</x:v>
      </x:c>
      <x:c r="G358" s="537" t="s">
        <x:v>1372</x:v>
      </x:c>
    </x:row>
    <x:row r="359" ht="16">
      <x:c r="A359" s="534" t="s">
        <x:v>38</x:v>
      </x:c>
      <x:c r="B359" s="535" t="s">
        <x:v>38</x:v>
      </x:c>
      <x:c r="C359" s="534" t="s">
        <x:v>545</x:v>
      </x:c>
      <x:c r="D359" s="534" t="s">
        <x:v>1104</x:v>
      </x:c>
      <x:c r="E359" s="527" t="s">
        <x:v>1373</x:v>
      </x:c>
      <x:c r="F359" s="536" t="s">
        <x:v>1374</x:v>
      </x:c>
      <x:c r="G359" s="537" t="s">
        <x:v>1375</x:v>
      </x:c>
    </x:row>
    <x:row r="360" ht="16">
      <x:c r="A360" s="534" t="s">
        <x:v>39</x:v>
      </x:c>
      <x:c r="B360" s="535" t="s">
        <x:v>39</x:v>
      </x:c>
      <x:c r="C360" s="534" t="s">
        <x:v>545</x:v>
      </x:c>
      <x:c r="D360" s="534" t="s">
        <x:v>1115</x:v>
      </x:c>
      <x:c r="E360" s="527" t="s">
        <x:v>1376</x:v>
      </x:c>
      <x:c r="F360" s="536" t="s">
        <x:v>1377</x:v>
      </x:c>
      <x:c r="G360" s="537" t="s">
        <x:v>1378</x:v>
      </x:c>
    </x:row>
    <x:row r="361" ht="16">
      <x:c r="A361" s="534" t="s">
        <x:v>1379</x:v>
      </x:c>
      <x:c r="B361" s="535" t="s">
        <x:v>41</x:v>
      </x:c>
      <x:c r="C361" s="534" t="s">
        <x:v>545</x:v>
      </x:c>
      <x:c r="D361" s="534" t="s">
        <x:v>1132</x:v>
      </x:c>
      <x:c r="E361" s="527" t="s">
        <x:v>1380</x:v>
      </x:c>
      <x:c r="F361" s="536" t="s">
        <x:v>1381</x:v>
      </x:c>
      <x:c r="G361" s="537" t="s">
        <x:v>1382</x:v>
      </x:c>
    </x:row>
    <x:row r="362" ht="16">
      <x:c r="A362" s="534" t="s">
        <x:v>1383</x:v>
      </x:c>
      <x:c r="B362" s="535" t="s">
        <x:v>42</x:v>
      </x:c>
      <x:c r="C362" s="534" t="s">
        <x:v>545</x:v>
      </x:c>
      <x:c r="D362" s="534" t="s">
        <x:v>1384</x:v>
      </x:c>
      <x:c r="E362" s="527" t="s">
        <x:v>1385</x:v>
      </x:c>
      <x:c r="F362" s="536" t="s">
        <x:v>1386</x:v>
      </x:c>
      <x:c r="G362" s="537" t="s">
        <x:v>1387</x:v>
      </x:c>
    </x:row>
    <x:row r="363" ht="16">
      <x:c r="A363" s="534" t="s">
        <x:v>44</x:v>
      </x:c>
      <x:c r="B363" s="535" t="s">
        <x:v>44</x:v>
      </x:c>
      <x:c r="C363" s="534" t="s">
        <x:v>545</x:v>
      </x:c>
      <x:c r="D363" s="534" t="s">
        <x:v>1388</x:v>
      </x:c>
      <x:c r="E363" s="527" t="s">
        <x:v>1389</x:v>
      </x:c>
      <x:c r="F363" s="536" t="s">
        <x:v>1390</x:v>
      </x:c>
      <x:c r="G363" s="537" t="s">
        <x:v>1391</x:v>
      </x:c>
    </x:row>
    <x:row r="364" ht="16">
      <x:c r="A364" s="534" t="s">
        <x:v>1392</x:v>
      </x:c>
      <x:c r="B364" s="535" t="s">
        <x:v>1392</x:v>
      </x:c>
      <x:c r="C364" s="534" t="s">
        <x:v>955</x:v>
      </x:c>
      <x:c r="D364" s="534" t="s">
        <x:v>1393</x:v>
      </x:c>
      <x:c r="E364" s="527" t="s">
        <x:v>1394</x:v>
      </x:c>
      <x:c r="F364" s="536" t="s">
        <x:v>1395</x:v>
      </x:c>
      <x:c r="G364" s="537" t="s">
        <x:v>1396</x:v>
      </x:c>
    </x:row>
    <x:row r="365" ht="16">
      <x:c r="A365" s="534" t="s">
        <x:v>37</x:v>
      </x:c>
      <x:c r="B365" s="535" t="s">
        <x:v>37</x:v>
      </x:c>
      <x:c r="C365" s="534" t="s">
        <x:v>545</x:v>
      </x:c>
      <x:c r="D365" s="534" t="s">
        <x:v>1397</x:v>
      </x:c>
      <x:c r="E365" s="527" t="s">
        <x:v>37</x:v>
      </x:c>
      <x:c r="F365" s="536" t="s">
        <x:v>1398</x:v>
      </x:c>
      <x:c r="G365" s="537" t="s">
        <x:v>1399</x:v>
      </x:c>
    </x:row>
    <x:row r="366" ht="16">
      <x:c r="A366" s="534" t="s">
        <x:v>40</x:v>
      </x:c>
      <x:c r="B366" s="535" t="s">
        <x:v>40</x:v>
      </x:c>
      <x:c r="C366" s="534" t="s">
        <x:v>545</x:v>
      </x:c>
      <x:c r="D366" s="534" t="s">
        <x:v>1400</x:v>
      </x:c>
      <x:c r="E366" s="527" t="s">
        <x:v>40</x:v>
      </x:c>
      <x:c r="F366" s="556" t="s">
        <x:v>1401</x:v>
      </x:c>
      <x:c r="G366" s="537" t="s">
        <x:v>1402</x:v>
      </x:c>
    </x:row>
    <x:row r="367" ht="16">
      <x:c r="A367" s="534" t="s">
        <x:v>43</x:v>
      </x:c>
      <x:c r="B367" s="535" t="s">
        <x:v>1403</x:v>
      </x:c>
      <x:c r="C367" s="534" t="s">
        <x:v>545</x:v>
      </x:c>
      <x:c r="D367" s="534" t="s">
        <x:v>1404</x:v>
      </x:c>
      <x:c r="E367" s="535" t="s">
        <x:v>1403</x:v>
      </x:c>
      <x:c r="F367" s="536" t="s">
        <x:v>1403</x:v>
      </x:c>
      <x:c r="G367" s="537" t="s">
        <x:v>1405</x:v>
      </x:c>
    </x:row>
    <x:row r="368" s="547" customFormat="1" ht="16">
      <x:c r="A368" s="534" t="s">
        <x:v>45</x:v>
      </x:c>
      <x:c r="B368" s="535" t="s">
        <x:v>45</x:v>
      </x:c>
      <x:c r="C368" s="534" t="s">
        <x:v>545</x:v>
      </x:c>
      <x:c r="D368" s="534" t="s">
        <x:v>1406</x:v>
      </x:c>
      <x:c r="E368" s="527" t="s">
        <x:v>1407</x:v>
      </x:c>
      <x:c r="F368" s="536" t="s">
        <x:v>1408</x:v>
      </x:c>
      <x:c r="G368" s="537" t="s">
        <x:v>1409</x:v>
      </x:c>
    </x:row>
    <x:row r="369" ht="16">
      <x:c r="A369" s="532" t="s">
        <x:v>456</x:v>
      </x:c>
      <x:c r="B369" s="533" t="s">
        <x:v>456</x:v>
      </x:c>
      <x:c r="C369" s="532" t="s">
        <x:v>1410</x:v>
      </x:c>
      <x:c r="D369" s="532" t="s">
        <x:v>477</x:v>
      </x:c>
      <x:c r="F369" s="527"/>
      <x:c r="G369" s="527"/>
    </x:row>
    <x:row r="370" ht="16">
      <x:c r="A370" s="532" t="s">
        <x:v>457</x:v>
      </x:c>
      <x:c r="B370" s="533" t="s">
        <x:v>457</x:v>
      </x:c>
      <x:c r="C370" s="532" t="s">
        <x:v>1410</x:v>
      </x:c>
      <x:c r="D370" s="532" t="s">
        <x:v>1411</x:v>
      </x:c>
      <x:c r="F370" s="527"/>
      <x:c r="G370" s="527"/>
    </x:row>
    <x:row r="371" ht="16">
      <x:c r="A371" s="532" t="s">
        <x:v>458</x:v>
      </x:c>
      <x:c r="B371" s="533" t="s">
        <x:v>458</x:v>
      </x:c>
      <x:c r="C371" s="532" t="s">
        <x:v>1410</x:v>
      </x:c>
      <x:c r="D371" s="532" t="s">
        <x:v>1412</x:v>
      </x:c>
      <x:c r="F371" s="527"/>
      <x:c r="G371" s="527"/>
    </x:row>
    <x:row r="372" ht="16">
      <x:c r="A372" s="532" t="s">
        <x:v>459</x:v>
      </x:c>
      <x:c r="B372" s="533" t="s">
        <x:v>459</x:v>
      </x:c>
      <x:c r="C372" s="532" t="s">
        <x:v>1410</x:v>
      </x:c>
      <x:c r="D372" s="532" t="s">
        <x:v>1413</x:v>
      </x:c>
      <x:c r="F372" s="527"/>
      <x:c r="G372" s="527"/>
    </x:row>
    <x:row r="373" ht="16">
      <x:c r="A373" s="532" t="s">
        <x:v>460</x:v>
      </x:c>
      <x:c r="B373" s="533" t="s">
        <x:v>460</x:v>
      </x:c>
      <x:c r="C373" s="532" t="s">
        <x:v>1410</x:v>
      </x:c>
      <x:c r="D373" s="532" t="s">
        <x:v>1414</x:v>
      </x:c>
      <x:c r="F373" s="527"/>
      <x:c r="G373" s="527"/>
    </x:row>
    <x:row r="374" ht="16">
      <x:c r="A374" s="532" t="s">
        <x:v>461</x:v>
      </x:c>
      <x:c r="B374" s="533" t="s">
        <x:v>461</x:v>
      </x:c>
      <x:c r="C374" s="532" t="s">
        <x:v>1410</x:v>
      </x:c>
      <x:c r="D374" s="532" t="s">
        <x:v>1415</x:v>
      </x:c>
      <x:c r="F374" s="527"/>
      <x:c r="G374" s="527"/>
    </x:row>
    <x:row r="375" ht="16">
      <x:c r="A375" s="532" t="s">
        <x:v>462</x:v>
      </x:c>
      <x:c r="B375" s="533" t="s">
        <x:v>462</x:v>
      </x:c>
      <x:c r="C375" s="532" t="s">
        <x:v>1410</x:v>
      </x:c>
      <x:c r="D375" s="532" t="s">
        <x:v>1416</x:v>
      </x:c>
      <x:c r="F375" s="527"/>
      <x:c r="G375" s="527"/>
    </x:row>
    <x:row r="376" ht="16">
      <x:c r="A376" s="532" t="s">
        <x:v>463</x:v>
      </x:c>
      <x:c r="B376" s="533" t="s">
        <x:v>463</x:v>
      </x:c>
      <x:c r="C376" s="532" t="s">
        <x:v>1410</x:v>
      </x:c>
      <x:c r="D376" s="532" t="s">
        <x:v>720</x:v>
      </x:c>
      <x:c r="F376" s="527"/>
      <x:c r="G376" s="527"/>
    </x:row>
    <x:row r="377" ht="16">
      <x:c r="A377" s="532" t="s">
        <x:v>464</x:v>
      </x:c>
      <x:c r="B377" s="533" t="s">
        <x:v>464</x:v>
      </x:c>
      <x:c r="C377" s="532" t="s">
        <x:v>1410</x:v>
      </x:c>
      <x:c r="D377" s="532" t="s">
        <x:v>1417</x:v>
      </x:c>
      <x:c r="F377" s="527"/>
      <x:c r="G377" s="527"/>
    </x:row>
    <x:row r="378" ht="16">
      <x:c r="A378" s="532" t="s">
        <x:v>1418</x:v>
      </x:c>
      <x:c r="B378" s="533" t="s">
        <x:v>465</x:v>
      </x:c>
      <x:c r="C378" s="532" t="s">
        <x:v>1410</x:v>
      </x:c>
      <x:c r="D378" s="532" t="s">
        <x:v>1419</x:v>
      </x:c>
      <x:c r="F378" s="527"/>
      <x:c r="G378" s="527"/>
    </x:row>
    <x:row r="379" ht="16">
      <x:c r="A379" s="532" t="s">
        <x:v>1420</x:v>
      </x:c>
      <x:c r="B379" s="533" t="s">
        <x:v>1421</x:v>
      </x:c>
      <x:c r="C379" s="532" t="s">
        <x:v>1422</x:v>
      </x:c>
      <x:c r="D379" s="532" t="s">
        <x:v>477</x:v>
      </x:c>
      <x:c r="F379" s="527"/>
      <x:c r="G379" s="527"/>
    </x:row>
    <x:row r="380" ht="16">
      <x:c r="A380" s="532" t="s">
        <x:v>1423</x:v>
      </x:c>
      <x:c r="B380" s="533" t="s">
        <x:v>1423</x:v>
      </x:c>
      <x:c r="C380" s="532" t="s">
        <x:v>1424</x:v>
      </x:c>
      <x:c r="D380" s="532" t="s">
        <x:v>1411</x:v>
      </x:c>
      <x:c r="F380" s="527"/>
      <x:c r="G380" s="527"/>
    </x:row>
    <x:row r="381" ht="16">
      <x:c r="A381" s="532" t="s">
        <x:v>1425</x:v>
      </x:c>
      <x:c r="B381" s="533" t="s">
        <x:v>1425</x:v>
      </x:c>
      <x:c r="C381" s="532" t="s">
        <x:v>1424</x:v>
      </x:c>
      <x:c r="D381" s="532" t="s">
        <x:v>1412</x:v>
      </x:c>
      <x:c r="F381" s="527"/>
      <x:c r="G381" s="527"/>
    </x:row>
    <x:row r="382" ht="16">
      <x:c r="A382" s="532" t="s">
        <x:v>1426</x:v>
      </x:c>
      <x:c r="B382" s="533" t="s">
        <x:v>1426</x:v>
      </x:c>
      <x:c r="C382" s="532" t="s">
        <x:v>1424</x:v>
      </x:c>
      <x:c r="D382" s="532" t="s">
        <x:v>1413</x:v>
      </x:c>
      <x:c r="F382" s="527"/>
      <x:c r="G382" s="527"/>
    </x:row>
    <x:row r="383" ht="16">
      <x:c r="A383" s="532" t="s">
        <x:v>1427</x:v>
      </x:c>
      <x:c r="B383" s="533" t="s">
        <x:v>1428</x:v>
      </x:c>
      <x:c r="C383" s="532" t="s">
        <x:v>1424</x:v>
      </x:c>
      <x:c r="D383" s="532" t="s">
        <x:v>1429</x:v>
      </x:c>
      <x:c r="F383" s="527"/>
      <x:c r="G383" s="527"/>
    </x:row>
    <x:row r="384" ht="16">
      <x:c r="A384" s="532" t="s">
        <x:v>1430</x:v>
      </x:c>
      <x:c r="B384" s="533" t="s">
        <x:v>1430</x:v>
      </x:c>
      <x:c r="C384" s="532" t="s">
        <x:v>1424</x:v>
      </x:c>
      <x:c r="D384" s="532" t="s">
        <x:v>1431</x:v>
      </x:c>
      <x:c r="F384" s="527"/>
      <x:c r="G384" s="527"/>
    </x:row>
    <x:row r="385" ht="16">
      <x:c r="A385" s="532" t="s">
        <x:v>1432</x:v>
      </x:c>
      <x:c r="B385" s="533" t="s">
        <x:v>1432</x:v>
      </x:c>
      <x:c r="C385" s="532" t="s">
        <x:v>1424</x:v>
      </x:c>
      <x:c r="D385" s="532" t="s">
        <x:v>1433</x:v>
      </x:c>
      <x:c r="F385" s="527"/>
      <x:c r="G385" s="527"/>
    </x:row>
    <x:row r="386" ht="16">
      <x:c r="A386" s="532" t="s">
        <x:v>1434</x:v>
      </x:c>
      <x:c r="B386" s="533" t="s">
        <x:v>1434</x:v>
      </x:c>
      <x:c r="C386" s="532" t="s">
        <x:v>1424</x:v>
      </x:c>
      <x:c r="D386" s="532" t="s">
        <x:v>1435</x:v>
      </x:c>
      <x:c r="F386" s="527"/>
      <x:c r="G386" s="527"/>
    </x:row>
    <x:row r="387" ht="16">
      <x:c r="A387" s="532" t="s">
        <x:v>1436</x:v>
      </x:c>
      <x:c r="B387" s="533" t="s">
        <x:v>1436</x:v>
      </x:c>
      <x:c r="C387" s="532" t="s">
        <x:v>1424</x:v>
      </x:c>
      <x:c r="D387" s="532" t="s">
        <x:v>1437</x:v>
      </x:c>
      <x:c r="F387" s="527"/>
      <x:c r="G387" s="527"/>
    </x:row>
    <x:row r="388" ht="16">
      <x:c r="A388" s="532" t="s">
        <x:v>1438</x:v>
      </x:c>
      <x:c r="B388" s="533" t="s">
        <x:v>1438</x:v>
      </x:c>
      <x:c r="C388" s="532" t="s">
        <x:v>1424</x:v>
      </x:c>
      <x:c r="D388" s="532" t="s">
        <x:v>1439</x:v>
      </x:c>
      <x:c r="F388" s="527"/>
      <x:c r="G388" s="527"/>
    </x:row>
    <x:row r="389" ht="16">
      <x:c r="A389" s="532" t="s">
        <x:v>1440</x:v>
      </x:c>
      <x:c r="B389" s="533" t="s">
        <x:v>1440</x:v>
      </x:c>
      <x:c r="C389" s="532" t="s">
        <x:v>1424</x:v>
      </x:c>
      <x:c r="D389" s="532" t="s">
        <x:v>1323</x:v>
      </x:c>
      <x:c r="F389" s="527"/>
      <x:c r="G389" s="527"/>
    </x:row>
    <x:row r="390" ht="16">
      <x:c r="A390" s="532" t="s">
        <x:v>1441</x:v>
      </x:c>
      <x:c r="B390" s="533" t="s">
        <x:v>1441</x:v>
      </x:c>
      <x:c r="C390" s="532" t="s">
        <x:v>1424</x:v>
      </x:c>
      <x:c r="D390" s="532" t="s">
        <x:v>1299</x:v>
      </x:c>
      <x:c r="F390" s="527"/>
      <x:c r="G390" s="527"/>
    </x:row>
    <x:row r="391" ht="16">
      <x:c r="A391" s="532" t="s">
        <x:v>1442</x:v>
      </x:c>
      <x:c r="B391" s="533" t="s">
        <x:v>1442</x:v>
      </x:c>
      <x:c r="C391" s="532" t="s">
        <x:v>1424</x:v>
      </x:c>
      <x:c r="D391" s="532" t="s">
        <x:v>1443</x:v>
      </x:c>
      <x:c r="F391" s="527"/>
      <x:c r="G391" s="527"/>
    </x:row>
    <x:row r="392" ht="16">
      <x:c r="A392" s="532" t="s">
        <x:v>1444</x:v>
      </x:c>
      <x:c r="B392" s="533" t="s">
        <x:v>1445</x:v>
      </x:c>
      <x:c r="C392" s="532" t="s">
        <x:v>1424</x:v>
      </x:c>
      <x:c r="D392" s="532" t="s">
        <x:v>1206</x:v>
      </x:c>
      <x:c r="F392" s="527"/>
      <x:c r="G392" s="527"/>
    </x:row>
    <x:row r="393" ht="16">
      <x:c r="A393" s="532" t="s">
        <x:v>1446</x:v>
      </x:c>
      <x:c r="B393" s="533" t="s">
        <x:v>1447</x:v>
      </x:c>
      <x:c r="C393" s="532" t="s">
        <x:v>1424</x:v>
      </x:c>
      <x:c r="D393" s="532" t="s">
        <x:v>1109</x:v>
      </x:c>
      <x:c r="F393" s="527"/>
      <x:c r="G393" s="527"/>
    </x:row>
    <x:row r="394" ht="16">
      <x:c r="A394" s="532" t="s">
        <x:v>1448</x:v>
      </x:c>
      <x:c r="B394" s="533" t="s">
        <x:v>1449</x:v>
      </x:c>
      <x:c r="C394" s="532" t="s">
        <x:v>1424</x:v>
      </x:c>
      <x:c r="D394" s="532" t="s">
        <x:v>1110</x:v>
      </x:c>
      <x:c r="F394" s="527"/>
      <x:c r="G394" s="527"/>
    </x:row>
    <x:row r="395" ht="16">
      <x:c r="A395" s="532" t="s">
        <x:v>1450</x:v>
      </x:c>
      <x:c r="B395" s="533" t="s">
        <x:v>1451</x:v>
      </x:c>
      <x:c r="C395" s="532" t="s">
        <x:v>1424</x:v>
      </x:c>
      <x:c r="D395" s="532" t="s">
        <x:v>1111</x:v>
      </x:c>
      <x:c r="F395" s="527"/>
      <x:c r="G395" s="527"/>
    </x:row>
    <x:row r="396" ht="16">
      <x:c r="A396" s="532" t="s">
        <x:v>1452</x:v>
      </x:c>
      <x:c r="B396" s="533" t="s">
        <x:v>1453</x:v>
      </x:c>
      <x:c r="C396" s="532" t="s">
        <x:v>1424</x:v>
      </x:c>
      <x:c r="D396" s="532" t="s">
        <x:v>1112</x:v>
      </x:c>
      <x:c r="F396" s="527"/>
      <x:c r="G396" s="527"/>
    </x:row>
    <x:row r="397" ht="16">
      <x:c r="A397" s="532" t="s">
        <x:v>1454</x:v>
      </x:c>
      <x:c r="B397" s="533" t="s">
        <x:v>1455</x:v>
      </x:c>
      <x:c r="C397" s="532" t="s">
        <x:v>1424</x:v>
      </x:c>
      <x:c r="D397" s="532" t="s">
        <x:v>1113</x:v>
      </x:c>
      <x:c r="F397" s="527"/>
      <x:c r="G397" s="527"/>
    </x:row>
    <x:row r="398" ht="16">
      <x:c r="A398" s="532" t="s">
        <x:v>1456</x:v>
      </x:c>
      <x:c r="B398" s="533" t="s">
        <x:v>1457</x:v>
      </x:c>
      <x:c r="C398" s="532" t="s">
        <x:v>1424</x:v>
      </x:c>
      <x:c r="D398" s="532" t="s">
        <x:v>1114</x:v>
      </x:c>
      <x:c r="F398" s="527"/>
      <x:c r="G398" s="527"/>
    </x:row>
    <x:row r="399" ht="16">
      <x:c r="A399" s="532" t="s">
        <x:v>1458</x:v>
      </x:c>
      <x:c r="B399" s="533" t="s">
        <x:v>1459</x:v>
      </x:c>
      <x:c r="C399" s="532" t="s">
        <x:v>1424</x:v>
      </x:c>
      <x:c r="D399" s="532" t="s">
        <x:v>564</x:v>
      </x:c>
      <x:c r="F399" s="527"/>
      <x:c r="G399" s="527"/>
    </x:row>
    <x:row r="400" ht="16">
      <x:c r="A400" s="532" t="s">
        <x:v>1460</x:v>
      </x:c>
      <x:c r="B400" s="533" t="s">
        <x:v>1461</x:v>
      </x:c>
      <x:c r="C400" s="532" t="s">
        <x:v>1424</x:v>
      </x:c>
      <x:c r="D400" s="532" t="s">
        <x:v>1115</x:v>
      </x:c>
      <x:c r="F400" s="527"/>
      <x:c r="G400" s="527"/>
    </x:row>
    <x:row r="401" ht="16">
      <x:c r="A401" s="532" t="s">
        <x:v>1462</x:v>
      </x:c>
      <x:c r="B401" s="533" t="s">
        <x:v>1463</x:v>
      </x:c>
      <x:c r="C401" s="532" t="s">
        <x:v>1424</x:v>
      </x:c>
      <x:c r="D401" s="532" t="s">
        <x:v>1116</x:v>
      </x:c>
      <x:c r="F401" s="527"/>
      <x:c r="G401" s="527"/>
    </x:row>
    <x:row r="402" ht="16">
      <x:c r="A402" s="532" t="s">
        <x:v>1464</x:v>
      </x:c>
      <x:c r="B402" s="533" t="s">
        <x:v>1464</x:v>
      </x:c>
      <x:c r="C402" s="532" t="s">
        <x:v>1424</x:v>
      </x:c>
      <x:c r="D402" s="532" t="s">
        <x:v>1465</x:v>
      </x:c>
      <x:c r="F402" s="527"/>
      <x:c r="G402" s="527"/>
    </x:row>
    <x:row r="403" ht="16">
      <x:c r="A403" s="532" t="s">
        <x:v>1466</x:v>
      </x:c>
      <x:c r="B403" s="533" t="s">
        <x:v>1466</x:v>
      </x:c>
      <x:c r="C403" s="532" t="s">
        <x:v>1424</x:v>
      </x:c>
      <x:c r="D403" s="532" t="s">
        <x:v>1210</x:v>
      </x:c>
      <x:c r="F403" s="527"/>
      <x:c r="G403" s="527"/>
    </x:row>
    <x:row r="404" ht="16">
      <x:c r="A404" s="532" t="s">
        <x:v>1467</x:v>
      </x:c>
      <x:c r="B404" s="533" t="s">
        <x:v>1467</x:v>
      </x:c>
      <x:c r="C404" s="532" t="s">
        <x:v>1424</x:v>
      </x:c>
      <x:c r="D404" s="532" t="s">
        <x:v>515</x:v>
      </x:c>
      <x:c r="F404" s="527"/>
      <x:c r="G404" s="527"/>
    </x:row>
    <x:row r="405" ht="16">
      <x:c r="A405" s="532" t="s">
        <x:v>1468</x:v>
      </x:c>
      <x:c r="B405" s="533" t="s">
        <x:v>1469</x:v>
      </x:c>
      <x:c r="C405" s="532" t="s">
        <x:v>1424</x:v>
      </x:c>
      <x:c r="D405" s="532" t="s">
        <x:v>920</x:v>
      </x:c>
      <x:c r="F405" s="527"/>
      <x:c r="G405" s="527"/>
    </x:row>
    <x:row r="406" ht="16">
      <x:c r="A406" s="532" t="s">
        <x:v>1470</x:v>
      </x:c>
      <x:c r="B406" s="533" t="s">
        <x:v>1471</x:v>
      </x:c>
      <x:c r="C406" s="532" t="s">
        <x:v>1424</x:v>
      </x:c>
      <x:c r="D406" s="532" t="s">
        <x:v>1472</x:v>
      </x:c>
      <x:c r="F406" s="527"/>
      <x:c r="G406" s="527"/>
    </x:row>
    <x:row r="407" ht="16">
      <x:c r="A407" s="532" t="s">
        <x:v>1473</x:v>
      </x:c>
      <x:c r="B407" s="533" t="s">
        <x:v>1474</x:v>
      </x:c>
      <x:c r="C407" s="532" t="s">
        <x:v>1424</x:v>
      </x:c>
      <x:c r="D407" s="532" t="s">
        <x:v>1475</x:v>
      </x:c>
      <x:c r="F407" s="527"/>
      <x:c r="G407" s="527"/>
    </x:row>
    <x:row r="408" ht="16">
      <x:c r="A408" s="532" t="s">
        <x:v>1476</x:v>
      </x:c>
      <x:c r="B408" s="533" t="s">
        <x:v>1476</x:v>
      </x:c>
      <x:c r="C408" s="532" t="s">
        <x:v>1424</x:v>
      </x:c>
      <x:c r="D408" s="532" t="s">
        <x:v>1477</x:v>
      </x:c>
      <x:c r="F408" s="527"/>
      <x:c r="G408" s="527"/>
    </x:row>
    <x:row r="409" ht="16">
      <x:c r="A409" s="532" t="s">
        <x:v>1478</x:v>
      </x:c>
      <x:c r="B409" s="533" t="s">
        <x:v>1478</x:v>
      </x:c>
      <x:c r="C409" s="532" t="s">
        <x:v>1424</x:v>
      </x:c>
      <x:c r="D409" s="532" t="s">
        <x:v>1479</x:v>
      </x:c>
      <x:c r="F409" s="527"/>
      <x:c r="G409" s="527"/>
    </x:row>
    <x:row r="410" ht="16">
      <x:c r="A410" s="532" t="s">
        <x:v>1480</x:v>
      </x:c>
      <x:c r="B410" s="533" t="s">
        <x:v>1480</x:v>
      </x:c>
      <x:c r="C410" s="532" t="s">
        <x:v>1424</x:v>
      </x:c>
      <x:c r="D410" s="532" t="s">
        <x:v>1481</x:v>
      </x:c>
      <x:c r="F410" s="527"/>
      <x:c r="G410" s="527"/>
    </x:row>
    <x:row r="411" ht="16">
      <x:c r="A411" s="532" t="s">
        <x:v>1482</x:v>
      </x:c>
      <x:c r="B411" s="533" t="s">
        <x:v>1483</x:v>
      </x:c>
      <x:c r="C411" s="532" t="s">
        <x:v>1484</x:v>
      </x:c>
      <x:c r="D411" s="532" t="s">
        <x:v>1485</x:v>
      </x:c>
      <x:c r="F411" s="527"/>
      <x:c r="G411" s="527"/>
    </x:row>
    <x:row r="412" ht="16">
      <x:c r="A412" s="532" t="s">
        <x:v>1486</x:v>
      </x:c>
      <x:c r="B412" s="533" t="s">
        <x:v>1487</x:v>
      </x:c>
      <x:c r="C412" s="532" t="s">
        <x:v>1484</x:v>
      </x:c>
      <x:c r="D412" s="532" t="s">
        <x:v>1488</x:v>
      </x:c>
      <x:c r="F412" s="527"/>
      <x:c r="G412" s="527"/>
    </x:row>
    <x:row r="413" ht="16">
      <x:c r="A413" s="532" t="s">
        <x:v>1489</x:v>
      </x:c>
      <x:c r="B413" s="533" t="s">
        <x:v>1490</x:v>
      </x:c>
      <x:c r="C413" s="532" t="s">
        <x:v>1484</x:v>
      </x:c>
      <x:c r="D413" s="532" t="s">
        <x:v>1491</x:v>
      </x:c>
      <x:c r="F413" s="527"/>
      <x:c r="G413" s="527"/>
    </x:row>
    <x:row r="414" ht="16">
      <x:c r="A414" s="532" t="s">
        <x:v>478</x:v>
      </x:c>
      <x:c r="B414" s="533" t="s">
        <x:v>1492</x:v>
      </x:c>
      <x:c r="C414" s="532" t="s">
        <x:v>1484</x:v>
      </x:c>
      <x:c r="D414" s="532" t="s">
        <x:v>1493</x:v>
      </x:c>
      <x:c r="F414" s="527"/>
      <x:c r="G414" s="527"/>
    </x:row>
    <x:row r="415" ht="16">
      <x:c r="A415" s="532" t="s">
        <x:v>1494</x:v>
      </x:c>
      <x:c r="B415" s="533" t="s">
        <x:v>1495</x:v>
      </x:c>
      <x:c r="C415" s="532" t="s">
        <x:v>1484</x:v>
      </x:c>
      <x:c r="D415" s="532" t="s">
        <x:v>1496</x:v>
      </x:c>
      <x:c r="F415" s="527"/>
      <x:c r="G415" s="527"/>
    </x:row>
    <x:row r="416" ht="16">
      <x:c r="A416" s="532" t="s">
        <x:v>1497</x:v>
      </x:c>
      <x:c r="B416" s="533" t="s">
        <x:v>1497</x:v>
      </x:c>
      <x:c r="C416" s="532" t="s">
        <x:v>1484</x:v>
      </x:c>
      <x:c r="D416" s="532" t="s">
        <x:v>1170</x:v>
      </x:c>
      <x:c r="F416" s="527"/>
      <x:c r="G416" s="527"/>
    </x:row>
    <x:row r="417" ht="16">
      <x:c r="A417" s="532" t="s">
        <x:v>1498</x:v>
      </x:c>
      <x:c r="B417" s="533" t="s">
        <x:v>1499</x:v>
      </x:c>
      <x:c r="C417" s="532" t="s">
        <x:v>1484</x:v>
      </x:c>
      <x:c r="D417" s="532" t="s">
        <x:v>1500</x:v>
      </x:c>
      <x:c r="F417" s="527"/>
      <x:c r="G417" s="527"/>
    </x:row>
    <x:row r="418" ht="16">
      <x:c r="A418" s="532" t="s">
        <x:v>1501</x:v>
      </x:c>
      <x:c r="B418" s="533" t="s">
        <x:v>1501</x:v>
      </x:c>
      <x:c r="C418" s="532" t="s">
        <x:v>1484</x:v>
      </x:c>
      <x:c r="D418" s="532" t="s">
        <x:v>1176</x:v>
      </x:c>
      <x:c r="F418" s="527"/>
      <x:c r="G418" s="527"/>
    </x:row>
    <x:row r="419" ht="16">
      <x:c r="A419" s="532" t="s">
        <x:v>1502</x:v>
      </x:c>
      <x:c r="B419" s="533" t="s">
        <x:v>1503</x:v>
      </x:c>
      <x:c r="C419" s="532" t="s">
        <x:v>1484</x:v>
      </x:c>
      <x:c r="D419" s="532" t="s">
        <x:v>1504</x:v>
      </x:c>
      <x:c r="F419" s="527"/>
      <x:c r="G419" s="527"/>
    </x:row>
    <x:row r="420" ht="16">
      <x:c r="A420" s="532" t="s">
        <x:v>1505</x:v>
      </x:c>
      <x:c r="B420" s="533" t="s">
        <x:v>1506</x:v>
      </x:c>
      <x:c r="C420" s="532" t="s">
        <x:v>1484</x:v>
      </x:c>
      <x:c r="D420" s="532" t="s">
        <x:v>1507</x:v>
      </x:c>
      <x:c r="F420" s="527"/>
      <x:c r="G420" s="527"/>
    </x:row>
    <x:row r="421" ht="16">
      <x:c r="A421" s="532" t="s">
        <x:v>1508</x:v>
      </x:c>
      <x:c r="B421" s="533" t="s">
        <x:v>1509</x:v>
      </x:c>
      <x:c r="C421" s="532" t="s">
        <x:v>1484</x:v>
      </x:c>
      <x:c r="D421" s="532" t="s">
        <x:v>1002</x:v>
      </x:c>
      <x:c r="F421" s="527"/>
      <x:c r="G421" s="527"/>
    </x:row>
    <x:row r="422" ht="16">
      <x:c r="A422" s="532" t="s">
        <x:v>1510</x:v>
      </x:c>
      <x:c r="B422" s="533" t="s">
        <x:v>1511</x:v>
      </x:c>
      <x:c r="C422" s="532" t="s">
        <x:v>1484</x:v>
      </x:c>
      <x:c r="D422" s="532" t="s">
        <x:v>1512</x:v>
      </x:c>
      <x:c r="F422" s="527"/>
      <x:c r="G422" s="527"/>
    </x:row>
    <x:row r="423" ht="16">
      <x:c r="A423" s="532" t="s">
        <x:v>1513</x:v>
      </x:c>
      <x:c r="B423" s="533" t="s">
        <x:v>1514</x:v>
      </x:c>
      <x:c r="C423" s="532" t="s">
        <x:v>1484</x:v>
      </x:c>
      <x:c r="D423" s="532" t="s">
        <x:v>1515</x:v>
      </x:c>
      <x:c r="F423" s="527"/>
      <x:c r="G423" s="527"/>
    </x:row>
    <x:row r="424" ht="16">
      <x:c r="A424" s="532" t="s">
        <x:v>1516</x:v>
      </x:c>
      <x:c r="B424" s="533" t="s">
        <x:v>1517</x:v>
      </x:c>
      <x:c r="C424" s="532" t="s">
        <x:v>1484</x:v>
      </x:c>
      <x:c r="D424" s="532" t="s">
        <x:v>1518</x:v>
      </x:c>
      <x:c r="F424" s="527"/>
      <x:c r="G424" s="527"/>
    </x:row>
    <x:row r="425" ht="16">
      <x:c r="A425" s="532" t="s">
        <x:v>1519</x:v>
      </x:c>
      <x:c r="B425" s="533" t="s">
        <x:v>1520</x:v>
      </x:c>
      <x:c r="C425" s="532" t="s">
        <x:v>1484</x:v>
      </x:c>
      <x:c r="D425" s="532" t="s">
        <x:v>1521</x:v>
      </x:c>
      <x:c r="F425" s="527"/>
      <x:c r="G425" s="527"/>
    </x:row>
    <x:row r="426" ht="16">
      <x:c r="A426" s="532" t="s">
        <x:v>1522</x:v>
      </x:c>
      <x:c r="B426" s="533" t="s">
        <x:v>1523</x:v>
      </x:c>
      <x:c r="C426" s="532" t="s">
        <x:v>1484</x:v>
      </x:c>
      <x:c r="D426" s="532" t="s">
        <x:v>1524</x:v>
      </x:c>
      <x:c r="F426" s="527"/>
      <x:c r="G426" s="527"/>
    </x:row>
    <x:row r="427" ht="16">
      <x:c r="A427" s="532" t="s">
        <x:v>1525</x:v>
      </x:c>
      <x:c r="B427" s="533" t="s">
        <x:v>1526</x:v>
      </x:c>
      <x:c r="C427" s="532" t="s">
        <x:v>1484</x:v>
      </x:c>
      <x:c r="D427" s="532" t="s">
        <x:v>1527</x:v>
      </x:c>
      <x:c r="F427" s="527"/>
      <x:c r="G427" s="527"/>
    </x:row>
    <x:row r="428" ht="16">
      <x:c r="A428" s="532" t="s">
        <x:v>1528</x:v>
      </x:c>
      <x:c r="B428" s="533" t="s">
        <x:v>1529</x:v>
      </x:c>
      <x:c r="C428" s="532" t="s">
        <x:v>1484</x:v>
      </x:c>
      <x:c r="D428" s="532" t="s">
        <x:v>1530</x:v>
      </x:c>
      <x:c r="F428" s="527"/>
      <x:c r="G428" s="527"/>
    </x:row>
    <x:row r="429">
      <x:c r="A429" s="534" t="s">
        <x:v>545</x:v>
      </x:c>
      <x:c r="C429" s="534" t="s">
        <x:v>1531</x:v>
      </x:c>
      <x:c r="D429" s="534"/>
    </x:row>
    <x:row r="430">
      <x:c r="A430" s="534" t="s">
        <x:v>531</x:v>
      </x:c>
      <x:c r="C430" s="534" t="s">
        <x:v>1531</x:v>
      </x:c>
      <x:c r="D430" s="534"/>
    </x:row>
    <x:row r="431">
      <x:c r="A431" s="534" t="s">
        <x:v>526</x:v>
      </x:c>
      <x:c r="C431" s="534" t="s">
        <x:v>1531</x:v>
      </x:c>
      <x:c r="D431" s="534"/>
    </x:row>
    <x:row r="432">
      <x:c r="A432" s="534" t="s">
        <x:v>955</x:v>
      </x:c>
      <x:c r="C432" s="534" t="s">
        <x:v>1531</x:v>
      </x:c>
      <x:c r="D432" s="534"/>
    </x:row>
    <x:row r="433">
      <x:c r="A433" s="534" t="s">
        <x:v>151</x:v>
      </x:c>
      <x:c r="B433" s="527" t="s">
        <x:v>151</x:v>
      </x:c>
      <x:c r="C433" s="534" t="s">
        <x:v>531</x:v>
      </x:c>
      <x:c r="D433" s="534" t="s">
        <x:v>1284</x:v>
      </x:c>
      <x:c r="E433" s="527" t="s">
        <x:v>151</x:v>
      </x:c>
      <x:c r="F433" s="536" t="s">
        <x:v>151</x:v>
      </x:c>
      <x:c r="G433" s="537" t="s">
        <x:v>1045</x:v>
      </x:c>
    </x:row>
    <x:row r="434">
      <x:c r="A434" s="534" t="s">
        <x:v>158</x:v>
      </x:c>
      <x:c r="B434" s="527" t="s">
        <x:v>158</x:v>
      </x:c>
      <x:c r="C434" s="534" t="s">
        <x:v>531</x:v>
      </x:c>
      <x:c r="D434" s="534" t="s">
        <x:v>1532</x:v>
      </x:c>
      <x:c r="E434" s="527" t="s">
        <x:v>158</x:v>
      </x:c>
      <x:c r="F434" s="555" t="s">
        <x:v>1050</x:v>
      </x:c>
      <x:c r="G434" s="537" t="s">
        <x:v>1051</x:v>
      </x:c>
    </x:row>
    <x:row r="435">
      <x:c r="A435" s="534" t="s">
        <x:v>96</x:v>
      </x:c>
      <x:c r="B435" s="527" t="s">
        <x:v>96</x:v>
      </x:c>
      <x:c r="C435" s="534" t="s">
        <x:v>531</x:v>
      </x:c>
      <x:c r="D435" s="534" t="s">
        <x:v>1533</x:v>
      </x:c>
      <x:c r="E435" s="527" t="s">
        <x:v>96</x:v>
      </x:c>
      <x:c r="F435" s="555" t="s">
        <x:v>464</x:v>
      </x:c>
      <x:c r="G435" s="537" t="s">
        <x:v>462</x:v>
      </x:c>
    </x:row>
    <x:row r="436">
      <x:c r="A436" s="534" t="s">
        <x:v>161</x:v>
      </x:c>
      <x:c r="B436" s="527" t="s">
        <x:v>161</x:v>
      </x:c>
      <x:c r="C436" s="534" t="s">
        <x:v>531</x:v>
      </x:c>
      <x:c r="D436" s="534" t="s">
        <x:v>1534</x:v>
      </x:c>
      <x:c r="E436" s="527" t="s">
        <x:v>161</x:v>
      </x:c>
      <x:c r="F436" s="536" t="s">
        <x:v>161</x:v>
      </x:c>
      <x:c r="G436" s="537" t="s">
        <x:v>1053</x:v>
      </x:c>
    </x:row>
    <x:row r="437">
      <x:c r="A437" s="534" t="s">
        <x:v>114</x:v>
      </x:c>
      <x:c r="B437" s="527" t="s">
        <x:v>114</x:v>
      </x:c>
      <x:c r="C437" s="534" t="s">
        <x:v>531</x:v>
      </x:c>
      <x:c r="D437" s="534" t="s">
        <x:v>1535</x:v>
      </x:c>
      <x:c r="E437" s="527" t="s">
        <x:v>114</x:v>
      </x:c>
      <x:c r="F437" s="555" t="s">
        <x:v>1055</x:v>
      </x:c>
      <x:c r="G437" s="537" t="s">
        <x:v>1056</x:v>
      </x:c>
    </x:row>
    <x:row r="438">
      <x:c r="A438" s="534" t="s">
        <x:v>151</x:v>
      </x:c>
      <x:c r="B438" s="527" t="s">
        <x:v>151</x:v>
      </x:c>
      <x:c r="C438" s="534" t="s">
        <x:v>531</x:v>
      </x:c>
      <x:c r="D438" s="534" t="s">
        <x:v>1536</x:v>
      </x:c>
      <x:c r="E438" s="527" t="s">
        <x:v>151</x:v>
      </x:c>
      <x:c r="F438" s="536" t="s">
        <x:v>151</x:v>
      </x:c>
      <x:c r="G438" s="537" t="s">
        <x:v>1045</x:v>
      </x:c>
    </x:row>
    <x:row r="439">
      <x:c r="A439" s="534" t="s">
        <x:v>158</x:v>
      </x:c>
      <x:c r="B439" s="527" t="s">
        <x:v>158</x:v>
      </x:c>
      <x:c r="C439" s="534" t="s">
        <x:v>531</x:v>
      </x:c>
      <x:c r="D439" s="534" t="s">
        <x:v>1537</x:v>
      </x:c>
      <x:c r="E439" s="527" t="s">
        <x:v>158</x:v>
      </x:c>
      <x:c r="F439" s="555" t="s">
        <x:v>1050</x:v>
      </x:c>
      <x:c r="G439" s="537" t="s">
        <x:v>1051</x:v>
      </x:c>
    </x:row>
    <x:row r="440">
      <x:c r="A440" s="534" t="s">
        <x:v>96</x:v>
      </x:c>
      <x:c r="B440" s="527" t="s">
        <x:v>96</x:v>
      </x:c>
      <x:c r="C440" s="534" t="s">
        <x:v>531</x:v>
      </x:c>
      <x:c r="D440" s="534" t="s">
        <x:v>1538</x:v>
      </x:c>
      <x:c r="E440" s="527" t="s">
        <x:v>96</x:v>
      </x:c>
      <x:c r="F440" s="555" t="s">
        <x:v>464</x:v>
      </x:c>
      <x:c r="G440" s="537" t="s">
        <x:v>462</x:v>
      </x:c>
    </x:row>
    <x:row r="441">
      <x:c r="A441" s="534" t="s">
        <x:v>161</x:v>
      </x:c>
      <x:c r="B441" s="527" t="s">
        <x:v>161</x:v>
      </x:c>
      <x:c r="C441" s="534" t="s">
        <x:v>531</x:v>
      </x:c>
      <x:c r="D441" s="534" t="s">
        <x:v>1539</x:v>
      </x:c>
      <x:c r="E441" s="527" t="s">
        <x:v>161</x:v>
      </x:c>
      <x:c r="F441" s="536" t="s">
        <x:v>161</x:v>
      </x:c>
      <x:c r="G441" s="537" t="s">
        <x:v>1053</x:v>
      </x:c>
    </x:row>
    <x:row r="442">
      <x:c r="A442" s="534" t="s">
        <x:v>114</x:v>
      </x:c>
      <x:c r="B442" s="527" t="s">
        <x:v>114</x:v>
      </x:c>
      <x:c r="C442" s="534" t="s">
        <x:v>531</x:v>
      </x:c>
      <x:c r="D442" s="534" t="s">
        <x:v>1540</x:v>
      </x:c>
      <x:c r="E442" s="527" t="s">
        <x:v>114</x:v>
      </x:c>
      <x:c r="F442" s="555" t="s">
        <x:v>1055</x:v>
      </x:c>
      <x:c r="G442" s="537" t="s">
        <x:v>1056</x:v>
      </x:c>
    </x:row>
    <x:row r="443">
      <x:c r="A443" s="534" t="s">
        <x:v>151</x:v>
      </x:c>
      <x:c r="B443" s="527" t="s">
        <x:v>151</x:v>
      </x:c>
      <x:c r="C443" s="534" t="s">
        <x:v>531</x:v>
      </x:c>
      <x:c r="D443" s="534" t="s">
        <x:v>1541</x:v>
      </x:c>
      <x:c r="E443" s="527" t="s">
        <x:v>151</x:v>
      </x:c>
      <x:c r="F443" s="536" t="s">
        <x:v>151</x:v>
      </x:c>
      <x:c r="G443" s="537" t="s">
        <x:v>1045</x:v>
      </x:c>
    </x:row>
    <x:row r="444">
      <x:c r="A444" s="534" t="s">
        <x:v>158</x:v>
      </x:c>
      <x:c r="B444" s="527" t="s">
        <x:v>158</x:v>
      </x:c>
      <x:c r="C444" s="534" t="s">
        <x:v>531</x:v>
      </x:c>
      <x:c r="D444" s="534" t="s">
        <x:v>1542</x:v>
      </x:c>
      <x:c r="E444" s="527" t="s">
        <x:v>158</x:v>
      </x:c>
      <x:c r="F444" s="555" t="s">
        <x:v>1050</x:v>
      </x:c>
      <x:c r="G444" s="537" t="s">
        <x:v>1051</x:v>
      </x:c>
    </x:row>
    <x:row r="445">
      <x:c r="A445" s="534" t="s">
        <x:v>96</x:v>
      </x:c>
      <x:c r="B445" s="527" t="s">
        <x:v>96</x:v>
      </x:c>
      <x:c r="C445" s="534" t="s">
        <x:v>531</x:v>
      </x:c>
      <x:c r="D445" s="534" t="s">
        <x:v>1543</x:v>
      </x:c>
      <x:c r="E445" s="527" t="s">
        <x:v>96</x:v>
      </x:c>
      <x:c r="F445" s="536" t="s">
        <x:v>1544</x:v>
      </x:c>
      <x:c r="G445" s="537" t="s">
        <x:v>462</x:v>
      </x:c>
    </x:row>
    <x:row r="446">
      <x:c r="A446" s="534" t="s">
        <x:v>161</x:v>
      </x:c>
      <x:c r="B446" s="527" t="s">
        <x:v>161</x:v>
      </x:c>
      <x:c r="C446" s="534" t="s">
        <x:v>531</x:v>
      </x:c>
      <x:c r="D446" s="534" t="s">
        <x:v>1545</x:v>
      </x:c>
      <x:c r="E446" s="527" t="s">
        <x:v>161</x:v>
      </x:c>
      <x:c r="F446" s="536" t="s">
        <x:v>161</x:v>
      </x:c>
      <x:c r="G446" s="537" t="s">
        <x:v>1053</x:v>
      </x:c>
    </x:row>
    <x:row r="447">
      <x:c r="A447" s="534" t="s">
        <x:v>114</x:v>
      </x:c>
      <x:c r="B447" s="527" t="s">
        <x:v>114</x:v>
      </x:c>
      <x:c r="C447" s="534" t="s">
        <x:v>531</x:v>
      </x:c>
      <x:c r="D447" s="534" t="s">
        <x:v>1546</x:v>
      </x:c>
      <x:c r="E447" s="527" t="s">
        <x:v>114</x:v>
      </x:c>
      <x:c r="F447" s="555" t="s">
        <x:v>1547</x:v>
      </x:c>
      <x:c r="G447" s="537" t="s">
        <x:v>1056</x:v>
      </x:c>
    </x:row>
    <x:row r="448">
      <x:c r="A448" s="534" t="s">
        <x:v>151</x:v>
      </x:c>
      <x:c r="B448" s="527" t="s">
        <x:v>151</x:v>
      </x:c>
      <x:c r="C448" s="534" t="s">
        <x:v>531</x:v>
      </x:c>
      <x:c r="D448" s="534" t="s">
        <x:v>1548</x:v>
      </x:c>
      <x:c r="E448" s="527" t="s">
        <x:v>151</x:v>
      </x:c>
      <x:c r="F448" s="536" t="s">
        <x:v>151</x:v>
      </x:c>
      <x:c r="G448" s="537" t="s">
        <x:v>1045</x:v>
      </x:c>
    </x:row>
    <x:row r="449">
      <x:c r="A449" s="534" t="s">
        <x:v>158</x:v>
      </x:c>
      <x:c r="B449" s="527" t="s">
        <x:v>158</x:v>
      </x:c>
      <x:c r="C449" s="534" t="s">
        <x:v>531</x:v>
      </x:c>
      <x:c r="D449" s="534" t="s">
        <x:v>1549</x:v>
      </x:c>
      <x:c r="E449" s="527" t="s">
        <x:v>158</x:v>
      </x:c>
      <x:c r="F449" s="536" t="s">
        <x:v>1550</x:v>
      </x:c>
      <x:c r="G449" s="537" t="s">
        <x:v>1051</x:v>
      </x:c>
    </x:row>
    <x:row r="450">
      <x:c r="A450" s="534" t="s">
        <x:v>96</x:v>
      </x:c>
      <x:c r="B450" s="527" t="s">
        <x:v>96</x:v>
      </x:c>
      <x:c r="C450" s="534" t="s">
        <x:v>531</x:v>
      </x:c>
      <x:c r="D450" s="534" t="s">
        <x:v>1551</x:v>
      </x:c>
      <x:c r="E450" s="527" t="s">
        <x:v>96</x:v>
      </x:c>
      <x:c r="F450" s="536" t="s">
        <x:v>1544</x:v>
      </x:c>
      <x:c r="G450" s="537" t="s">
        <x:v>462</x:v>
      </x:c>
    </x:row>
    <x:row r="451">
      <x:c r="A451" s="534" t="s">
        <x:v>161</x:v>
      </x:c>
      <x:c r="B451" s="527" t="s">
        <x:v>161</x:v>
      </x:c>
      <x:c r="C451" s="534" t="s">
        <x:v>531</x:v>
      </x:c>
      <x:c r="D451" s="534" t="s">
        <x:v>1552</x:v>
      </x:c>
      <x:c r="E451" s="527" t="s">
        <x:v>161</x:v>
      </x:c>
      <x:c r="F451" s="536" t="s">
        <x:v>161</x:v>
      </x:c>
      <x:c r="G451" s="537" t="s">
        <x:v>1053</x:v>
      </x:c>
    </x:row>
    <x:row r="452">
      <x:c r="A452" s="534" t="s">
        <x:v>114</x:v>
      </x:c>
      <x:c r="B452" s="527" t="s">
        <x:v>114</x:v>
      </x:c>
      <x:c r="C452" s="534" t="s">
        <x:v>531</x:v>
      </x:c>
      <x:c r="D452" s="534" t="s">
        <x:v>1553</x:v>
      </x:c>
      <x:c r="E452" s="527" t="s">
        <x:v>114</x:v>
      </x:c>
      <x:c r="F452" s="536" t="s">
        <x:v>1554</x:v>
      </x:c>
      <x:c r="G452" s="537" t="s">
        <x:v>1056</x:v>
      </x:c>
    </x:row>
    <x:row r="453">
      <x:c r="A453" s="534" t="s">
        <x:v>151</x:v>
      </x:c>
      <x:c r="B453" s="527" t="s">
        <x:v>151</x:v>
      </x:c>
      <x:c r="C453" s="534" t="s">
        <x:v>531</x:v>
      </x:c>
      <x:c r="D453" s="534" t="s">
        <x:v>1555</x:v>
      </x:c>
      <x:c r="E453" s="527" t="s">
        <x:v>151</x:v>
      </x:c>
      <x:c r="F453" s="536" t="s">
        <x:v>151</x:v>
      </x:c>
      <x:c r="G453" s="537" t="s">
        <x:v>1045</x:v>
      </x:c>
    </x:row>
    <x:row r="454">
      <x:c r="A454" s="534" t="s">
        <x:v>158</x:v>
      </x:c>
      <x:c r="B454" s="527" t="s">
        <x:v>158</x:v>
      </x:c>
      <x:c r="C454" s="534" t="s">
        <x:v>531</x:v>
      </x:c>
      <x:c r="D454" s="534" t="s">
        <x:v>1556</x:v>
      </x:c>
      <x:c r="E454" s="527" t="s">
        <x:v>158</x:v>
      </x:c>
      <x:c r="F454" s="536" t="s">
        <x:v>1550</x:v>
      </x:c>
      <x:c r="G454" s="537" t="s">
        <x:v>1051</x:v>
      </x:c>
    </x:row>
    <x:row r="455">
      <x:c r="A455" s="534" t="s">
        <x:v>96</x:v>
      </x:c>
      <x:c r="B455" s="527" t="s">
        <x:v>96</x:v>
      </x:c>
      <x:c r="C455" s="534" t="s">
        <x:v>531</x:v>
      </x:c>
      <x:c r="D455" s="534" t="s">
        <x:v>1557</x:v>
      </x:c>
      <x:c r="E455" s="527" t="s">
        <x:v>96</x:v>
      </x:c>
      <x:c r="F455" s="536" t="s">
        <x:v>1544</x:v>
      </x:c>
      <x:c r="G455" s="537" t="s">
        <x:v>462</x:v>
      </x:c>
    </x:row>
    <x:row r="456">
      <x:c r="A456" s="534" t="s">
        <x:v>161</x:v>
      </x:c>
      <x:c r="B456" s="527" t="s">
        <x:v>161</x:v>
      </x:c>
      <x:c r="C456" s="534" t="s">
        <x:v>531</x:v>
      </x:c>
      <x:c r="D456" s="534" t="s">
        <x:v>1558</x:v>
      </x:c>
      <x:c r="E456" s="527" t="s">
        <x:v>161</x:v>
      </x:c>
      <x:c r="F456" s="536" t="s">
        <x:v>161</x:v>
      </x:c>
      <x:c r="G456" s="537" t="s">
        <x:v>1053</x:v>
      </x:c>
    </x:row>
    <x:row r="457">
      <x:c r="A457" s="534" t="s">
        <x:v>114</x:v>
      </x:c>
      <x:c r="B457" s="527" t="s">
        <x:v>114</x:v>
      </x:c>
      <x:c r="C457" s="534" t="s">
        <x:v>531</x:v>
      </x:c>
      <x:c r="D457" s="534" t="s">
        <x:v>1559</x:v>
      </x:c>
      <x:c r="E457" s="527" t="s">
        <x:v>114</x:v>
      </x:c>
      <x:c r="F457" s="536" t="s">
        <x:v>1554</x:v>
      </x:c>
      <x:c r="G457" s="537" t="s">
        <x:v>1056</x:v>
      </x:c>
    </x:row>
    <x:row r="458">
      <x:c r="A458" s="534" t="s">
        <x:v>151</x:v>
      </x:c>
      <x:c r="B458" s="527" t="s">
        <x:v>151</x:v>
      </x:c>
      <x:c r="C458" s="534" t="s">
        <x:v>531</x:v>
      </x:c>
      <x:c r="D458" s="534" t="s">
        <x:v>1560</x:v>
      </x:c>
      <x:c r="E458" s="527" t="s">
        <x:v>151</x:v>
      </x:c>
      <x:c r="F458" s="536" t="s">
        <x:v>151</x:v>
      </x:c>
      <x:c r="G458" s="537" t="s">
        <x:v>1045</x:v>
      </x:c>
    </x:row>
    <x:row r="459">
      <x:c r="A459" s="534" t="s">
        <x:v>158</x:v>
      </x:c>
      <x:c r="B459" s="527" t="s">
        <x:v>158</x:v>
      </x:c>
      <x:c r="C459" s="534" t="s">
        <x:v>531</x:v>
      </x:c>
      <x:c r="D459" s="534" t="s">
        <x:v>1561</x:v>
      </x:c>
      <x:c r="E459" s="527" t="s">
        <x:v>158</x:v>
      </x:c>
      <x:c r="F459" s="536" t="s">
        <x:v>1550</x:v>
      </x:c>
      <x:c r="G459" s="537" t="s">
        <x:v>1051</x:v>
      </x:c>
    </x:row>
    <x:row r="460">
      <x:c r="A460" s="534" t="s">
        <x:v>96</x:v>
      </x:c>
      <x:c r="B460" s="527" t="s">
        <x:v>96</x:v>
      </x:c>
      <x:c r="C460" s="534" t="s">
        <x:v>531</x:v>
      </x:c>
      <x:c r="D460" s="534" t="s">
        <x:v>1562</x:v>
      </x:c>
      <x:c r="E460" s="527" t="s">
        <x:v>96</x:v>
      </x:c>
      <x:c r="F460" s="536" t="s">
        <x:v>1544</x:v>
      </x:c>
      <x:c r="G460" s="537" t="s">
        <x:v>462</x:v>
      </x:c>
    </x:row>
    <x:row r="461">
      <x:c r="A461" s="534" t="s">
        <x:v>161</x:v>
      </x:c>
      <x:c r="B461" s="527" t="s">
        <x:v>161</x:v>
      </x:c>
      <x:c r="C461" s="534" t="s">
        <x:v>531</x:v>
      </x:c>
      <x:c r="D461" s="534" t="s">
        <x:v>1563</x:v>
      </x:c>
      <x:c r="E461" s="527" t="s">
        <x:v>161</x:v>
      </x:c>
      <x:c r="F461" s="536" t="s">
        <x:v>161</x:v>
      </x:c>
      <x:c r="G461" s="537" t="s">
        <x:v>1053</x:v>
      </x:c>
    </x:row>
    <x:row r="462">
      <x:c r="A462" s="534" t="s">
        <x:v>114</x:v>
      </x:c>
      <x:c r="B462" s="527" t="s">
        <x:v>114</x:v>
      </x:c>
      <x:c r="C462" s="534" t="s">
        <x:v>531</x:v>
      </x:c>
      <x:c r="D462" s="534" t="s">
        <x:v>1564</x:v>
      </x:c>
      <x:c r="E462" s="527" t="s">
        <x:v>114</x:v>
      </x:c>
      <x:c r="F462" s="536" t="s">
        <x:v>1554</x:v>
      </x:c>
      <x:c r="G462" s="537" t="s">
        <x:v>1056</x:v>
      </x:c>
    </x:row>
    <x:row r="463">
      <x:c r="A463" s="534" t="s">
        <x:v>151</x:v>
      </x:c>
      <x:c r="B463" s="527" t="s">
        <x:v>151</x:v>
      </x:c>
      <x:c r="C463" s="534" t="s">
        <x:v>531</x:v>
      </x:c>
      <x:c r="D463" s="534" t="s">
        <x:v>1565</x:v>
      </x:c>
      <x:c r="E463" s="527" t="s">
        <x:v>151</x:v>
      </x:c>
      <x:c r="F463" s="536" t="s">
        <x:v>151</x:v>
      </x:c>
      <x:c r="G463" s="537" t="s">
        <x:v>1045</x:v>
      </x:c>
    </x:row>
    <x:row r="464">
      <x:c r="A464" s="534" t="s">
        <x:v>158</x:v>
      </x:c>
      <x:c r="B464" s="527" t="s">
        <x:v>158</x:v>
      </x:c>
      <x:c r="C464" s="534" t="s">
        <x:v>531</x:v>
      </x:c>
      <x:c r="D464" s="534" t="s">
        <x:v>1566</x:v>
      </x:c>
      <x:c r="E464" s="527" t="s">
        <x:v>158</x:v>
      </x:c>
      <x:c r="F464" s="536" t="s">
        <x:v>1550</x:v>
      </x:c>
      <x:c r="G464" s="537" t="s">
        <x:v>1051</x:v>
      </x:c>
    </x:row>
    <x:row r="465">
      <x:c r="A465" s="534" t="s">
        <x:v>96</x:v>
      </x:c>
      <x:c r="B465" s="527" t="s">
        <x:v>96</x:v>
      </x:c>
      <x:c r="C465" s="534" t="s">
        <x:v>531</x:v>
      </x:c>
      <x:c r="D465" s="534" t="s">
        <x:v>1567</x:v>
      </x:c>
      <x:c r="E465" s="527" t="s">
        <x:v>96</x:v>
      </x:c>
      <x:c r="F465" s="536" t="s">
        <x:v>1544</x:v>
      </x:c>
      <x:c r="G465" s="537" t="s">
        <x:v>462</x:v>
      </x:c>
    </x:row>
    <x:row r="466">
      <x:c r="A466" s="534" t="s">
        <x:v>161</x:v>
      </x:c>
      <x:c r="B466" s="527" t="s">
        <x:v>161</x:v>
      </x:c>
      <x:c r="C466" s="534" t="s">
        <x:v>531</x:v>
      </x:c>
      <x:c r="D466" s="534" t="s">
        <x:v>1568</x:v>
      </x:c>
      <x:c r="E466" s="527" t="s">
        <x:v>161</x:v>
      </x:c>
      <x:c r="F466" s="536" t="s">
        <x:v>161</x:v>
      </x:c>
      <x:c r="G466" s="537" t="s">
        <x:v>1053</x:v>
      </x:c>
    </x:row>
    <x:row r="467">
      <x:c r="A467" s="534" t="s">
        <x:v>114</x:v>
      </x:c>
      <x:c r="B467" s="527" t="s">
        <x:v>114</x:v>
      </x:c>
      <x:c r="C467" s="534" t="s">
        <x:v>531</x:v>
      </x:c>
      <x:c r="D467" s="534" t="s">
        <x:v>1569</x:v>
      </x:c>
      <x:c r="E467" s="527" t="s">
        <x:v>114</x:v>
      </x:c>
      <x:c r="F467" s="536" t="s">
        <x:v>1554</x:v>
      </x:c>
      <x:c r="G467" s="537" t="s">
        <x:v>1056</x:v>
      </x:c>
    </x:row>
    <x:row r="468">
      <x:c r="A468" s="534" t="s">
        <x:v>151</x:v>
      </x:c>
      <x:c r="B468" s="527" t="s">
        <x:v>151</x:v>
      </x:c>
      <x:c r="C468" s="534" t="s">
        <x:v>531</x:v>
      </x:c>
      <x:c r="D468" s="534" t="s">
        <x:v>1570</x:v>
      </x:c>
      <x:c r="E468" s="527" t="s">
        <x:v>151</x:v>
      </x:c>
      <x:c r="F468" s="536" t="s">
        <x:v>151</x:v>
      </x:c>
      <x:c r="G468" s="537" t="s">
        <x:v>1045</x:v>
      </x:c>
    </x:row>
    <x:row r="469">
      <x:c r="A469" s="534" t="s">
        <x:v>158</x:v>
      </x:c>
      <x:c r="B469" s="527" t="s">
        <x:v>158</x:v>
      </x:c>
      <x:c r="C469" s="534" t="s">
        <x:v>531</x:v>
      </x:c>
      <x:c r="D469" s="534" t="s">
        <x:v>1571</x:v>
      </x:c>
      <x:c r="E469" s="527" t="s">
        <x:v>158</x:v>
      </x:c>
      <x:c r="F469" s="536" t="s">
        <x:v>1550</x:v>
      </x:c>
      <x:c r="G469" s="537" t="s">
        <x:v>1051</x:v>
      </x:c>
    </x:row>
    <x:row r="470">
      <x:c r="A470" s="534" t="s">
        <x:v>96</x:v>
      </x:c>
      <x:c r="B470" s="527" t="s">
        <x:v>96</x:v>
      </x:c>
      <x:c r="C470" s="534" t="s">
        <x:v>531</x:v>
      </x:c>
      <x:c r="D470" s="534" t="s">
        <x:v>1572</x:v>
      </x:c>
      <x:c r="E470" s="527" t="s">
        <x:v>96</x:v>
      </x:c>
      <x:c r="F470" s="536" t="s">
        <x:v>1544</x:v>
      </x:c>
      <x:c r="G470" s="537" t="s">
        <x:v>462</x:v>
      </x:c>
    </x:row>
    <x:row r="471">
      <x:c r="A471" s="534" t="s">
        <x:v>161</x:v>
      </x:c>
      <x:c r="B471" s="527" t="s">
        <x:v>161</x:v>
      </x:c>
      <x:c r="C471" s="534" t="s">
        <x:v>531</x:v>
      </x:c>
      <x:c r="D471" s="534" t="s">
        <x:v>1573</x:v>
      </x:c>
      <x:c r="E471" s="527" t="s">
        <x:v>161</x:v>
      </x:c>
      <x:c r="F471" s="536" t="s">
        <x:v>161</x:v>
      </x:c>
      <x:c r="G471" s="537" t="s">
        <x:v>1053</x:v>
      </x:c>
    </x:row>
    <x:row r="472">
      <x:c r="A472" s="534" t="s">
        <x:v>114</x:v>
      </x:c>
      <x:c r="B472" s="527" t="s">
        <x:v>114</x:v>
      </x:c>
      <x:c r="C472" s="534" t="s">
        <x:v>531</x:v>
      </x:c>
      <x:c r="D472" s="552" t="s">
        <x:v>1574</x:v>
      </x:c>
      <x:c r="E472" s="527" t="s">
        <x:v>114</x:v>
      </x:c>
      <x:c r="F472" s="557" t="s">
        <x:v>1055</x:v>
      </x:c>
      <x:c r="G472" s="537" t="s">
        <x:v>1056</x:v>
      </x:c>
    </x:row>
    <x:row r="473">
      <x:c r="A473" s="534" t="s">
        <x:v>114</x:v>
      </x:c>
      <x:c r="B473" s="527" t="s">
        <x:v>114</x:v>
      </x:c>
      <x:c r="C473" s="534" t="s">
        <x:v>531</x:v>
      </x:c>
      <x:c r="D473" s="534" t="s">
        <x:v>1575</x:v>
      </x:c>
      <x:c r="E473" s="527" t="s">
        <x:v>114</x:v>
      </x:c>
      <x:c r="F473" s="551" t="s">
        <x:v>1554</x:v>
      </x:c>
      <x:c r="G473" s="537" t="s">
        <x:v>1056</x:v>
      </x:c>
    </x:row>
    <x:row r="474">
      <x:c r="A474" s="534" t="s">
        <x:v>412</x:v>
      </x:c>
      <x:c r="B474" s="527" t="s">
        <x:v>412</x:v>
      </x:c>
      <x:c r="C474" s="534" t="s">
        <x:v>1242</x:v>
      </x:c>
      <x:c r="D474" s="534" t="s">
        <x:v>1532</x:v>
      </x:c>
      <x:c r="E474" s="527" t="s">
        <x:v>413</x:v>
      </x:c>
      <x:c r="F474" s="564" t="s">
        <x:v>414</x:v>
      </x:c>
      <x:c r="G474" s="537" t="s">
        <x:v>415</x:v>
      </x:c>
    </x:row>
    <x:row r="475">
      <x:c r="A475" s="534" t="s">
        <x:v>416</x:v>
      </x:c>
      <x:c r="B475" s="527" t="s">
        <x:v>416</x:v>
      </x:c>
      <x:c r="C475" s="534" t="s">
        <x:v>1242</x:v>
      </x:c>
      <x:c r="D475" s="534" t="s">
        <x:v>1533</x:v>
      </x:c>
      <x:c r="E475" s="527" t="s">
        <x:v>417</x:v>
      </x:c>
      <x:c r="F475" s="564" t="s">
        <x:v>418</x:v>
      </x:c>
      <x:c r="G475" s="537" t="s">
        <x:v>419</x:v>
      </x:c>
    </x:row>
    <x:row r="476">
      <x:c r="A476" s="534" t="s">
        <x:v>420</x:v>
      </x:c>
      <x:c r="B476" s="527" t="s">
        <x:v>420</x:v>
      </x:c>
      <x:c r="C476" s="534" t="s">
        <x:v>1242</x:v>
      </x:c>
      <x:c r="D476" s="534" t="s">
        <x:v>1534</x:v>
      </x:c>
      <x:c r="E476" s="527" t="s">
        <x:v>421</x:v>
      </x:c>
      <x:c r="F476" s="564" t="s">
        <x:v>422</x:v>
      </x:c>
      <x:c r="G476" s="537" t="s">
        <x:v>423</x:v>
      </x:c>
    </x:row>
    <x:row r="477" ht="16">
      <x:c r="A477" s="532" t="s">
        <x:v>1576</x:v>
      </x:c>
      <x:c r="B477" s="533" t="s">
        <x:v>1577</x:v>
      </x:c>
      <x:c r="C477" s="532" t="s">
        <x:v>1242</x:v>
      </x:c>
      <x:c r="D477" s="532" t="s">
        <x:v>1168</x:v>
      </x:c>
      <x:c r="F477" s="564"/>
      <x:c r="G477" s="527"/>
    </x:row>
    <x:row r="478" ht="16">
      <x:c r="A478" s="532" t="s">
        <x:v>1578</x:v>
      </x:c>
      <x:c r="B478" s="533" t="s">
        <x:v>244</x:v>
      </x:c>
      <x:c r="C478" s="532" t="s">
        <x:v>1242</x:v>
      </x:c>
      <x:c r="D478" s="532" t="s">
        <x:v>1579</x:v>
      </x:c>
      <x:c r="F478" s="564"/>
      <x:c r="G478" s="527"/>
    </x:row>
    <x:row r="479" ht="16">
      <x:c r="A479" s="532" t="s">
        <x:v>1580</x:v>
      </x:c>
      <x:c r="B479" s="533" t="s">
        <x:v>245</x:v>
      </x:c>
      <x:c r="C479" s="532" t="s">
        <x:v>1242</x:v>
      </x:c>
      <x:c r="D479" s="532" t="s">
        <x:v>1581</x:v>
      </x:c>
      <x:c r="F479" s="563"/>
      <x:c r="G479" s="527"/>
    </x:row>
    <x:row r="480" ht="16">
      <x:c r="A480" s="532" t="s">
        <x:v>1582</x:v>
      </x:c>
      <x:c r="B480" s="533" t="s">
        <x:v>246</x:v>
      </x:c>
      <x:c r="C480" s="532" t="s">
        <x:v>1242</x:v>
      </x:c>
      <x:c r="D480" s="532" t="s">
        <x:v>1583</x:v>
      </x:c>
      <x:c r="G480" s="527"/>
    </x:row>
    <x:row r="481" ht="32">
      <x:c r="A481" s="532" t="s">
        <x:v>1584</x:v>
      </x:c>
      <x:c r="B481" s="533" t="s">
        <x:v>1585</x:v>
      </x:c>
      <x:c r="C481" s="532" t="s">
        <x:v>1242</x:v>
      </x:c>
      <x:c r="D481" s="532" t="s">
        <x:v>1586</x:v>
      </x:c>
      <x:c r="G481" s="527"/>
    </x:row>
    <x:row r="482" ht="16">
      <x:c r="A482" s="532" t="s">
        <x:v>250</x:v>
      </x:c>
      <x:c r="B482" s="533" t="s">
        <x:v>250</x:v>
      </x:c>
      <x:c r="C482" s="532" t="s">
        <x:v>1242</x:v>
      </x:c>
      <x:c r="D482" s="532" t="s">
        <x:v>1587</x:v>
      </x:c>
      <x:c r="G482" s="527"/>
    </x:row>
    <x:row r="483" ht="16">
      <x:c r="A483" s="532" t="s">
        <x:v>251</x:v>
      </x:c>
      <x:c r="B483" s="533" t="s">
        <x:v>251</x:v>
      </x:c>
      <x:c r="C483" s="532" t="s">
        <x:v>1242</x:v>
      </x:c>
      <x:c r="D483" s="532" t="s">
        <x:v>1588</x:v>
      </x:c>
      <x:c r="G483" s="527"/>
    </x:row>
    <x:row r="484" ht="144">
      <x:c r="A484" s="532" t="s">
        <x:v>1589</x:v>
      </x:c>
      <x:c r="B484" s="533" t="s">
        <x:v>248</x:v>
      </x:c>
      <x:c r="C484" s="532" t="s">
        <x:v>1242</x:v>
      </x:c>
      <x:c r="D484" s="532" t="s">
        <x:v>1590</x:v>
      </x:c>
      <x:c r="G484" s="527"/>
    </x:row>
    <x:row r="485" ht="16">
      <x:c r="A485" s="532" t="s">
        <x:v>1243</x:v>
      </x:c>
      <x:c r="B485" s="533" t="s">
        <x:v>1243</x:v>
      </x:c>
      <x:c r="C485" s="532" t="s">
        <x:v>1242</x:v>
      </x:c>
      <x:c r="D485" s="532" t="s">
        <x:v>1591</x:v>
      </x:c>
      <x:c r="G485" s="527"/>
    </x:row>
    <x:row r="486" ht="16">
      <x:c r="A486" s="532" t="s">
        <x:v>1592</x:v>
      </x:c>
      <x:c r="B486" s="533" t="s">
        <x:v>1247</x:v>
      </x:c>
      <x:c r="C486" s="532" t="s">
        <x:v>1242</x:v>
      </x:c>
      <x:c r="D486" s="532" t="s">
        <x:v>1593</x:v>
      </x:c>
      <x:c r="G486" s="527"/>
    </x:row>
    <x:row r="487" ht="16">
      <x:c r="A487" s="532" t="s">
        <x:v>317</x:v>
      </x:c>
      <x:c r="B487" s="533" t="s">
        <x:v>317</x:v>
      </x:c>
      <x:c r="C487" s="532" t="s">
        <x:v>1242</x:v>
      </x:c>
      <x:c r="D487" s="532" t="s">
        <x:v>1594</x:v>
      </x:c>
      <x:c r="G487" s="527"/>
    </x:row>
    <x:row r="488" ht="16">
      <x:c r="A488" s="532" t="s">
        <x:v>321</x:v>
      </x:c>
      <x:c r="B488" s="533" t="s">
        <x:v>321</x:v>
      </x:c>
      <x:c r="C488" s="532" t="s">
        <x:v>1242</x:v>
      </x:c>
      <x:c r="D488" s="532" t="s">
        <x:v>1595</x:v>
      </x:c>
      <x:c r="G488" s="527"/>
    </x:row>
    <x:row r="489" ht="16">
      <x:c r="A489" s="532" t="s">
        <x:v>289</x:v>
      </x:c>
      <x:c r="B489" s="533" t="s">
        <x:v>289</x:v>
      </x:c>
      <x:c r="C489" s="532" t="s">
        <x:v>1242</x:v>
      </x:c>
      <x:c r="D489" s="532" t="s">
        <x:v>1596</x:v>
      </x:c>
      <x:c r="G489" s="527"/>
    </x:row>
    <x:row r="490" ht="16">
      <x:c r="A490" s="532" t="s">
        <x:v>325</x:v>
      </x:c>
      <x:c r="B490" s="533" t="s">
        <x:v>325</x:v>
      </x:c>
      <x:c r="C490" s="532" t="s">
        <x:v>1242</x:v>
      </x:c>
      <x:c r="D490" s="532" t="s">
        <x:v>1597</x:v>
      </x:c>
      <x:c r="F490" s="551"/>
      <x:c r="G490" s="527"/>
    </x:row>
    <x:row r="491" ht="16">
      <x:c r="A491" s="532" t="s">
        <x:v>327</x:v>
      </x:c>
      <x:c r="B491" s="533" t="s">
        <x:v>327</x:v>
      </x:c>
      <x:c r="C491" s="532" t="s">
        <x:v>1242</x:v>
      </x:c>
      <x:c r="D491" s="532" t="s">
        <x:v>1598</x:v>
      </x:c>
      <x:c r="G491" s="527"/>
    </x:row>
    <x:row r="492" ht="16">
      <x:c r="A492" s="532" t="s">
        <x:v>331</x:v>
      </x:c>
      <x:c r="B492" s="533" t="s">
        <x:v>331</x:v>
      </x:c>
      <x:c r="C492" s="532" t="s">
        <x:v>1242</x:v>
      </x:c>
      <x:c r="D492" s="532" t="s">
        <x:v>1599</x:v>
      </x:c>
      <x:c r="G492" s="527"/>
    </x:row>
    <x:row r="493" ht="16">
      <x:c r="A493" s="532" t="s">
        <x:v>335</x:v>
      </x:c>
      <x:c r="B493" s="533" t="s">
        <x:v>335</x:v>
      </x:c>
      <x:c r="C493" s="532" t="s">
        <x:v>1242</x:v>
      </x:c>
      <x:c r="D493" s="532" t="s">
        <x:v>1600</x:v>
      </x:c>
      <x:c r="G493" s="527"/>
    </x:row>
    <x:row r="494" ht="16">
      <x:c r="A494" s="532" t="s">
        <x:v>339</x:v>
      </x:c>
      <x:c r="B494" s="533" t="s">
        <x:v>339</x:v>
      </x:c>
      <x:c r="C494" s="532" t="s">
        <x:v>1242</x:v>
      </x:c>
      <x:c r="D494" s="532" t="s">
        <x:v>1601</x:v>
      </x:c>
      <x:c r="G494" s="527"/>
    </x:row>
    <x:row r="495" ht="16">
      <x:c r="A495" s="532" t="s">
        <x:v>1602</x:v>
      </x:c>
      <x:c r="B495" s="533" t="s">
        <x:v>1603</x:v>
      </x:c>
      <x:c r="C495" s="532" t="s">
        <x:v>1242</x:v>
      </x:c>
      <x:c r="D495" s="532" t="s">
        <x:v>1393</x:v>
      </x:c>
      <x:c r="G495" s="527"/>
    </x:row>
    <x:row r="496" ht="16">
      <x:c r="A496" s="532" t="s">
        <x:v>1251</x:v>
      </x:c>
      <x:c r="B496" s="533" t="s">
        <x:v>1251</x:v>
      </x:c>
      <x:c r="C496" s="532" t="s">
        <x:v>1242</x:v>
      </x:c>
      <x:c r="D496" s="532" t="s">
        <x:v>1604</x:v>
      </x:c>
      <x:c r="G496" s="527"/>
    </x:row>
    <x:row r="497" ht="16">
      <x:c r="A497" s="532" t="s">
        <x:v>264</x:v>
      </x:c>
      <x:c r="B497" s="533" t="s">
        <x:v>264</x:v>
      </x:c>
      <x:c r="C497" s="532" t="s">
        <x:v>1242</x:v>
      </x:c>
      <x:c r="D497" s="532" t="s">
        <x:v>1605</x:v>
      </x:c>
      <x:c r="G497" s="527"/>
    </x:row>
    <x:row r="498" ht="16">
      <x:c r="A498" s="532" t="s">
        <x:v>347</x:v>
      </x:c>
      <x:c r="B498" s="533" t="s">
        <x:v>347</x:v>
      </x:c>
      <x:c r="C498" s="532" t="s">
        <x:v>1242</x:v>
      </x:c>
      <x:c r="D498" s="532" t="s">
        <x:v>1606</x:v>
      </x:c>
      <x:c r="G498" s="527"/>
    </x:row>
    <x:row r="499" ht="16">
      <x:c r="A499" s="532" t="s">
        <x:v>304</x:v>
      </x:c>
      <x:c r="B499" s="533" t="s">
        <x:v>304</x:v>
      </x:c>
      <x:c r="C499" s="532" t="s">
        <x:v>1242</x:v>
      </x:c>
      <x:c r="D499" s="532" t="s">
        <x:v>1607</x:v>
      </x:c>
      <x:c r="G499" s="527"/>
    </x:row>
    <x:row r="500" ht="16">
      <x:c r="A500" s="532" t="s">
        <x:v>1608</x:v>
      </x:c>
      <x:c r="B500" s="533" t="s">
        <x:v>1609</x:v>
      </x:c>
      <x:c r="C500" s="532" t="s">
        <x:v>1242</x:v>
      </x:c>
      <x:c r="D500" s="532" t="s">
        <x:v>1610</x:v>
      </x:c>
      <x:c r="G500" s="527"/>
    </x:row>
    <x:row r="501" ht="16">
      <x:c r="A501" s="532" t="s">
        <x:v>1611</x:v>
      </x:c>
      <x:c r="B501" s="533" t="s">
        <x:v>1612</x:v>
      </x:c>
      <x:c r="C501" s="532" t="s">
        <x:v>1242</x:v>
      </x:c>
      <x:c r="D501" s="532" t="s">
        <x:v>1613</x:v>
      </x:c>
      <x:c r="G501" s="527"/>
    </x:row>
    <x:row r="502" ht="16">
      <x:c r="A502" s="532" t="s">
        <x:v>1254</x:v>
      </x:c>
      <x:c r="B502" s="533" t="s">
        <x:v>1254</x:v>
      </x:c>
      <x:c r="C502" s="532" t="s">
        <x:v>1242</x:v>
      </x:c>
      <x:c r="D502" s="532" t="s">
        <x:v>1614</x:v>
      </x:c>
      <x:c r="G502" s="527"/>
    </x:row>
    <x:row r="503" ht="16">
      <x:c r="A503" s="532" t="s">
        <x:v>1615</x:v>
      </x:c>
      <x:c r="B503" s="533" t="s">
        <x:v>359</x:v>
      </x:c>
      <x:c r="C503" s="532" t="s">
        <x:v>1242</x:v>
      </x:c>
      <x:c r="D503" s="532" t="s">
        <x:v>1500</x:v>
      </x:c>
      <x:c r="G503" s="527"/>
    </x:row>
    <x:row r="504" ht="16">
      <x:c r="A504" s="532" t="s">
        <x:v>363</x:v>
      </x:c>
      <x:c r="B504" s="533" t="s">
        <x:v>363</x:v>
      </x:c>
      <x:c r="C504" s="532" t="s">
        <x:v>1242</x:v>
      </x:c>
      <x:c r="D504" s="532" t="s">
        <x:v>1616</x:v>
      </x:c>
      <x:c r="G504" s="527"/>
    </x:row>
    <x:row r="505" ht="16">
      <x:c r="A505" s="532" t="s">
        <x:v>1617</x:v>
      </x:c>
      <x:c r="B505" s="533" t="s">
        <x:v>367</x:v>
      </x:c>
      <x:c r="C505" s="532" t="s">
        <x:v>1242</x:v>
      </x:c>
      <x:c r="D505" s="532" t="s">
        <x:v>1618</x:v>
      </x:c>
      <x:c r="G505" s="527"/>
    </x:row>
    <x:row r="506" ht="16">
      <x:c r="A506" s="532" t="s">
        <x:v>371</x:v>
      </x:c>
      <x:c r="B506" s="533" t="s">
        <x:v>371</x:v>
      </x:c>
      <x:c r="C506" s="532" t="s">
        <x:v>1242</x:v>
      </x:c>
      <x:c r="D506" s="532" t="s">
        <x:v>1619</x:v>
      </x:c>
      <x:c r="G506" s="527"/>
    </x:row>
    <x:row r="507" ht="16">
      <x:c r="A507" s="532" t="s">
        <x:v>1620</x:v>
      </x:c>
      <x:c r="B507" s="533" t="s">
        <x:v>375</x:v>
      </x:c>
      <x:c r="C507" s="532" t="s">
        <x:v>1242</x:v>
      </x:c>
      <x:c r="D507" s="532" t="s">
        <x:v>1507</x:v>
      </x:c>
      <x:c r="G507" s="527"/>
    </x:row>
    <x:row r="508" ht="16">
      <x:c r="A508" s="532" t="s">
        <x:v>1621</x:v>
      </x:c>
      <x:c r="B508" s="533" t="s">
        <x:v>1622</x:v>
      </x:c>
      <x:c r="C508" s="532" t="s">
        <x:v>1242</x:v>
      </x:c>
      <x:c r="D508" s="532" t="s">
        <x:v>1623</x:v>
      </x:c>
      <x:c r="G508" s="527"/>
    </x:row>
    <x:row r="509" ht="16">
      <x:c r="A509" s="532" t="s">
        <x:v>383</x:v>
      </x:c>
      <x:c r="B509" s="533" t="s">
        <x:v>383</x:v>
      </x:c>
      <x:c r="C509" s="532" t="s">
        <x:v>1242</x:v>
      </x:c>
      <x:c r="D509" s="532" t="s">
        <x:v>1624</x:v>
      </x:c>
      <x:c r="G509" s="527"/>
    </x:row>
    <x:row r="510" ht="16">
      <x:c r="A510" s="532" t="s">
        <x:v>387</x:v>
      </x:c>
      <x:c r="B510" s="533" t="s">
        <x:v>387</x:v>
      </x:c>
      <x:c r="C510" s="532" t="s">
        <x:v>1242</x:v>
      </x:c>
      <x:c r="D510" s="532" t="s">
        <x:v>1625</x:v>
      </x:c>
      <x:c r="G510" s="527"/>
    </x:row>
    <x:row r="511" ht="16">
      <x:c r="A511" s="532" t="s">
        <x:v>1258</x:v>
      </x:c>
      <x:c r="B511" s="533" t="s">
        <x:v>1258</x:v>
      </x:c>
      <x:c r="C511" s="532" t="s">
        <x:v>1242</x:v>
      </x:c>
      <x:c r="D511" s="532" t="s">
        <x:v>1626</x:v>
      </x:c>
      <x:c r="G511" s="527"/>
    </x:row>
    <x:row r="512" ht="16">
      <x:c r="A512" s="532" t="s">
        <x:v>1627</x:v>
      </x:c>
      <x:c r="B512" s="533" t="s">
        <x:v>390</x:v>
      </x:c>
      <x:c r="C512" s="532" t="s">
        <x:v>1242</x:v>
      </x:c>
      <x:c r="D512" s="532" t="s">
        <x:v>1628</x:v>
      </x:c>
      <x:c r="G512" s="527"/>
    </x:row>
    <x:row r="513" ht="16">
      <x:c r="A513" s="532" t="s">
        <x:v>1629</x:v>
      </x:c>
      <x:c r="B513" s="533" t="s">
        <x:v>393</x:v>
      </x:c>
      <x:c r="C513" s="532" t="s">
        <x:v>1242</x:v>
      </x:c>
      <x:c r="D513" s="532" t="s">
        <x:v>1630</x:v>
      </x:c>
      <x:c r="G513" s="527"/>
    </x:row>
    <x:row r="514" ht="16">
      <x:c r="A514" s="532" t="s">
        <x:v>1631</x:v>
      </x:c>
      <x:c r="B514" s="533" t="s">
        <x:v>397</x:v>
      </x:c>
      <x:c r="C514" s="532" t="s">
        <x:v>1242</x:v>
      </x:c>
      <x:c r="D514" s="532" t="s">
        <x:v>1632</x:v>
      </x:c>
      <x:c r="G514" s="527"/>
    </x:row>
    <x:row r="515" ht="16">
      <x:c r="A515" s="532" t="s">
        <x:v>1633</x:v>
      </x:c>
      <x:c r="B515" s="533" t="s">
        <x:v>400</x:v>
      </x:c>
      <x:c r="C515" s="532" t="s">
        <x:v>1242</x:v>
      </x:c>
      <x:c r="D515" s="532" t="s">
        <x:v>1634</x:v>
      </x:c>
      <x:c r="G515" s="527"/>
    </x:row>
    <x:row r="516" ht="16">
      <x:c r="A516" s="532" t="s">
        <x:v>404</x:v>
      </x:c>
      <x:c r="B516" s="533" t="s">
        <x:v>404</x:v>
      </x:c>
      <x:c r="C516" s="532" t="s">
        <x:v>1242</x:v>
      </x:c>
      <x:c r="D516" s="532" t="s">
        <x:v>1635</x:v>
      </x:c>
      <x:c r="G516" s="527"/>
    </x:row>
    <x:row r="517" ht="16">
      <x:c r="A517" s="532" t="s">
        <x:v>1636</x:v>
      </x:c>
      <x:c r="B517" s="533" t="s">
        <x:v>408</x:v>
      </x:c>
      <x:c r="C517" s="532" t="s">
        <x:v>1242</x:v>
      </x:c>
      <x:c r="D517" s="532" t="s">
        <x:v>1637</x:v>
      </x:c>
      <x:c r="G517" s="527"/>
    </x:row>
    <x:row r="518" ht="16">
      <x:c r="A518" s="532" t="s">
        <x:v>1638</x:v>
      </x:c>
      <x:c r="B518" s="533" t="s">
        <x:v>412</x:v>
      </x:c>
      <x:c r="C518" s="532" t="s">
        <x:v>1242</x:v>
      </x:c>
      <x:c r="D518" s="532" t="s">
        <x:v>1639</x:v>
      </x:c>
      <x:c r="G518" s="527"/>
    </x:row>
    <x:row r="519" ht="16">
      <x:c r="A519" s="532" t="s">
        <x:v>1640</x:v>
      </x:c>
      <x:c r="B519" s="533" t="s">
        <x:v>416</x:v>
      </x:c>
      <x:c r="C519" s="532" t="s">
        <x:v>1242</x:v>
      </x:c>
      <x:c r="D519" s="532" t="s">
        <x:v>1641</x:v>
      </x:c>
      <x:c r="F519" s="551"/>
      <x:c r="G519" s="527"/>
    </x:row>
    <x:row r="520" ht="17">
      <x:c r="A520" s="532" t="s">
        <x:v>1642</x:v>
      </x:c>
      <x:c r="B520" s="533" t="s">
        <x:v>420</x:v>
      </x:c>
      <x:c r="C520" s="532" t="s">
        <x:v>1242</x:v>
      </x:c>
      <x:c r="D520" s="532" t="s">
        <x:v>1643</x:v>
      </x:c>
      <x:c r="F520" s="564"/>
      <x:c r="G520" s="527"/>
    </x:row>
    <x:row r="521" ht="16">
      <x:c r="A521" s="534"/>
      <x:c r="B521" s="561" t="s">
        <x:v>1644</x:v>
      </x:c>
      <x:c r="C521" s="562" t="s">
        <x:v>1410</x:v>
      </x:c>
      <x:c r="D521" s="562" t="s">
        <x:v>1315</x:v>
      </x:c>
      <x:c r="E521" s="566" t="s">
        <x:v>1645</x:v>
      </x:c>
      <x:c r="F521" s="567" t="s">
        <x:v>1646</x:v>
      </x:c>
      <x:c r="G521" s="537" t="s">
        <x:v>1647</x:v>
      </x:c>
    </x:row>
    <x:row r="522">
      <x:c r="A522" s="534"/>
      <x:c r="C522" s="534"/>
      <x:c r="D522" s="534"/>
      <x:c r="F522" s="564"/>
    </x:row>
    <x:row r="523">
      <x:c r="A523" s="534"/>
      <x:c r="C523" s="534"/>
      <x:c r="D523" s="534"/>
      <x:c r="F523" s="564"/>
    </x:row>
    <x:row r="524">
      <x:c r="A524" s="534"/>
      <x:c r="C524" s="534"/>
      <x:c r="D524" s="534"/>
      <x:c r="F524" s="564"/>
    </x:row>
    <x:row r="525">
      <x:c r="A525" s="534"/>
      <x:c r="C525" s="534"/>
      <x:c r="D525" s="534"/>
      <x:c r="F525" s="564"/>
    </x:row>
    <x:row r="526">
      <x:c r="A526" s="534"/>
      <x:c r="C526" s="534"/>
      <x:c r="D526" s="534"/>
      <x:c r="F526" s="564"/>
    </x:row>
    <x:row r="527">
      <x:c r="A527" s="534"/>
      <x:c r="C527" s="534"/>
      <x:c r="D527" s="534"/>
      <x:c r="F527" s="564"/>
    </x:row>
    <x:row r="528">
      <x:c r="A528" s="534"/>
      <x:c r="C528" s="534"/>
      <x:c r="D528" s="534"/>
      <x:c r="F528" s="563"/>
    </x:row>
    <x:row r="529">
      <x:c r="A529" s="534"/>
      <x:c r="C529" s="534"/>
      <x:c r="D529" s="534"/>
    </x:row>
    <x:row r="530">
      <x:c r="A530" s="534"/>
      <x:c r="C530" s="534"/>
      <x:c r="D530" s="534"/>
    </x:row>
    <x:row r="531">
      <x:c r="A531" s="534"/>
      <x:c r="C531" s="534"/>
      <x:c r="D531" s="534"/>
    </x:row>
    <x:row r="532">
      <x:c r="A532" s="534"/>
      <x:c r="C532" s="534"/>
      <x:c r="D532" s="534"/>
    </x:row>
    <x:row r="533">
      <x:c r="A533" s="534"/>
      <x:c r="C533" s="534"/>
      <x:c r="D533" s="534"/>
    </x:row>
    <x:row r="534">
      <x:c r="A534" s="534"/>
      <x:c r="C534" s="534"/>
      <x:c r="D534" s="534"/>
    </x:row>
    <x:row r="535">
      <x:c r="A535" s="534"/>
      <x:c r="C535" s="534"/>
      <x:c r="D535" s="534"/>
    </x:row>
    <x:row r="536">
      <x:c r="A536" s="534"/>
      <x:c r="C536" s="534"/>
      <x:c r="D536" s="534"/>
    </x:row>
    <x:row r="537">
      <x:c r="A537" s="534"/>
      <x:c r="C537" s="534"/>
      <x:c r="D537" s="534"/>
    </x:row>
    <x:row r="538">
      <x:c r="A538" s="534"/>
      <x:c r="C538" s="534"/>
      <x:c r="D538" s="534"/>
    </x:row>
    <x:row r="539">
      <x:c r="A539" s="534"/>
      <x:c r="C539" s="534"/>
      <x:c r="D539" s="534"/>
    </x:row>
    <x:row r="540">
      <x:c r="A540" s="534"/>
      <x:c r="C540" s="534"/>
      <x:c r="D540" s="534"/>
      <x:c r="F540" s="551"/>
    </x:row>
    <x:row r="541">
      <x:c r="A541" s="534" t="s">
        <x:v>439</x:v>
      </x:c>
      <x:c r="B541" s="527" t="s">
        <x:v>439</x:v>
      </x:c>
      <x:c r="C541" s="534" t="s">
        <x:v>955</x:v>
      </x:c>
      <x:c r="D541" s="534" t="s">
        <x:v>1485</x:v>
      </x:c>
      <x:c r="E541" s="527" t="s">
        <x:v>1648</x:v>
      </x:c>
      <x:c r="F541" s="536" t="s">
        <x:v>1649</x:v>
      </x:c>
      <x:c r="G541" s="537" t="s">
        <x:v>1650</x:v>
      </x:c>
    </x:row>
    <x:row r="542">
      <x:c r="A542" s="534" t="s">
        <x:v>445</x:v>
      </x:c>
      <x:c r="B542" s="527" t="s">
        <x:v>445</x:v>
      </x:c>
      <x:c r="C542" s="534" t="s">
        <x:v>955</x:v>
      </x:c>
      <x:c r="D542" s="534" t="s">
        <x:v>1651</x:v>
      </x:c>
      <x:c r="E542" s="527" t="s">
        <x:v>1652</x:v>
      </x:c>
      <x:c r="F542" s="551" t="s">
        <x:v>1653</x:v>
      </x:c>
      <x:c r="G542" s="537" t="s">
        <x:v>1654</x:v>
      </x:c>
    </x:row>
    <x:row r="543">
      <x:c r="A543" s="534" t="s">
        <x:v>31</x:v>
      </x:c>
      <x:c r="B543" s="527" t="s">
        <x:v>31</x:v>
      </x:c>
      <x:c r="C543" s="534" t="s">
        <x:v>955</x:v>
      </x:c>
      <x:c r="D543" s="534" t="s">
        <x:v>1197</x:v>
      </x:c>
      <x:c r="E543" s="527" t="s">
        <x:v>1026</x:v>
      </x:c>
      <x:c r="F543" s="536" t="s">
        <x:v>1655</x:v>
      </x:c>
      <x:c r="G543" s="537" t="s">
        <x:v>1028</x:v>
      </x:c>
    </x:row>
    <x:row r="544">
      <x:c r="A544" s="534" t="s">
        <x:v>1656</x:v>
      </x:c>
      <x:c r="B544" s="527" t="s">
        <x:v>1656</x:v>
      </x:c>
      <x:c r="C544" s="534" t="s">
        <x:v>955</x:v>
      </x:c>
      <x:c r="D544" s="534" t="s">
        <x:v>1657</x:v>
      </x:c>
      <x:c r="E544" s="527" t="s">
        <x:v>104</x:v>
      </x:c>
      <x:c r="F544" s="536" t="s">
        <x:v>605</x:v>
      </x:c>
      <x:c r="G544" s="537" t="s">
        <x:v>1658</x:v>
      </x:c>
    </x:row>
    <x:row r="545">
      <x:c r="A545" s="534" t="s">
        <x:v>447</x:v>
      </x:c>
      <x:c r="B545" s="527" t="s">
        <x:v>447</x:v>
      </x:c>
      <x:c r="C545" s="534" t="s">
        <x:v>955</x:v>
      </x:c>
      <x:c r="D545" s="534" t="s">
        <x:v>1659</x:v>
      </x:c>
      <x:c r="E545" s="527" t="s">
        <x:v>447</x:v>
      </x:c>
      <x:c r="F545" s="536" t="s">
        <x:v>1660</x:v>
      </x:c>
      <x:c r="G545" s="537" t="s">
        <x:v>1661</x:v>
      </x:c>
    </x:row>
    <x:row r="546">
      <x:c r="A546" s="534" t="s">
        <x:v>164</x:v>
      </x:c>
      <x:c r="B546" s="527" t="s">
        <x:v>164</x:v>
      </x:c>
      <x:c r="C546" s="534" t="s">
        <x:v>955</x:v>
      </x:c>
      <x:c r="D546" s="534" t="s">
        <x:v>1662</x:v>
      </x:c>
      <x:c r="E546" s="527" t="s">
        <x:v>950</x:v>
      </x:c>
      <x:c r="F546" s="536" t="s">
        <x:v>951</x:v>
      </x:c>
      <x:c r="G546" s="537" t="s">
        <x:v>1663</x:v>
      </x:c>
    </x:row>
    <x:row r="547">
      <x:c r="A547" s="534" t="s">
        <x:v>448</x:v>
      </x:c>
      <x:c r="B547" s="527" t="s">
        <x:v>1664</x:v>
      </x:c>
      <x:c r="C547" s="534" t="s">
        <x:v>955</x:v>
      </x:c>
      <x:c r="D547" s="534" t="s">
        <x:v>1665</x:v>
      </x:c>
      <x:c r="E547" s="527" t="s">
        <x:v>1666</x:v>
      </x:c>
      <x:c r="F547" s="536" t="s">
        <x:v>1667</x:v>
      </x:c>
      <x:c r="G547" s="537" t="s">
        <x:v>1668</x:v>
      </x:c>
    </x:row>
    <x:row r="548">
      <x:c r="A548" s="534" t="s">
        <x:v>449</x:v>
      </x:c>
      <x:c r="B548" s="527" t="s">
        <x:v>449</x:v>
      </x:c>
      <x:c r="C548" s="534" t="s">
        <x:v>955</x:v>
      </x:c>
      <x:c r="D548" s="534" t="s">
        <x:v>1669</x:v>
      </x:c>
      <x:c r="E548" s="527" t="s">
        <x:v>1670</x:v>
      </x:c>
      <x:c r="F548" s="551" t="s">
        <x:v>1671</x:v>
      </x:c>
      <x:c r="G548" s="537" t="s">
        <x:v>1672</x:v>
      </x:c>
    </x:row>
    <x:row r="549">
      <x:c r="A549" s="534" t="s">
        <x:v>1673</x:v>
      </x:c>
      <x:c r="B549" s="527" t="s">
        <x:v>1673</x:v>
      </x:c>
      <x:c r="C549" s="562" t="s">
        <x:v>1674</x:v>
      </x:c>
      <x:c r="D549" s="534" t="s">
        <x:v>1472</x:v>
      </x:c>
      <x:c r="E549" s="527" t="s">
        <x:v>1675</x:v>
      </x:c>
      <x:c r="F549" s="536" t="s">
        <x:v>1676</x:v>
      </x:c>
      <x:c r="G549" s="537" t="s">
        <x:v>1677</x:v>
      </x:c>
    </x:row>
    <x:row r="550">
      <x:c r="A550" s="534" t="s">
        <x:v>1474</x:v>
      </x:c>
      <x:c r="B550" s="527" t="s">
        <x:v>1474</x:v>
      </x:c>
      <x:c r="C550" s="562" t="s">
        <x:v>1674</x:v>
      </x:c>
      <x:c r="D550" s="534" t="s">
        <x:v>1475</x:v>
      </x:c>
      <x:c r="E550" s="527" t="s">
        <x:v>1678</x:v>
      </x:c>
      <x:c r="F550" s="536" t="s">
        <x:v>1679</x:v>
      </x:c>
      <x:c r="G550" s="537" t="s">
        <x:v>1680</x:v>
      </x:c>
    </x:row>
    <x:row r="551">
      <x:c r="A551" s="534" t="s">
        <x:v>1469</x:v>
      </x:c>
      <x:c r="B551" s="527" t="s">
        <x:v>1469</x:v>
      </x:c>
      <x:c r="C551" s="562" t="s">
        <x:v>1674</x:v>
      </x:c>
      <x:c r="D551" s="534" t="s">
        <x:v>920</x:v>
      </x:c>
      <x:c r="E551" s="527" t="s">
        <x:v>1681</x:v>
      </x:c>
      <x:c r="F551" s="551" t="s">
        <x:v>1682</x:v>
      </x:c>
      <x:c r="G551" s="537" t="s">
        <x:v>1683</x:v>
      </x:c>
    </x:row>
    <x:row r="552">
      <x:c r="A552" s="534" t="s">
        <x:v>1684</x:v>
      </x:c>
      <x:c r="B552" s="527" t="s">
        <x:v>1684</x:v>
      </x:c>
      <x:c r="C552" s="534" t="s">
        <x:v>1410</x:v>
      </x:c>
      <x:c r="D552" s="562" t="s">
        <x:v>1685</x:v>
      </x:c>
      <x:c r="E552" s="527" t="s">
        <x:v>1686</x:v>
      </x:c>
      <x:c r="F552" s="551" t="s">
        <x:v>1687</x:v>
      </x:c>
      <x:c r="G552" s="537" t="s">
        <x:v>1688</x:v>
      </x:c>
    </x:row>
    <x:row r="553">
      <x:c r="A553" s="534" t="s">
        <x:v>1464</x:v>
      </x:c>
      <x:c r="B553" s="527" t="s">
        <x:v>1464</x:v>
      </x:c>
      <x:c r="C553" s="534" t="s">
        <x:v>1674</x:v>
      </x:c>
      <x:c r="D553" s="534" t="s">
        <x:v>1465</x:v>
      </x:c>
      <x:c r="E553" s="527" t="s">
        <x:v>1464</x:v>
      </x:c>
      <x:c r="F553" s="536" t="s">
        <x:v>1689</x:v>
      </x:c>
      <x:c r="G553" s="537" t="s">
        <x:v>1690</x:v>
      </x:c>
    </x:row>
    <x:row r="554">
      <x:c r="A554" s="534" t="s">
        <x:v>1466</x:v>
      </x:c>
      <x:c r="B554" s="527" t="s">
        <x:v>1466</x:v>
      </x:c>
      <x:c r="C554" s="534" t="s">
        <x:v>1674</x:v>
      </x:c>
      <x:c r="D554" s="534" t="s">
        <x:v>1210</x:v>
      </x:c>
      <x:c r="E554" s="527" t="s">
        <x:v>1691</x:v>
      </x:c>
      <x:c r="F554" s="536" t="s">
        <x:v>1692</x:v>
      </x:c>
      <x:c r="G554" s="537" t="s">
        <x:v>1693</x:v>
      </x:c>
    </x:row>
    <x:row r="555">
      <x:c r="A555" s="534" t="s">
        <x:v>1694</x:v>
      </x:c>
      <x:c r="B555" s="527" t="s">
        <x:v>1694</x:v>
      </x:c>
      <x:c r="C555" s="534" t="s">
        <x:v>1410</x:v>
      </x:c>
      <x:c r="D555" s="534" t="s">
        <x:v>1317</x:v>
      </x:c>
      <x:c r="E555" s="527" t="s">
        <x:v>1695</x:v>
      </x:c>
      <x:c r="F555" s="551" t="s">
        <x:v>1696</x:v>
      </x:c>
      <x:c r="G555" s="537" t="s">
        <x:v>1697</x:v>
      </x:c>
    </x:row>
    <x:row r="556" ht="16">
      <x:c r="A556" s="534" t="s">
        <x:v>37</x:v>
      </x:c>
      <x:c r="B556" s="568" t="s">
        <x:v>1698</x:v>
      </x:c>
      <x:c r="C556" s="562" t="s">
        <x:v>1410</x:v>
      </x:c>
      <x:c r="D556" s="562" t="s">
        <x:v>484</x:v>
      </x:c>
      <x:c r="E556" s="561" t="s">
        <x:v>1698</x:v>
      </x:c>
      <x:c r="F556" s="569" t="s">
        <x:v>1699</x:v>
      </x:c>
      <x:c r="G556" s="570" t="s">
        <x:v>1700</x:v>
      </x:c>
    </x:row>
  </x:sheetData>
  <x:pageMargins left="0.7" right="0.7" top="0.75" bottom="0.75" header="0.3" footer="0.3"/>
  <x:tableParts count="1">
    <x:tablePart xmlns:r="http://schemas.openxmlformats.org/officeDocument/2006/relationships" r:id="R63968029036642d4"/>
  </x:tableParts>
</x:worksheet>
</file>

<file path=xl/worksheets/sheet15.xml><?xml version="1.0" encoding="utf-8"?>
<x:worksheet xmlns:x="http://schemas.openxmlformats.org/spreadsheetml/2006/main">
  <x:sheetFormatPr baseColWidth="10" defaultColWidth="8.83203125" defaultRowHeight="13"/>
  <x:sheetData>
    <x:row r="1">
      <x:c r="A1" s="341" t="s">
        <x:v>1421</x:v>
      </x:c>
    </x:row>
  </x:sheetData>
  <x:pageMargins left="0.7" right="0.7" top="0.75" bottom="0.75" header="0.3" footer="0.3"/>
</x:worksheet>
</file>

<file path=xl/worksheets/sheet16.xml><?xml version="1.0" encoding="utf-8"?>
<x:worksheet xmlns:x="http://schemas.openxmlformats.org/spreadsheetml/2006/main">
  <x:sheetFormatPr baseColWidth="10" defaultColWidth="11.5" defaultRowHeight="13"/>
  <x:cols>
    <x:col min="2" max="2" width="35.6640625" customWidth="1"/>
    <x:col min="3" max="3" width="42.6640625" customWidth="1"/>
    <x:col min="4" max="4" width="37.5" customWidth="1"/>
    <x:col min="5" max="5" width="37.1640625" customWidth="1"/>
    <x:col min="6" max="6" width="37.33203125" customWidth="1"/>
    <x:col min="7" max="7" width="32.1640625" customWidth="1"/>
    <x:col min="8" max="8" width="31.5" customWidth="1"/>
    <x:col min="9" max="9" width="24.83203125" customWidth="1"/>
    <x:col min="10" max="10" width="23.6640625" customWidth="1"/>
    <x:col min="11" max="12" width="11.83203125" customWidth="1"/>
  </x:cols>
  <x:sheetData>
    <x:row r="1">
      <x:c r="B1" t="s">
        <x:v>1423</x:v>
      </x:c>
      <x:c r="C1" s="343" t="s">
        <x:v>1701</x:v>
      </x:c>
      <x:c r="D1" s="343" t="s">
        <x:v>1702</x:v>
      </x:c>
      <x:c r="E1" s="343" t="s">
        <x:v>447</x:v>
      </x:c>
      <x:c r="F1" s="343" t="s">
        <x:v>1703</x:v>
      </x:c>
      <x:c r="G1" s="345" t="s">
        <x:v>1425</x:v>
      </x:c>
      <x:c r="H1" s="345" t="s">
        <x:v>1428</x:v>
      </x:c>
      <x:c r="I1" s="345" t="s">
        <x:v>1430</x:v>
      </x:c>
      <x:c r="J1" s="345" t="s">
        <x:v>182</x:v>
      </x:c>
      <x:c r="K1" s="341" t="s">
        <x:v>1432</x:v>
      </x:c>
      <x:c r="L1" t="s">
        <x:v>1434</x:v>
      </x:c>
      <x:c r="M1" t="s">
        <x:v>1436</x:v>
      </x:c>
      <x:c r="N1" t="s">
        <x:v>1438</x:v>
      </x:c>
    </x:row>
    <x:row r="2">
      <x:c r="B2" t="e">
        <x:f t="shared" ref="B2:B11" si="0">IF(G38&lt;&gt;0,C38,"")</x:f>
      </x:c>
      <x:c r="C2" s="342" t="str">
        <x:f>IF(D38 &lt;&gt; 0,D38,"")</x:f>
      </x:c>
      <x:c r="D2" s="342" t="e">
        <x:f>IF(E38 &lt;&gt; 0,E38,"")</x:f>
      </x:c>
      <x:c r="E2" s="342" t="e">
        <x:f>IF(G38 &lt;&gt; 0,G38,"")</x:f>
      </x:c>
      <x:c r="F2" s="342" t="e">
        <x:f>IF(F38&lt;&gt;0,F38,"")</x:f>
      </x:c>
      <x:c r="G2" s="346" t="str">
        <x:f>IF(D51 &lt;&gt; 0,D51,"")</x:f>
      </x:c>
      <x:c r="H2" s="344" t="str">
        <x:f t="shared" ref="H2:H11" si="1">IF(E51&lt;&gt; 0,E51,"")</x:f>
      </x:c>
      <x:c r="I2" s="344" t="e">
        <x:f t="shared" ref="I2:I11" si="2">IF(G51&lt;&gt; 0,G51,"")</x:f>
      </x:c>
      <x:c r="J2" s="344" t="e">
        <x:f>IF(F51&lt;&gt; 0,F51,"")</x:f>
      </x:c>
      <x:c r="K2" t="str">
        <x:f>IF('1. LCC Befintlig Installation'!O175 &lt;&gt; 0,'1. LCC Befintlig Installation'!O175,"")</x:f>
      </x:c>
      <x:c r="L2" t="str">
        <x:f>IF('1. LCC Befintlig Installation'!P175 &lt;&gt; 0,'1. LCC Befintlig Installation'!P175,"")</x:f>
      </x:c>
      <x:c r="M2" t="str">
        <x:f>IF('1. LCC Befintlig Installation'!Q175 &lt;&gt; 0,'1. LCC Befintlig Installation'!Q175,"")</x:f>
      </x:c>
      <x:c r="N2" t="str">
        <x:f>IF('1. LCC Befintlig Installation'!R175 &lt;&gt; 0,'1. LCC Befintlig Installation'!R175,"")</x:f>
      </x:c>
    </x:row>
    <x:row r="3">
      <x:c r="B3" t="str">
        <x:f t="shared" si="0"/>
      </x:c>
      <x:c r="C3" s="342" t="str">
        <x:f t="shared" ref="C3:D11" si="3">IF(D39 &lt;&gt; 0,D39,"")</x:f>
      </x:c>
      <x:c r="D3" s="342" t="str">
        <x:f t="shared" si="3"/>
      </x:c>
      <x:c r="E3" s="342" t="str">
        <x:f t="shared" ref="E3:E11" si="4">IF(G39 &lt;&gt; 0,G39,"")</x:f>
      </x:c>
      <x:c r="F3" s="342" t="str">
        <x:f t="shared" ref="F3:F11" si="5">IF(F39&lt;&gt;0,F39,"")</x:f>
      </x:c>
      <x:c r="G3" s="346" t="e">
        <x:f>IF(D52 &lt;&gt; 0,D52,0)</x:f>
      </x:c>
      <x:c r="H3" s="344" t="n">
        <x:f>IF(E52&lt;&gt; 0,E52,0)</x:f>
        <x:v>0</x:v>
      </x:c>
      <x:c r="I3" s="344" t="n">
        <x:f>IF(G52&lt;&gt; 0,G52,0)</x:f>
        <x:v>0</x:v>
      </x:c>
      <x:c r="J3" s="344" t="n">
        <x:f>IF(F52&lt;&gt; 0,F52,0)</x:f>
        <x:v>0</x:v>
      </x:c>
      <x:c r="K3" t="str">
        <x:f>IF('1. LCC Befintlig Installation'!O194&lt;&gt; 0,'1. LCC Befintlig Installation'!O194,"")</x:f>
      </x:c>
      <x:c r="L3" t="str">
        <x:f>IF('1. LCC Befintlig Installation'!P194&lt;&gt; 0,'1. LCC Befintlig Installation'!P194,"")</x:f>
      </x:c>
      <x:c r="M3" t="str">
        <x:f>IF('1. LCC Befintlig Installation'!Q194&lt;&gt; 0,'1. LCC Befintlig Installation'!Q194,"")</x:f>
      </x:c>
      <x:c r="N3" t="str">
        <x:f>IF('1. LCC Befintlig Installation'!R194&lt;&gt; 0,'1. LCC Befintlig Installation'!R194,"")</x:f>
      </x:c>
    </x:row>
    <x:row r="4">
      <x:c r="B4" t="str">
        <x:f t="shared" si="0"/>
      </x:c>
      <x:c r="C4" s="342" t="str">
        <x:f t="shared" si="3"/>
      </x:c>
      <x:c r="D4" s="342" t="str">
        <x:f t="shared" si="3"/>
      </x:c>
      <x:c r="E4" s="342" t="str">
        <x:f t="shared" si="4"/>
      </x:c>
      <x:c r="F4" s="342" t="str">
        <x:f t="shared" si="5"/>
      </x:c>
      <x:c r="G4" s="346" t="str">
        <x:f t="shared" ref="G4:G11" si="6">IF(D53 &lt;&gt; 0,D53,"")</x:f>
      </x:c>
      <x:c r="H4" s="344" t="str">
        <x:f t="shared" si="1"/>
      </x:c>
      <x:c r="I4" s="344" t="str">
        <x:f t="shared" si="2"/>
      </x:c>
      <x:c r="J4" s="344" t="str">
        <x:f t="shared" ref="J4:J11" si="7">IF(F53&lt;&gt; 0,F53,"")</x:f>
      </x:c>
      <x:c r="K4" t="str">
        <x:f>IF('1. LCC Befintlig Installation'!O194&lt;&gt; 0,'1. LCC Befintlig Installation'!O215,"")</x:f>
      </x:c>
      <x:c r="L4" t="str">
        <x:f>IF('1. LCC Befintlig Installation'!P194&lt;&gt; 0,'1. LCC Befintlig Installation'!P215,"")</x:f>
      </x:c>
      <x:c r="M4" t="str">
        <x:f>IF('1. LCC Befintlig Installation'!Q194&lt;&gt; 0,'1. LCC Befintlig Installation'!Q215,"")</x:f>
      </x:c>
      <x:c r="N4" t="str">
        <x:f>IF('1. LCC Befintlig Installation'!R194&lt;&gt; 0,'1. LCC Befintlig Installation'!R215,"")</x:f>
      </x:c>
    </x:row>
    <x:row r="5">
      <x:c r="B5" t="str">
        <x:f t="shared" si="0"/>
      </x:c>
      <x:c r="C5" s="342" t="str">
        <x:f t="shared" si="3"/>
      </x:c>
      <x:c r="D5" s="342" t="str">
        <x:f t="shared" si="3"/>
      </x:c>
      <x:c r="E5" s="342" t="str">
        <x:f t="shared" si="4"/>
      </x:c>
      <x:c r="F5" s="342" t="str">
        <x:f t="shared" si="5"/>
      </x:c>
      <x:c r="G5" s="346" t="str">
        <x:f t="shared" si="6"/>
      </x:c>
      <x:c r="H5" s="344" t="str">
        <x:f t="shared" si="1"/>
      </x:c>
      <x:c r="I5" s="344" t="str">
        <x:f t="shared" si="2"/>
      </x:c>
      <x:c r="J5" s="344" t="str">
        <x:f t="shared" si="7"/>
      </x:c>
    </x:row>
    <x:row r="6">
      <x:c r="B6" t="str">
        <x:f t="shared" si="0"/>
      </x:c>
      <x:c r="C6" s="342" t="str">
        <x:f t="shared" si="3"/>
      </x:c>
      <x:c r="D6" s="342" t="str">
        <x:f t="shared" si="3"/>
      </x:c>
      <x:c r="E6" s="342" t="str">
        <x:f t="shared" si="4"/>
      </x:c>
      <x:c r="F6" s="342" t="str">
        <x:f t="shared" si="5"/>
      </x:c>
      <x:c r="G6" s="346" t="str">
        <x:f t="shared" si="6"/>
      </x:c>
      <x:c r="H6" s="344" t="str">
        <x:f>IF(E55&lt;&gt;0,E55,"")</x:f>
      </x:c>
      <x:c r="I6" s="344" t="str">
        <x:f t="shared" si="2"/>
      </x:c>
      <x:c r="J6" s="344" t="str">
        <x:f t="shared" si="7"/>
      </x:c>
    </x:row>
    <x:row r="7">
      <x:c r="B7" t="str">
        <x:f t="shared" si="0"/>
      </x:c>
      <x:c r="C7" s="342" t="str">
        <x:f t="shared" si="3"/>
      </x:c>
      <x:c r="D7" s="342" t="str">
        <x:f t="shared" si="3"/>
      </x:c>
      <x:c r="E7" s="342" t="str">
        <x:f t="shared" si="4"/>
      </x:c>
      <x:c r="F7" s="342" t="str">
        <x:f t="shared" si="5"/>
      </x:c>
      <x:c r="G7" s="346" t="str">
        <x:f t="shared" si="6"/>
      </x:c>
      <x:c r="H7" s="344" t="str">
        <x:f t="shared" si="1"/>
      </x:c>
      <x:c r="I7" s="344" t="str">
        <x:f t="shared" si="2"/>
      </x:c>
      <x:c r="J7" s="344" t="str">
        <x:f t="shared" si="7"/>
      </x:c>
      <x:c r="K7" t="str">
        <x:f>IF('2. LCC Ny Installation'!O175 &lt;&gt; 0,'2. LCC Ny Installation'!O162,"")</x:f>
      </x:c>
      <x:c r="L7" t="str">
        <x:f>IF('2. LCC Ny Installation'!P175 &lt;&gt; 0,'2. LCC Ny Installation'!P162,"")</x:f>
      </x:c>
      <x:c r="M7" t="str">
        <x:f>IF('2. LCC Ny Installation'!Q175 &lt;&gt; 0,'2. LCC Ny Installation'!Q162,"")</x:f>
      </x:c>
      <x:c r="N7" t="str">
        <x:f>IF('2. LCC Ny Installation'!R175 &lt;&gt; 0,'2. LCC Ny Installation'!R162,"")</x:f>
      </x:c>
    </x:row>
    <x:row r="8">
      <x:c r="B8" t="str">
        <x:f t="shared" si="0"/>
      </x:c>
      <x:c r="C8" s="342" t="str">
        <x:f t="shared" si="3"/>
      </x:c>
      <x:c r="D8" s="342" t="str">
        <x:f t="shared" si="3"/>
      </x:c>
      <x:c r="E8" s="342" t="str">
        <x:f t="shared" si="4"/>
      </x:c>
      <x:c r="F8" s="342" t="str">
        <x:f t="shared" si="5"/>
      </x:c>
      <x:c r="G8" s="346" t="str">
        <x:f t="shared" si="6"/>
      </x:c>
      <x:c r="H8" s="344" t="str">
        <x:f t="shared" si="1"/>
      </x:c>
      <x:c r="I8" s="344" t="str">
        <x:f t="shared" si="2"/>
      </x:c>
      <x:c r="J8" s="344" t="str">
        <x:f t="shared" si="7"/>
      </x:c>
      <x:c r="K8" t="str">
        <x:f>IF('2. LCC Ny Installation'!O175 &lt;&gt; 0,'2. LCC Ny Installation'!O175,"")</x:f>
      </x:c>
      <x:c r="L8" t="str">
        <x:f>IF('2. LCC Ny Installation'!P175 &lt;&gt; 0,'2. LCC Ny Installation'!P175,"")</x:f>
      </x:c>
      <x:c r="M8" t="str">
        <x:f>IF('2. LCC Ny Installation'!Q175 &lt;&gt; 0,'2. LCC Ny Installation'!Q175,"")</x:f>
      </x:c>
      <x:c r="N8" t="str">
        <x:f>IF('2. LCC Ny Installation'!R175 &lt;&gt; 0,'2. LCC Ny Installation'!R175,"")</x:f>
      </x:c>
    </x:row>
    <x:row r="9">
      <x:c r="B9" t="str">
        <x:f t="shared" si="0"/>
      </x:c>
      <x:c r="C9" s="342" t="str">
        <x:f t="shared" si="3"/>
      </x:c>
      <x:c r="D9" s="342" t="str">
        <x:f t="shared" si="3"/>
      </x:c>
      <x:c r="E9" s="342" t="str">
        <x:f t="shared" si="4"/>
      </x:c>
      <x:c r="F9" s="342" t="str">
        <x:f t="shared" si="5"/>
      </x:c>
      <x:c r="G9" s="346" t="str">
        <x:f t="shared" si="6"/>
      </x:c>
      <x:c r="H9" s="344" t="str">
        <x:f t="shared" si="1"/>
      </x:c>
      <x:c r="I9" s="344" t="str">
        <x:f t="shared" si="2"/>
      </x:c>
      <x:c r="J9" s="344" t="str">
        <x:f t="shared" si="7"/>
      </x:c>
      <x:c r="K9" t="str">
        <x:f>IF('2. LCC Ny Installation'!O194&lt;&gt; 0,'2. LCC Ny Installation'!O215,"")</x:f>
      </x:c>
      <x:c r="L9" t="str">
        <x:f>IF('2. LCC Ny Installation'!P194&lt;&gt; 0,'2. LCC Ny Installation'!P215,"")</x:f>
      </x:c>
      <x:c r="M9" t="str">
        <x:f>IF('2. LCC Ny Installation'!Q194&lt;&gt; 0,'2. LCC Ny Installation'!Q215,"")</x:f>
      </x:c>
      <x:c r="N9" t="str">
        <x:f>IF('2. LCC Ny Installation'!R194&lt;&gt; 0,'2. LCC Ny Installation'!R215,"")</x:f>
      </x:c>
    </x:row>
    <x:row r="10">
      <x:c r="B10" t="str">
        <x:f t="shared" si="0"/>
      </x:c>
      <x:c r="C10" s="342" t="str">
        <x:f t="shared" si="3"/>
      </x:c>
      <x:c r="D10" s="342" t="str">
        <x:f t="shared" si="3"/>
      </x:c>
      <x:c r="E10" s="342" t="str">
        <x:f t="shared" si="4"/>
      </x:c>
      <x:c r="F10" s="342" t="str">
        <x:f t="shared" si="5"/>
      </x:c>
      <x:c r="G10" s="346" t="str">
        <x:f t="shared" si="6"/>
      </x:c>
      <x:c r="H10" s="344" t="str">
        <x:f t="shared" si="1"/>
      </x:c>
      <x:c r="I10" s="344" t="str">
        <x:f t="shared" si="2"/>
      </x:c>
      <x:c r="J10" s="344" t="str">
        <x:f t="shared" si="7"/>
      </x:c>
    </x:row>
    <x:row r="11">
      <x:c r="B11" t="str">
        <x:f t="shared" si="0"/>
      </x:c>
      <x:c r="C11" s="342" t="str">
        <x:f t="shared" si="3"/>
      </x:c>
      <x:c r="D11" s="342" t="str">
        <x:f t="shared" si="3"/>
      </x:c>
      <x:c r="E11" s="342" t="str">
        <x:f t="shared" si="4"/>
      </x:c>
      <x:c r="F11" s="342" t="str">
        <x:f t="shared" si="5"/>
      </x:c>
      <x:c r="G11" s="346" t="str">
        <x:f t="shared" si="6"/>
      </x:c>
      <x:c r="H11" s="344" t="str">
        <x:f t="shared" si="1"/>
      </x:c>
      <x:c r="I11" s="344" t="str">
        <x:f t="shared" si="2"/>
      </x:c>
      <x:c r="J11" s="344" t="str">
        <x:f t="shared" si="7"/>
      </x:c>
      <x:c r="K11" t="str">
        <x:f t="shared" ref="K11:N11" si="8">IF(K8 &lt;&gt; "", K3-K8,"")</x:f>
      </x:c>
      <x:c r="L11" t="str">
        <x:f t="shared" si="8"/>
      </x:c>
      <x:c r="M11" t="str">
        <x:f t="shared" si="8"/>
      </x:c>
      <x:c r="N11" t="str">
        <x:f t="shared" si="8"/>
      </x:c>
    </x:row>
    <x:row r="12">
      <x:c r="B12" t="s">
        <x:v>1440</x:v>
      </x:c>
      <x:c r="C12" s="483" t="n">
        <x:f>SUBTOTAL(109,Tabell1[[Installationskostnader ]])</x:f>
        <x:v>0</x:v>
      </x:c>
      <x:c r="D12" s="483" t="e">
        <x:f>SUBTOTAL(109,Tabell1[[Energiåtgång ]])</x:f>
      </x:c>
      <x:c r="E12" s="483" t="e">
        <x:f>SUBTOTAL(109,Tabell1[Energikostnader])</x:f>
      </x:c>
      <x:c r="F12" s="342" t="e">
        <x:f>SUM(Tabell1[[Klimatpåverkan ]])</x:f>
      </x:c>
      <x:c r="G12" s="346" t="n">
        <x:f>SUBTOTAL(109,Tabell1[Installationskostnader])</x:f>
        <x:v>0</x:v>
      </x:c>
      <x:c r="H12" s="346" t="n">
        <x:f>SUBTOTAL(109,Tabell1[Energiåtgång 2])</x:f>
        <x:v>0</x:v>
      </x:c>
      <x:c r="I12" s="346" t="e">
        <x:f>SUBTOTAL(109,Tabell1[Energikostnader2])</x:f>
      </x:c>
      <x:c r="J12" s="346" t="e">
        <x:f>SUBTOTAL(109,Tabell1[Klimatpåverkan])</x:f>
      </x:c>
    </x:row>
    <x:row r="15">
      <x:c r="B15" t="s">
        <x:v>1441</x:v>
      </x:c>
      <x:c r="C15" s="341" t="s">
        <x:v>1425</x:v>
      </x:c>
      <x:c r="D15" s="341" t="s">
        <x:v>1442</x:v>
      </x:c>
      <x:c r="E15" s="341" t="s">
        <x:v>182</x:v>
      </x:c>
      <x:c r="F15" s="341" t="s">
        <x:v>447</x:v>
      </x:c>
    </x:row>
    <x:row r="16">
      <x:c r="B16" t="str">
        <x:f t="shared" ref="B16:B25" si="9">IF(C38&lt;&gt; 0,C38,"")</x:f>
      </x:c>
      <x:c r="C16" s="348" t="str">
        <x:f t="shared" ref="C16:C20" si="10">IF(C2&lt;&gt; "",C2-G2,"")</x:f>
      </x:c>
      <x:c r="D16" s="348" t="e">
        <x:f>IF(D2&lt;&gt;"",D2-H2,"")</x:f>
      </x:c>
      <x:c r="E16" s="348" t="e">
        <x:f>IF(F2&lt;&gt;"",F2-J2,"")</x:f>
      </x:c>
      <x:c r="F16" s="350" t="e">
        <x:f>IF(E2&lt;&gt;"",E2-I2,"")</x:f>
      </x:c>
    </x:row>
    <x:row r="17">
      <x:c r="B17" t="str">
        <x:f t="shared" si="9"/>
      </x:c>
      <x:c r="C17" s="348" t="str">
        <x:f t="shared" si="10"/>
      </x:c>
      <x:c r="D17" s="348" t="str">
        <x:f t="shared" ref="D17" si="11">IF(D3&lt;&gt; "",D3-H3,"")</x:f>
      </x:c>
      <x:c r="E17" s="348" t="str">
        <x:f t="shared" ref="E17" si="12">IF(E3&lt;&gt; "",E3-I3,"")</x:f>
      </x:c>
      <x:c r="F17" s="348" t="str">
        <x:f>IF(F3&lt;&gt; "",F3-J3,"")</x:f>
      </x:c>
    </x:row>
    <x:row r="18">
      <x:c r="B18" t="str">
        <x:f t="shared" si="9"/>
      </x:c>
      <x:c r="C18" s="348" t="str">
        <x:f t="shared" si="10"/>
      </x:c>
      <x:c r="D18" s="348" t="str">
        <x:f t="shared" ref="D18:D25" si="13">IF(D4&lt;&gt;"",D4-H4,"")</x:f>
      </x:c>
      <x:c r="E18" s="348" t="str">
        <x:f t="shared" ref="E18:E25" si="14">IF(F4&lt;&gt;"",F4-J4,"")</x:f>
      </x:c>
      <x:c r="F18" s="350" t="str">
        <x:f t="shared" ref="F18:F25" si="15">IF(E4&lt;&gt;"",E4-I4,"")</x:f>
      </x:c>
      <x:c r="H18" s="341" t="n">
        <x:f>YEAR(TODAY())+1</x:f>
        <x:v>2027</x:v>
      </x:c>
      <x:c r="I18" s="341" t="n">
        <x:f>H18+1</x:f>
        <x:v>2028</x:v>
      </x:c>
      <x:c r="J18" s="341" t="n">
        <x:f t="shared" ref="J18:AA18" si="16">I18+1</x:f>
        <x:v>2029</x:v>
      </x:c>
      <x:c r="K18" s="341">
        <x:f t="shared" si="16"/>
        <x:v>2030</x:v>
      </x:c>
      <x:c r="L18" s="341">
        <x:f t="shared" si="16"/>
        <x:v>2031</x:v>
      </x:c>
      <x:c r="M18" s="341">
        <x:f t="shared" si="16"/>
        <x:v>2032</x:v>
      </x:c>
      <x:c r="N18" s="341">
        <x:f t="shared" si="16"/>
        <x:v>2033</x:v>
      </x:c>
      <x:c r="O18" s="341">
        <x:f t="shared" si="16"/>
        <x:v>2034</x:v>
      </x:c>
      <x:c r="P18" s="341">
        <x:f t="shared" si="16"/>
        <x:v>2035</x:v>
      </x:c>
      <x:c r="Q18" s="341">
        <x:f t="shared" si="16"/>
        <x:v>2036</x:v>
      </x:c>
      <x:c r="R18" s="341">
        <x:f t="shared" si="16"/>
        <x:v>2037</x:v>
      </x:c>
      <x:c r="S18" s="341">
        <x:f t="shared" si="16"/>
        <x:v>2038</x:v>
      </x:c>
      <x:c r="T18" s="341">
        <x:f t="shared" si="16"/>
        <x:v>2039</x:v>
      </x:c>
      <x:c r="U18" s="341">
        <x:f t="shared" si="16"/>
        <x:v>2040</x:v>
      </x:c>
      <x:c r="V18" s="341">
        <x:f t="shared" si="16"/>
        <x:v>2041</x:v>
      </x:c>
      <x:c r="W18" s="341">
        <x:f t="shared" si="16"/>
        <x:v>2042</x:v>
      </x:c>
      <x:c r="X18" s="341">
        <x:f t="shared" si="16"/>
        <x:v>2043</x:v>
      </x:c>
      <x:c r="Y18" s="341">
        <x:f t="shared" si="16"/>
        <x:v>2044</x:v>
      </x:c>
      <x:c r="Z18" s="341">
        <x:f t="shared" si="16"/>
        <x:v>2045</x:v>
      </x:c>
      <x:c r="AA18" s="341">
        <x:f t="shared" si="16"/>
        <x:v>2046</x:v>
      </x:c>
    </x:row>
    <x:row r="19">
      <x:c r="B19" t="str">
        <x:f t="shared" si="9"/>
      </x:c>
      <x:c r="C19" s="348" t="str">
        <x:f t="shared" si="10"/>
      </x:c>
      <x:c r="D19" s="348" t="str">
        <x:f t="shared" si="13"/>
      </x:c>
      <x:c r="E19" s="348" t="str">
        <x:f t="shared" si="14"/>
      </x:c>
      <x:c r="F19" s="350" t="str">
        <x:f t="shared" si="15"/>
      </x:c>
    </x:row>
    <x:row r="20">
      <x:c r="B20" t="str">
        <x:f t="shared" si="9"/>
      </x:c>
      <x:c r="C20" s="348" t="str">
        <x:f t="shared" si="10"/>
      </x:c>
      <x:c r="D20" s="348" t="str">
        <x:f t="shared" si="13"/>
      </x:c>
      <x:c r="E20" s="348" t="str">
        <x:f t="shared" si="14"/>
      </x:c>
      <x:c r="F20" s="350" t="str">
        <x:f t="shared" si="15"/>
      </x:c>
    </x:row>
    <x:row r="21">
      <x:c r="B21" t="str">
        <x:f t="shared" si="9"/>
      </x:c>
      <x:c r="C21" s="348" t="str">
        <x:f t="shared" ref="C21:C25" si="17">IF(C7&lt;&gt; "",C7-G7,"")</x:f>
      </x:c>
      <x:c r="D21" s="348" t="str">
        <x:f t="shared" si="13"/>
      </x:c>
      <x:c r="E21" s="348" t="str">
        <x:f t="shared" si="14"/>
      </x:c>
      <x:c r="F21" s="350" t="str">
        <x:f t="shared" si="15"/>
      </x:c>
    </x:row>
    <x:row r="22">
      <x:c r="B22" t="str">
        <x:f t="shared" si="9"/>
      </x:c>
      <x:c r="C22" s="348" t="str">
        <x:f t="shared" si="17"/>
      </x:c>
      <x:c r="D22" s="348" t="str">
        <x:f t="shared" si="13"/>
      </x:c>
      <x:c r="E22" s="348" t="str">
        <x:f t="shared" si="14"/>
      </x:c>
      <x:c r="F22" s="350" t="str">
        <x:f t="shared" si="15"/>
      </x:c>
    </x:row>
    <x:row r="23">
      <x:c r="B23" t="str">
        <x:f t="shared" si="9"/>
      </x:c>
      <x:c r="C23" s="348" t="str">
        <x:f t="shared" si="17"/>
      </x:c>
      <x:c r="D23" s="348" t="str">
        <x:f t="shared" si="13"/>
      </x:c>
      <x:c r="E23" s="348" t="str">
        <x:f t="shared" si="14"/>
      </x:c>
      <x:c r="F23" s="350" t="str">
        <x:f t="shared" si="15"/>
      </x:c>
    </x:row>
    <x:row r="24">
      <x:c r="B24" t="str">
        <x:f t="shared" si="9"/>
      </x:c>
      <x:c r="C24" s="348" t="str">
        <x:f t="shared" si="17"/>
      </x:c>
      <x:c r="D24" s="348" t="str">
        <x:f t="shared" si="13"/>
      </x:c>
      <x:c r="E24" s="348" t="str">
        <x:f t="shared" si="14"/>
      </x:c>
      <x:c r="F24" s="350" t="str">
        <x:f t="shared" si="15"/>
      </x:c>
    </x:row>
    <x:row r="25">
      <x:c r="B25" t="str">
        <x:f t="shared" si="9"/>
      </x:c>
      <x:c r="C25" s="348" t="str">
        <x:f t="shared" si="17"/>
      </x:c>
      <x:c r="D25" s="348" t="str">
        <x:f t="shared" si="13"/>
      </x:c>
      <x:c r="E25" s="348" t="str">
        <x:f t="shared" si="14"/>
      </x:c>
      <x:c r="F25" s="350" t="str">
        <x:f t="shared" si="15"/>
      </x:c>
      <x:c r="H25" t="e">
        <x:f>CONCATENATE(Variabler!$B$9," 1")</x:f>
      </x:c>
      <x:c r="I25" t="e">
        <x:f>CONCATENATE(Variabler!$B$9," 2")</x:f>
      </x:c>
      <x:c r="J25" t="e">
        <x:f>CONCATENATE(Variabler!$B$9," 3")</x:f>
      </x:c>
      <x:c r="K25" t="e">
        <x:f>CONCATENATE(Variabler!$B$9," 4")</x:f>
      </x:c>
      <x:c r="L25" t="e">
        <x:f>CONCATENATE(Variabler!$B$9," 5")</x:f>
      </x:c>
      <x:c r="M25" t="e">
        <x:f>CONCATENATE(Variabler!$B$9," 6")</x:f>
      </x:c>
      <x:c r="N25" t="e">
        <x:f>CONCATENATE(Variabler!$B$9," 7")</x:f>
      </x:c>
      <x:c r="O25" t="e">
        <x:f>CONCATENATE(Variabler!$B$9," 8")</x:f>
      </x:c>
      <x:c r="P25" t="e">
        <x:f>CONCATENATE(Variabler!$B$9," 9")</x:f>
      </x:c>
      <x:c r="Q25" t="e">
        <x:f>CONCATENATE(Variabler!$B$9," 10")</x:f>
      </x:c>
    </x:row>
    <x:row r="26">
      <x:c r="G26" t="s">
        <x:v>1441</x:v>
      </x:c>
      <x:c r="H26" s="341" t="s">
        <x:v>1330</x:v>
      </x:c>
      <x:c r="I26" s="341" t="s">
        <x:v>1447</x:v>
      </x:c>
      <x:c r="J26" s="341" t="s">
        <x:v>1449</x:v>
      </x:c>
      <x:c r="K26" s="341" t="s">
        <x:v>1451</x:v>
      </x:c>
      <x:c r="L26" s="341" t="s">
        <x:v>1453</x:v>
      </x:c>
      <x:c r="M26" s="341" t="s">
        <x:v>1455</x:v>
      </x:c>
      <x:c r="N26" s="341" t="s">
        <x:v>1457</x:v>
      </x:c>
      <x:c r="O26" s="341" t="s">
        <x:v>1459</x:v>
      </x:c>
      <x:c r="P26" s="341" t="s">
        <x:v>1461</x:v>
      </x:c>
      <x:c r="Q26" s="341" t="s">
        <x:v>1463</x:v>
      </x:c>
    </x:row>
    <x:row r="27">
      <x:c r="G27" t="e" cm="1">
        <x:f t="array" aca="1" ref="G27">IFERROR(
  INDEX(
    tblStrings[],
    MATCH(
      1,
      (tblStrings[Cell]=SUBSTITUTE(CELL("adress",INDIRECT("RC",FALSE)),"$","")) *
      (tblStrings[Sheet]=AllStrings!$C$550),
      0
    ),
    MATCH(Språkval, tblStrings[#Headers], 0)
  ),
)</x:f>
      </x:c>
      <x:c r="H27" s="348" t="n">
        <x:f>Tabell1[[#Totals],[Installationskostnader]]</x:f>
        <x:v>0</x:v>
      </x:c>
      <x:c r="I27" s="348" t="n">
        <x:f>H27</x:f>
        <x:v>0</x:v>
      </x:c>
      <x:c r="J27" s="348" t="n">
        <x:f t="shared" ref="J27:Q27" si="18">I27</x:f>
        <x:v>0</x:v>
      </x:c>
      <x:c r="K27" s="348" t="e">
        <x:f t="shared" si="18"/>
      </x:c>
      <x:c r="L27" s="348" t="e">
        <x:f t="shared" si="18"/>
      </x:c>
      <x:c r="M27" s="348" t="e">
        <x:f t="shared" si="18"/>
      </x:c>
      <x:c r="N27" s="348" t="e">
        <x:f t="shared" si="18"/>
      </x:c>
      <x:c r="O27" s="348" t="e">
        <x:f t="shared" si="18"/>
      </x:c>
      <x:c r="P27" s="348" t="e">
        <x:f t="shared" si="18"/>
      </x:c>
      <x:c r="Q27" s="348" t="e">
        <x:f t="shared" si="18"/>
      </x:c>
    </x:row>
    <x:row r="28">
      <x:c r="G28" t="e" cm="1">
        <x:f t="array" aca="1" ref="G28">IFERROR(
  INDEX(
    tblStrings[],
    MATCH(
      1,
      (tblStrings[Cell]=SUBSTITUTE(CELL("adress",INDIRECT("RC",FALSE)),"$","")) *
      (tblStrings[Sheet]=AllStrings!$C$550),
      0
    ),
    MATCH(Språkval, tblStrings[#Headers], 0)
  ),
)</x:f>
      </x:c>
      <x:c r="H28" s="351" t="e">
        <x:f>H31</x:f>
      </x:c>
      <x:c r="I28" s="348" t="e">
        <x:f>($H$28*2)*(1+H30)</x:f>
      </x:c>
      <x:c r="J28" s="348" t="e">
        <x:f>$H$28+I28</x:f>
      </x:c>
      <x:c r="K28" s="348" t="e">
        <x:f t="shared" ref="K28:Q28" si="19">$H$28+J28</x:f>
      </x:c>
      <x:c r="L28" s="348">
        <x:f t="shared" si="19"/>
        <x:v>0</x:v>
      </x:c>
      <x:c r="M28" s="348">
        <x:f t="shared" si="19"/>
        <x:v>0</x:v>
      </x:c>
      <x:c r="N28" s="348">
        <x:f t="shared" si="19"/>
        <x:v>0</x:v>
      </x:c>
      <x:c r="O28" s="348">
        <x:f t="shared" si="19"/>
        <x:v>0</x:v>
      </x:c>
      <x:c r="P28" s="348">
        <x:f t="shared" si="19"/>
        <x:v>0</x:v>
      </x:c>
      <x:c r="Q28" s="348">
        <x:f t="shared" si="19"/>
        <x:v>0</x:v>
      </x:c>
    </x:row>
    <x:row r="30">
      <x:c r="B30" t="s">
        <x:v>1467</x:v>
      </x:c>
      <x:c r="C30" s="341" t="e" cm="1">
        <x:f t="array" aca="1" ref="C30">IFERROR(
  INDEX(
    tblStrings[],
    MATCH(
      1,
      (tblStrings[Cell]=SUBSTITUTE(CELL("adress",INDIRECT("RC",FALSE)),"$","")) *
      (tblStrings[Sheet]=AllStrings!$C$550),
      0
    ),
    MATCH(Språkval, tblStrings[#Headers], 0)
  ),
)</x:f>
      </x:c>
      <x:c r="D30" s="341" t="e" cm="1">
        <x:f t="array" aca="1" ref="D30">IFERROR(
  INDEX(
    tblStrings[],
    MATCH(
      1,
      (tblStrings[Cell]=SUBSTITUTE(CELL("adress",INDIRECT("RC",FALSE)),"$","")) *
      (tblStrings[Sheet]=AllStrings!$C$550),
      0
    ),
    MATCH(Språkval, tblStrings[#Headers], 0)
  ),
)</x:f>
      </x:c>
      <x:c r="E30" s="341" t="e" cm="1">
        <x:f t="array" aca="1" ref="E30">IFERROR(
  INDEX(
    tblStrings[],
    MATCH(
      1,
      (tblStrings[Cell]=SUBSTITUTE(CELL("adress",INDIRECT("RC",FALSE)),"$","")) *
      (tblStrings[Sheet]=AllStrings!$C$550),
      0
    ),
    MATCH(Språkval, tblStrings[#Headers], 0)
  ),
)</x:f>
      </x:c>
      <x:c r="H30" s="352">
        <x:v>0.02</x:v>
      </x:c>
    </x:row>
    <x:row r="31">
      <x:c r="B31" t="str" cm="1">
        <x:f t="array" ref="B31:B32">_xlfn.UNIQUE(Tabell2[Kolumn1])</x:f>
      </x:c>
      <x:c r="C31" s="522" t="n">
        <x:f>SUMIF(Tabell1[Rum],$B31,Tabell1[[Energiåtgång ]])-SUMIF(Tabell1[Rum],$B31,Tabell1[Energiåtgång 2])</x:f>
        <x:v>0</x:v>
      </x:c>
      <x:c r="D31" s="522" t="n">
        <x:f>SUMIF(Tabell1[Rum],$B31,Tabell1[[Klimatpåverkan ]])-SUMIF(Tabell1[Rum],$B31,Tabell1[Klimatpåverkan])</x:f>
        <x:v>0</x:v>
      </x:c>
      <x:c r="E31" s="522" t="n">
        <x:f>SUMIF(Tabell1[Rum],$B31,Tabell1[Energikostnader])-SUMIF(Tabell1[Rum],$B31,Tabell1[Energikostnader2])</x:f>
        <x:v>0</x:v>
      </x:c>
      <x:c r="H31" s="348" t="e">
        <x:f>SUM(Tabell1[[#Totals],[Energikostnader]]-Tabell1[[#Totals],[Energikostnader2]])</x:f>
      </x:c>
    </x:row>
    <x:row r="32">
      <x:c r="B32" t="n">
        <x:v>0</x:v>
      </x:c>
      <x:c r="C32" s="522" t="n">
        <x:f>SUMIF(Tabell1[Rum],$B32,Tabell1[[Energiåtgång ]])-SUMIF(Tabell1[Rum],$B32,Tabell1[Energiåtgång 2])</x:f>
        <x:v>0</x:v>
      </x:c>
      <x:c r="D32" s="522" t="n">
        <x:f>SUMIF(Tabell1[Rum],$B32,Tabell1[[Klimatpåverkan ]])-SUMIF(Tabell1[Rum],$B32,Tabell1[Klimatpåverkan])</x:f>
        <x:v>0</x:v>
      </x:c>
      <x:c r="E32" s="522" t="n">
        <x:f>SUMIF(Tabell1[Rum],$B32,Tabell1[Energikostnader])-SUMIF(Tabell1[Rum],$B32,Tabell1[Energikostnader2])</x:f>
        <x:v>0</x:v>
      </x:c>
    </x:row>
    <x:row r="33">
      <x:c r="C33" s="522" t="n">
        <x:f>SUMIF(Tabell1[Rum],$B33,Tabell1[[Energiåtgång ]])-SUMIF(Tabell1[Rum],$B33,Tabell1[Energiåtgång 2])</x:f>
        <x:v>0</x:v>
      </x:c>
      <x:c r="D33" s="522" t="n">
        <x:f>SUMIF(Tabell1[Rum],$B33,Tabell1[[Klimatpåverkan ]])-SUMIF(Tabell1[Rum],$B33,Tabell1[Klimatpåverkan])</x:f>
        <x:v>0</x:v>
      </x:c>
      <x:c r="E33" s="522" t="n">
        <x:f>SUMIF(Tabell1[Rum],$B33,Tabell1[Energikostnader])-SUMIF(Tabell1[Rum],$B33,Tabell1[Energikostnader2])</x:f>
        <x:v>0</x:v>
      </x:c>
    </x:row>
    <x:row r="34">
      <x:c r="C34" s="522" t="n">
        <x:f>SUMIF(Tabell1[Rum],$B34,Tabell1[[Energiåtgång ]])-SUMIF(Tabell1[Rum],$B34,Tabell1[Energiåtgång 2])</x:f>
        <x:v>0</x:v>
      </x:c>
      <x:c r="D34" s="522" t="n">
        <x:f>SUMIF(Tabell1[Rum],$B34,Tabell1[[Klimatpåverkan ]])-SUMIF(Tabell1[Rum],$B34,Tabell1[Klimatpåverkan])</x:f>
        <x:v>0</x:v>
      </x:c>
      <x:c r="E34" s="522" t="n">
        <x:f>SUMIF(Tabell1[Rum],$B34,Tabell1[Energikostnader])-SUMIF(Tabell1[Rum],$B34,Tabell1[Energikostnader2])</x:f>
        <x:v>0</x:v>
      </x:c>
      <x:c r="H34" s="341" t="n">
        <x:f>YEAR(TODAY())</x:f>
        <x:v>2026</x:v>
      </x:c>
    </x:row>
    <x:row r="35">
      <x:c r="C35" s="522" t="n">
        <x:f>SUMIF(Tabell1[Rum],$B35,Tabell1[[Energiåtgång ]])-SUMIF(Tabell1[Rum],$B35,Tabell1[Energiåtgång 2])</x:f>
        <x:v>0</x:v>
      </x:c>
      <x:c r="D35" s="522" t="n">
        <x:f>SUMIF(Tabell1[Rum],$B35,Tabell1[[Klimatpåverkan ]])-SUMIF(Tabell1[Rum],$B35,Tabell1[Klimatpåverkan])</x:f>
        <x:v>0</x:v>
      </x:c>
      <x:c r="E35" s="522" t="n">
        <x:f>SUMIF(Tabell1[Rum],$B35,Tabell1[Energikostnader])-SUMIF(Tabell1[Rum],$B35,Tabell1[Energikostnader2])</x:f>
        <x:v>0</x:v>
      </x:c>
    </x:row>
    <x:row r="36" ht="25">
      <x:c r="D36" s="347" t="s">
        <x:v>1476</x:v>
      </x:c>
    </x:row>
    <x:row r="37">
      <x:c r="D37" t="s">
        <x:v>1425</x:v>
      </x:c>
      <x:c r="E37" s="341" t="s">
        <x:v>1426</x:v>
      </x:c>
      <x:c r="F37" t="s">
        <x:v>182</x:v>
      </x:c>
      <x:c r="G37" s="341" t="s">
        <x:v>1478</x:v>
      </x:c>
    </x:row>
    <x:row r="38">
      <x:c r="C38" t="n" cm="1">
        <x:f t="array" ref="C38:C47">TRANSPOSE('1. LCC Befintlig Installation'!I22:R22)</x:f>
        <x:v>0</x:v>
      </x:c>
      <x:c r="D38" t="n" cm="1">
        <x:f t="array" ref="D38:D47">TRANSPOSE('1. LCC Befintlig Installation'!I175:R175)</x:f>
        <x:v>0</x:v>
      </x:c>
      <x:c r="E38" t="e" cm="1">
        <x:f t="array" ref="E38:E47">TRANSPOSE('1. LCC Befintlig Installation'!I191:R191)</x:f>
      </x:c>
      <x:c r="F38" t="e" cm="1">
        <x:f t="array" ref="F38:F47">TRANSPOSE('1. LCC Befintlig Installation'!I215:R215)</x:f>
      </x:c>
      <x:c r="G38" s="349" t="e" cm="1">
        <x:f t="array" ref="G38:G47">TRANSPOSE('1. LCC Befintlig Installation'!I194:R194)</x:f>
      </x:c>
    </x:row>
    <x:row r="39">
      <x:c r="C39" t="n">
        <x:v>0</x:v>
      </x:c>
      <x:c r="D39" t="n">
        <x:v>0</x:v>
      </x:c>
      <x:c r="E39" t="e"/>
      <x:c r="F39" t="n">
        <x:v>0</x:v>
      </x:c>
      <x:c r="G39" s="349" t="n">
        <x:v>0</x:v>
      </x:c>
    </x:row>
    <x:row r="40">
      <x:c r="C40" t="n">
        <x:v>0</x:v>
      </x:c>
      <x:c r="D40" t="n">
        <x:v>0</x:v>
      </x:c>
      <x:c r="E40" t="e"/>
      <x:c r="F40" t="n">
        <x:v>0</x:v>
      </x:c>
      <x:c r="G40" s="349" t="n">
        <x:v>0</x:v>
      </x:c>
    </x:row>
    <x:row r="41">
      <x:c r="C41" t="n">
        <x:v>0</x:v>
      </x:c>
      <x:c r="D41" t="n">
        <x:v>0</x:v>
      </x:c>
      <x:c r="E41" t="n">
        <x:v>0</x:v>
      </x:c>
      <x:c r="F41" t="n">
        <x:v>0</x:v>
      </x:c>
      <x:c r="G41" s="349" t="n">
        <x:v>0</x:v>
      </x:c>
    </x:row>
    <x:row r="42">
      <x:c r="C42" t="n">
        <x:v>0</x:v>
      </x:c>
      <x:c r="D42" t="n">
        <x:v>0</x:v>
      </x:c>
      <x:c r="E42" t="n">
        <x:v>0</x:v>
      </x:c>
      <x:c r="F42" t="n">
        <x:v>0</x:v>
      </x:c>
      <x:c r="G42" s="349" t="n">
        <x:v>0</x:v>
      </x:c>
    </x:row>
    <x:row r="43">
      <x:c r="C43" t="n">
        <x:v>0</x:v>
      </x:c>
      <x:c r="D43" t="n">
        <x:v>0</x:v>
      </x:c>
      <x:c r="E43" t="n">
        <x:v>0</x:v>
      </x:c>
      <x:c r="F43" t="n">
        <x:v>0</x:v>
      </x:c>
      <x:c r="G43" s="349" t="n">
        <x:v>0</x:v>
      </x:c>
    </x:row>
    <x:row r="44">
      <x:c r="C44" t="n">
        <x:v>0</x:v>
      </x:c>
      <x:c r="D44" t="n">
        <x:v>0</x:v>
      </x:c>
      <x:c r="E44" t="e"/>
      <x:c r="F44" t="n">
        <x:v>0</x:v>
      </x:c>
      <x:c r="G44" s="349" t="n">
        <x:v>0</x:v>
      </x:c>
    </x:row>
    <x:row r="45">
      <x:c r="C45" t="n">
        <x:v>0</x:v>
      </x:c>
      <x:c r="D45" t="n">
        <x:v>0</x:v>
      </x:c>
      <x:c r="E45" t="n">
        <x:v>0</x:v>
      </x:c>
      <x:c r="F45" t="n">
        <x:v>0</x:v>
      </x:c>
      <x:c r="G45" s="349" t="n">
        <x:v>0</x:v>
      </x:c>
    </x:row>
    <x:row r="46">
      <x:c r="C46" t="n">
        <x:v>0</x:v>
      </x:c>
      <x:c r="D46" t="n">
        <x:v>0</x:v>
      </x:c>
      <x:c r="E46" t="n">
        <x:v>0</x:v>
      </x:c>
      <x:c r="F46" t="n">
        <x:v>0</x:v>
      </x:c>
      <x:c r="G46" s="349" t="n">
        <x:v>0</x:v>
      </x:c>
    </x:row>
    <x:row r="47">
      <x:c r="C47" t="n">
        <x:v>0</x:v>
      </x:c>
      <x:c r="D47" t="n">
        <x:v>0</x:v>
      </x:c>
      <x:c r="E47" t="n">
        <x:v>0</x:v>
      </x:c>
      <x:c r="F47" t="n">
        <x:v>0</x:v>
      </x:c>
      <x:c r="G47" s="349" t="n">
        <x:v>0</x:v>
      </x:c>
    </x:row>
    <x:row r="49" ht="25">
      <x:c r="D49" s="347" t="s">
        <x:v>1704</x:v>
      </x:c>
    </x:row>
    <x:row r="50">
      <x:c r="D50" t="s">
        <x:v>1425</x:v>
      </x:c>
      <x:c r="E50" s="341" t="s">
        <x:v>1426</x:v>
      </x:c>
      <x:c r="F50" t="s">
        <x:v>182</x:v>
      </x:c>
      <x:c r="G50" t="s">
        <x:v>1478</x:v>
      </x:c>
    </x:row>
    <x:row r="51">
      <x:c r="D51" t="n" cm="1">
        <x:f t="array" ref="D51:D60">TRANSPOSE('2. LCC Ny Installation'!I175:R175)</x:f>
        <x:v>0</x:v>
      </x:c>
      <x:c r="E51" t="n" cm="1">
        <x:f t="array" ref="E51:E60">TRANSPOSE('2. LCC Ny Installation'!I191:R191)</x:f>
        <x:v>0</x:v>
      </x:c>
      <x:c r="F51" t="e" cm="1">
        <x:f t="array" ref="F51:F60">TRANSPOSE('2. LCC Ny Installation'!I215:R215)</x:f>
      </x:c>
      <x:c r="G51" t="e" cm="1">
        <x:f t="array" ref="G51:G60">TRANSPOSE('2. LCC Ny Installation'!I194:R194)</x:f>
      </x:c>
    </x:row>
    <x:row r="52">
      <x:c r="D52" t="n">
        <x:v>0</x:v>
      </x:c>
      <x:c r="E52" t="n">
        <x:v>0</x:v>
      </x:c>
      <x:c r="F52" t="n">
        <x:v>0</x:v>
      </x:c>
      <x:c r="G52" t="n">
        <x:v>0</x:v>
      </x:c>
    </x:row>
    <x:row r="53">
      <x:c r="D53" t="n">
        <x:v>0</x:v>
      </x:c>
      <x:c r="E53" t="n">
        <x:v>0</x:v>
      </x:c>
      <x:c r="F53" t="n">
        <x:v>0</x:v>
      </x:c>
      <x:c r="G53" t="n">
        <x:v>0</x:v>
      </x:c>
    </x:row>
    <x:row r="54">
      <x:c r="D54" t="n">
        <x:v>0</x:v>
      </x:c>
      <x:c r="E54" t="n">
        <x:v>0</x:v>
      </x:c>
      <x:c r="F54" t="n">
        <x:v>0</x:v>
      </x:c>
      <x:c r="G54" t="n">
        <x:v>0</x:v>
      </x:c>
    </x:row>
    <x:row r="55">
      <x:c r="D55" t="n">
        <x:v>0</x:v>
      </x:c>
      <x:c r="E55" t="n">
        <x:v>0</x:v>
      </x:c>
      <x:c r="F55" t="n">
        <x:v>0</x:v>
      </x:c>
      <x:c r="G55" t="n">
        <x:v>0</x:v>
      </x:c>
    </x:row>
    <x:row r="56">
      <x:c r="D56" t="n">
        <x:v>0</x:v>
      </x:c>
      <x:c r="E56" t="n">
        <x:v>0</x:v>
      </x:c>
      <x:c r="F56" t="n">
        <x:v>0</x:v>
      </x:c>
      <x:c r="G56" t="n">
        <x:v>0</x:v>
      </x:c>
    </x:row>
    <x:row r="57">
      <x:c r="D57" t="n">
        <x:v>0</x:v>
      </x:c>
      <x:c r="E57" t="n">
        <x:v>0</x:v>
      </x:c>
      <x:c r="F57" t="n">
        <x:v>0</x:v>
      </x:c>
      <x:c r="G57" t="n">
        <x:v>0</x:v>
      </x:c>
    </x:row>
    <x:row r="58">
      <x:c r="D58" t="n">
        <x:v>0</x:v>
      </x:c>
      <x:c r="E58" t="n">
        <x:v>0</x:v>
      </x:c>
      <x:c r="F58" t="n">
        <x:v>0</x:v>
      </x:c>
      <x:c r="G58" t="n">
        <x:v>0</x:v>
      </x:c>
    </x:row>
    <x:row r="59">
      <x:c r="D59" t="n">
        <x:v>0</x:v>
      </x:c>
      <x:c r="E59" t="n">
        <x:v>0</x:v>
      </x:c>
      <x:c r="F59" t="n">
        <x:v>0</x:v>
      </x:c>
      <x:c r="G59" t="n">
        <x:v>0</x:v>
      </x:c>
    </x:row>
    <x:row r="60">
      <x:c r="D60" t="n">
        <x:v>0</x:v>
      </x:c>
      <x:c r="E60" t="n">
        <x:v>0</x:v>
      </x:c>
      <x:c r="F60" t="n">
        <x:v>0</x:v>
      </x:c>
      <x:c r="G60" t="n">
        <x:v>0</x:v>
      </x:c>
    </x:row>
  </x:sheetData>
  <x:pageMargins left="0.7" right="0.7" top="0.75" bottom="0.75" header="0.3" footer="0.3"/>
  <x:tableParts count="3">
    <x:tablePart xmlns:r="http://schemas.openxmlformats.org/officeDocument/2006/relationships" r:id="R42a617dba048488a"/>
    <x:tablePart xmlns:r="http://schemas.openxmlformats.org/officeDocument/2006/relationships" r:id="Rd0cd93a4f72e4d43"/>
    <x:tablePart xmlns:r="http://schemas.openxmlformats.org/officeDocument/2006/relationships" r:id="R97c2e640cd6f46ed"/>
  </x:tableParts>
</x:worksheet>
</file>

<file path=xl/worksheets/sheet17.xml><?xml version="1.0" encoding="utf-8"?>
<x:worksheet xmlns:x="http://schemas.openxmlformats.org/spreadsheetml/2006/main">
  <x:sheetPr>
    <x:tabColor rgb="FF92D050"/>
  </x:sheetPr>
  <x:sheetFormatPr baseColWidth="10" defaultColWidth="10.83203125" defaultRowHeight="13"/>
  <x:cols>
    <x:col min="1" max="16384" width="10.83203125" style="169" customWidth="0"/>
  </x:cols>
  <x:sheetData/>
  <x:pageMargins left="0.7" right="0.7" top="0.75" bottom="0.75" header="0.3" footer="0.3"/>
  <x:drawing xmlns:r="http://schemas.openxmlformats.org/officeDocument/2006/relationships" r:id="Rd87b3ab317524fb1"/>
</x:worksheet>
</file>

<file path=xl/worksheets/sheet18.xml><?xml version="1.0" encoding="utf-8"?>
<x:worksheet xmlns:x="http://schemas.openxmlformats.org/spreadsheetml/2006/main">
  <x:sheetPr>
    <x:tabColor rgb="FF6B2879"/>
  </x:sheetPr>
  <x:sheetFormatPr baseColWidth="10" defaultColWidth="9.1640625" defaultRowHeight="14"/>
  <x:cols>
    <x:col min="1" max="31" width="8.5" style="13" customWidth="1"/>
    <x:col min="32" max="16384" width="9.1640625" style="13" customWidth="0"/>
  </x:cols>
  <x:sheetData>
    <x:row r="1">
      <x:c r="A1" s="269" t="s">
        <x:v>0</x:v>
      </x:c>
    </x:row>
    <x:row r="2" ht="38">
      <x:c r="G2" s="92" t="s">
        <x:v>1</x:v>
      </x:c>
    </x:row>
    <x:row r="3">
      <x:c r="G3" s="13" t="str">
        <x:f>'1. Introduktion'!G3</x:f>
        <x:v>Version 3.0</x:v>
      </x:c>
    </x:row>
    <x:row r="4">
      <x:c r="G4" s="13" t="str">
        <x:f>'1. Introduktion'!G4</x:f>
        <x:v>Datum: 2024-12-17</x:v>
      </x:c>
    </x:row>
    <x:row r="6" s="6" customFormat="1" ht="41.25" customHeight="1">
      <x:c r="B6" s="631"/>
      <x:c r="C6" s="631"/>
      <x:c r="D6" s="631"/>
      <x:c r="E6" s="631"/>
      <x:c r="F6" s="631"/>
      <x:c r="G6" s="631"/>
      <x:c r="H6" s="631"/>
      <x:c r="I6" s="631"/>
      <x:c r="J6" s="631"/>
      <x:c r="K6" s="631"/>
      <x:c r="L6" s="631"/>
      <x:c r="M6" s="631"/>
      <x:c r="N6" s="631"/>
      <x:c r="O6" s="631"/>
      <x:c r="P6" s="631"/>
      <x:c r="Q6" s="631"/>
      <x:c r="R6" s="631"/>
      <x:c r="S6" s="631"/>
      <x:c r="T6" s="631"/>
      <x:c r="U6" s="631"/>
      <x:c r="V6" s="631"/>
      <x:c r="W6" s="631"/>
    </x:row>
    <x:row r="9" ht="27">
      <x:c r="B9" s="17"/>
      <x:c r="C9" s="17"/>
      <x:c r="D9" s="36" t="s">
        <x:v>1483</x:v>
      </x:c>
      <x:c r="E9" s="36"/>
      <x:c r="F9" s="36"/>
      <x:c r="G9" s="36"/>
      <x:c r="H9" s="36"/>
      <x:c r="I9" s="36"/>
      <x:c r="M9" s="13" t="s">
        <x:v>1487</x:v>
      </x:c>
      <x:c r="S9" s="17"/>
      <x:c r="T9" s="100" t="s">
        <x:v>1483</x:v>
      </x:c>
      <x:c r="U9" s="100"/>
      <x:c r="V9" s="100"/>
      <x:c r="W9" s="100"/>
      <x:c r="X9" s="100"/>
      <x:c r="Y9" s="100"/>
      <x:c r="AC9" s="13" t="s">
        <x:v>1490</x:v>
      </x:c>
    </x:row>
    <x:row r="10" ht="15">
      <x:c r="D10" s="13" t="s">
        <x:v>1492</x:v>
      </x:c>
      <x:c r="J10" s="29"/>
      <x:c r="K10" s="29"/>
      <x:c r="L10" s="29"/>
      <x:c r="T10" s="13" t="s">
        <x:v>1</x:v>
      </x:c>
      <x:c r="Z10" s="29"/>
      <x:c r="AA10" s="29"/>
      <x:c r="AB10" s="29"/>
    </x:row>
    <x:row r="11" ht="15">
      <x:c r="C11" s="101"/>
      <x:c r="D11" s="13" t="s">
        <x:v>1705</x:v>
      </x:c>
      <x:c r="S11" s="101"/>
      <x:c r="T11" s="13" t="s">
        <x:v>1705</x:v>
      </x:c>
    </x:row>
    <x:row r="12" ht="21">
      <x:c r="C12" s="101"/>
      <x:c r="D12" s="102" t="s">
        <x:v>140</x:v>
      </x:c>
      <x:c r="I12" s="13" t="s">
        <x:v>1497</x:v>
      </x:c>
      <x:c r="K12" s="741"/>
      <x:c r="L12" s="741"/>
      <x:c r="M12" s="741"/>
      <x:c r="N12" s="741"/>
      <x:c r="S12" s="101"/>
    </x:row>
    <x:row r="13" ht="21">
      <x:c r="C13" s="101"/>
      <x:c r="D13" s="16" t="s">
        <x:v>150</x:v>
      </x:c>
      <x:c r="E13" s="16"/>
      <x:c r="F13" s="16"/>
      <x:c r="G13" s="16"/>
      <x:c r="H13" s="16"/>
      <x:c r="I13" s="16" t="s">
        <x:v>151</x:v>
      </x:c>
      <x:c r="J13" s="29"/>
      <x:c r="K13" s="742"/>
      <x:c r="L13" s="742"/>
      <x:c r="M13" s="742"/>
      <x:c r="N13" s="742"/>
      <x:c r="S13" s="101"/>
      <x:c r="T13" s="102" t="s">
        <x:v>1499</x:v>
      </x:c>
      <x:c r="Y13" s="13" t="s">
        <x:v>1497</x:v>
      </x:c>
      <x:c r="AA13" s="741"/>
      <x:c r="AB13" s="741"/>
      <x:c r="AC13" s="741"/>
      <x:c r="AD13" s="741"/>
    </x:row>
    <x:row r="14" ht="15">
      <x:c r="C14" s="101"/>
      <x:c r="D14" s="16" t="s">
        <x:v>152</x:v>
      </x:c>
      <x:c r="E14" s="16"/>
      <x:c r="F14" s="16"/>
      <x:c r="G14" s="16"/>
      <x:c r="H14" s="16"/>
      <x:c r="I14" s="16" t="s">
        <x:v>1501</x:v>
      </x:c>
      <x:c r="J14" s="29"/>
      <x:c r="K14" s="742"/>
      <x:c r="L14" s="742"/>
      <x:c r="M14" s="742"/>
      <x:c r="N14" s="742"/>
      <x:c r="S14" s="101"/>
      <x:c r="T14" s="16"/>
      <x:c r="U14" s="16"/>
      <x:c r="V14" s="16"/>
      <x:c r="W14" s="16"/>
      <x:c r="X14" s="16"/>
      <x:c r="Y14" s="16"/>
      <x:c r="Z14" s="29"/>
      <x:c r="AA14" s="16"/>
      <x:c r="AB14" s="16"/>
      <x:c r="AC14" s="16"/>
      <x:c r="AD14" s="16"/>
    </x:row>
    <x:row r="15" ht="15">
      <x:c r="C15" s="101"/>
      <x:c r="D15" s="16" t="s">
        <x:v>175</x:v>
      </x:c>
      <x:c r="E15" s="16"/>
      <x:c r="F15" s="16"/>
      <x:c r="G15" s="16"/>
      <x:c r="H15" s="16"/>
      <x:c r="I15" s="16" t="s">
        <x:v>114</x:v>
      </x:c>
      <x:c r="J15" s="29"/>
      <x:c r="K15" s="742"/>
      <x:c r="L15" s="742"/>
      <x:c r="M15" s="742"/>
      <x:c r="N15" s="742"/>
      <x:c r="S15" s="101"/>
      <x:c r="T15" s="16"/>
      <x:c r="U15" s="16"/>
      <x:c r="V15" s="16"/>
      <x:c r="W15" s="16"/>
      <x:c r="X15" s="16"/>
      <x:c r="Y15" s="16"/>
      <x:c r="Z15" s="29"/>
      <x:c r="AA15" s="104"/>
      <x:c r="AB15" s="104"/>
      <x:c r="AC15" s="104"/>
      <x:c r="AD15" s="104"/>
    </x:row>
    <x:row r="16" ht="15">
      <x:c r="C16" s="101"/>
      <x:c r="D16" s="16"/>
      <x:c r="E16" s="16"/>
      <x:c r="F16" s="16"/>
      <x:c r="G16" s="16"/>
      <x:c r="H16" s="16"/>
      <x:c r="I16" s="16"/>
      <x:c r="J16" s="29"/>
      <x:c r="K16" s="104"/>
      <x:c r="L16" s="104"/>
      <x:c r="M16" s="104"/>
      <x:c r="N16" s="104"/>
      <x:c r="S16" s="101"/>
      <x:c r="T16" s="16"/>
      <x:c r="U16" s="16"/>
      <x:c r="V16" s="16"/>
      <x:c r="W16" s="16"/>
      <x:c r="X16" s="16"/>
      <x:c r="Y16" s="16"/>
      <x:c r="Z16" s="29"/>
      <x:c r="AA16" s="104"/>
      <x:c r="AB16" s="104"/>
      <x:c r="AC16" s="104"/>
      <x:c r="AD16" s="104"/>
    </x:row>
    <x:row r="17" ht="15">
      <x:c r="C17" s="101"/>
      <x:c r="D17" s="39" t="s">
        <x:v>1503</x:v>
      </x:c>
      <x:c r="E17" s="16"/>
      <x:c r="F17" s="16"/>
      <x:c r="G17" s="16"/>
      <x:c r="H17" s="16"/>
      <x:c r="I17" s="16"/>
      <x:c r="J17" s="30"/>
      <x:c r="K17" s="52"/>
      <x:c r="L17" s="52"/>
      <x:c r="M17" s="53"/>
      <x:c r="N17" s="53"/>
      <x:c r="S17" s="101"/>
      <x:c r="T17" s="39" t="s">
        <x:v>1506</x:v>
      </x:c>
      <x:c r="Y17" s="16"/>
      <x:c r="AA17" s="105"/>
      <x:c r="AB17" s="105"/>
      <x:c r="AC17" s="105"/>
      <x:c r="AD17" s="105"/>
    </x:row>
    <x:row r="18" ht="15">
      <x:c r="C18" s="101"/>
      <x:c r="D18" s="16" t="s">
        <x:v>215</x:v>
      </x:c>
      <x:c r="E18" s="16"/>
      <x:c r="F18" s="16"/>
      <x:c r="G18" s="16"/>
      <x:c r="H18" s="16"/>
      <x:c r="I18" s="16" t="s">
        <x:v>151</x:v>
      </x:c>
      <x:c r="J18" s="54"/>
      <x:c r="K18" s="743"/>
      <x:c r="L18" s="743"/>
      <x:c r="M18" s="743"/>
      <x:c r="N18" s="743"/>
      <x:c r="S18" s="101"/>
      <x:c r="T18" s="16" t="s">
        <x:v>215</x:v>
      </x:c>
      <x:c r="Y18" s="13" t="s">
        <x:v>151</x:v>
      </x:c>
      <x:c r="AA18" s="67"/>
      <x:c r="AB18" s="67"/>
      <x:c r="AC18" s="67"/>
      <x:c r="AD18" s="67"/>
    </x:row>
    <x:row r="19" ht="15">
      <x:c r="C19" s="101"/>
      <x:c r="D19" s="16" t="s">
        <x:v>157</x:v>
      </x:c>
      <x:c r="E19" s="16"/>
      <x:c r="F19" s="16"/>
      <x:c r="G19" s="16"/>
      <x:c r="H19" s="16"/>
      <x:c r="I19" s="16" t="s">
        <x:v>158</x:v>
      </x:c>
      <x:c r="J19" s="54"/>
      <x:c r="K19" s="740"/>
      <x:c r="L19" s="740"/>
      <x:c r="M19" s="740"/>
      <x:c r="N19" s="740"/>
      <x:c r="S19" s="101"/>
      <x:c r="T19" s="16" t="s">
        <x:v>157</x:v>
      </x:c>
      <x:c r="U19" s="16"/>
      <x:c r="V19" s="16"/>
      <x:c r="W19" s="16"/>
      <x:c r="X19" s="16"/>
      <x:c r="Y19" s="16" t="s">
        <x:v>158</x:v>
      </x:c>
      <x:c r="Z19" s="29"/>
      <x:c r="AA19" s="103"/>
      <x:c r="AB19" s="103"/>
      <x:c r="AC19" s="103"/>
      <x:c r="AD19" s="103"/>
    </x:row>
    <x:row r="20" ht="15">
      <x:c r="C20" s="101"/>
      <x:c r="D20" s="16" t="s">
        <x:v>159</x:v>
      </x:c>
      <x:c r="E20" s="55"/>
      <x:c r="F20" s="55"/>
      <x:c r="G20" s="55"/>
      <x:c r="H20" s="55"/>
      <x:c r="I20" s="16" t="s">
        <x:v>158</x:v>
      </x:c>
      <x:c r="J20" s="54"/>
      <x:c r="K20" s="740"/>
      <x:c r="L20" s="740"/>
      <x:c r="M20" s="740"/>
      <x:c r="N20" s="740"/>
      <x:c r="S20" s="101"/>
      <x:c r="T20" s="16" t="s">
        <x:v>159</x:v>
      </x:c>
      <x:c r="U20" s="16"/>
      <x:c r="V20" s="16"/>
      <x:c r="W20" s="16"/>
      <x:c r="X20" s="16"/>
      <x:c r="Y20" s="16" t="s">
        <x:v>158</x:v>
      </x:c>
      <x:c r="Z20" s="30"/>
      <x:c r="AA20" s="103"/>
      <x:c r="AB20" s="103"/>
      <x:c r="AC20" s="103"/>
      <x:c r="AD20" s="103"/>
    </x:row>
    <x:row r="21" ht="15">
      <x:c r="C21" s="106"/>
      <x:c r="D21" s="55" t="s">
        <x:v>160</x:v>
      </x:c>
      <x:c r="E21" s="56"/>
      <x:c r="F21" s="56"/>
      <x:c r="G21" s="56"/>
      <x:c r="H21" s="56"/>
      <x:c r="I21" s="16" t="s">
        <x:v>161</x:v>
      </x:c>
      <x:c r="J21" s="54"/>
      <x:c r="K21" s="740"/>
      <x:c r="L21" s="740"/>
      <x:c r="M21" s="740"/>
      <x:c r="N21" s="740"/>
      <x:c r="S21" s="106"/>
      <x:c r="T21" s="55" t="s">
        <x:v>160</x:v>
      </x:c>
      <x:c r="U21" s="16"/>
      <x:c r="V21" s="16"/>
      <x:c r="W21" s="16"/>
      <x:c r="X21" s="16"/>
      <x:c r="Y21" s="16" t="s">
        <x:v>161</x:v>
      </x:c>
      <x:c r="Z21" s="54"/>
      <x:c r="AA21" s="68"/>
      <x:c r="AB21" s="68"/>
      <x:c r="AC21" s="68"/>
      <x:c r="AD21" s="68"/>
    </x:row>
    <x:row r="22" ht="15">
      <x:c r="D22" s="56" t="s">
        <x:v>162</x:v>
      </x:c>
      <x:c r="E22" s="57"/>
      <x:c r="F22" s="57"/>
      <x:c r="G22" s="57"/>
      <x:c r="H22" s="57"/>
      <x:c r="I22" s="16"/>
      <x:c r="J22" s="54"/>
      <x:c r="K22" s="740"/>
      <x:c r="L22" s="740"/>
      <x:c r="M22" s="740"/>
      <x:c r="N22" s="740"/>
      <x:c r="T22" s="56" t="s">
        <x:v>162</x:v>
      </x:c>
      <x:c r="U22" s="16"/>
      <x:c r="V22" s="16"/>
      <x:c r="W22" s="16"/>
      <x:c r="X22" s="16"/>
      <x:c r="Y22" s="16"/>
      <x:c r="Z22" s="54"/>
      <x:c r="AA22" s="69"/>
      <x:c r="AB22" s="69"/>
      <x:c r="AC22" s="69"/>
      <x:c r="AD22" s="69"/>
    </x:row>
    <x:row r="23" ht="15">
      <x:c r="D23" s="57" t="s">
        <x:v>1706</x:v>
      </x:c>
      <x:c r="E23" s="57"/>
      <x:c r="F23" s="57"/>
      <x:c r="G23" s="57"/>
      <x:c r="H23" s="57"/>
      <x:c r="I23" s="16"/>
      <x:c r="J23" s="54"/>
      <x:c r="K23" s="744"/>
      <x:c r="L23" s="744"/>
      <x:c r="M23" s="744"/>
      <x:c r="N23" s="744"/>
      <x:c r="T23" s="57" t="s">
        <x:v>1706</x:v>
      </x:c>
      <x:c r="U23" s="55"/>
      <x:c r="V23" s="55"/>
      <x:c r="W23" s="55"/>
      <x:c r="X23" s="55"/>
      <x:c r="Y23" s="16"/>
      <x:c r="Z23" s="54"/>
      <x:c r="AA23" s="69"/>
      <x:c r="AB23" s="69"/>
      <x:c r="AC23" s="69"/>
      <x:c r="AD23" s="69"/>
    </x:row>
    <x:row r="24" ht="15">
      <x:c r="D24" s="57" t="s">
        <x:v>1707</x:v>
      </x:c>
      <x:c r="E24" s="58"/>
      <x:c r="F24" s="58"/>
      <x:c r="G24" s="58"/>
      <x:c r="H24" s="58"/>
      <x:c r="I24" s="107"/>
      <x:c r="J24" s="59"/>
      <x:c r="K24" s="745"/>
      <x:c r="L24" s="745"/>
      <x:c r="M24" s="745"/>
      <x:c r="N24" s="745"/>
      <x:c r="T24" s="57" t="s">
        <x:v>1707</x:v>
      </x:c>
      <x:c r="U24" s="56"/>
      <x:c r="V24" s="56"/>
      <x:c r="W24" s="56"/>
      <x:c r="X24" s="56"/>
      <x:c r="Y24" s="16"/>
      <x:c r="Z24" s="54"/>
      <x:c r="AA24" s="69"/>
      <x:c r="AB24" s="69"/>
      <x:c r="AC24" s="69"/>
      <x:c r="AD24" s="69"/>
    </x:row>
    <x:row r="25" ht="15">
      <x:c r="D25" s="58" t="s">
        <x:v>102</x:v>
      </x:c>
      <x:c r="K25" s="745"/>
      <x:c r="L25" s="745"/>
      <x:c r="M25" s="745"/>
      <x:c r="N25" s="745"/>
      <x:c r="T25" s="58" t="s">
        <x:v>102</x:v>
      </x:c>
      <x:c r="U25" s="57"/>
      <x:c r="V25" s="57"/>
      <x:c r="W25" s="57"/>
      <x:c r="X25" s="57"/>
      <x:c r="Y25" s="16"/>
      <x:c r="Z25" s="54"/>
      <x:c r="AA25" s="69"/>
      <x:c r="AB25" s="69"/>
      <x:c r="AC25" s="69"/>
      <x:c r="AD25" s="69"/>
    </x:row>
    <x:row r="26" ht="15">
      <x:c r="D26" s="16" t="s">
        <x:v>164</x:v>
      </x:c>
      <x:c r="I26" s="16" t="s">
        <x:v>114</x:v>
      </x:c>
      <x:c r="K26" s="745"/>
      <x:c r="L26" s="745"/>
      <x:c r="M26" s="745"/>
      <x:c r="N26" s="745"/>
      <x:c r="T26" s="16" t="s">
        <x:v>164</x:v>
      </x:c>
      <x:c r="U26" s="57"/>
      <x:c r="V26" s="57"/>
      <x:c r="W26" s="57"/>
      <x:c r="X26" s="57"/>
      <x:c r="Y26" s="16" t="s">
        <x:v>114</x:v>
      </x:c>
      <x:c r="Z26" s="54"/>
      <x:c r="AA26" s="740"/>
      <x:c r="AB26" s="740"/>
      <x:c r="AC26" s="740"/>
      <x:c r="AD26" s="740"/>
    </x:row>
    <x:row r="27" ht="15">
      <x:c r="D27" s="16"/>
      <x:c r="I27" s="16"/>
      <x:c r="K27" s="105"/>
      <x:c r="L27" s="105"/>
      <x:c r="M27" s="105"/>
      <x:c r="N27" s="105"/>
      <x:c r="T27" s="16"/>
      <x:c r="U27" s="57"/>
      <x:c r="V27" s="57"/>
      <x:c r="W27" s="57"/>
      <x:c r="X27" s="57"/>
      <x:c r="Y27" s="16"/>
      <x:c r="Z27" s="54"/>
    </x:row>
    <x:row r="28" ht="15">
      <x:c r="D28" s="39" t="s">
        <x:v>1509</x:v>
      </x:c>
      <x:c r="I28" s="16"/>
      <x:c r="K28" s="105"/>
      <x:c r="L28" s="105"/>
      <x:c r="M28" s="105"/>
      <x:c r="N28" s="105"/>
      <x:c r="T28" s="39" t="s">
        <x:v>1511</x:v>
      </x:c>
      <x:c r="Y28" s="16"/>
      <x:c r="AA28" s="105"/>
      <x:c r="AB28" s="105"/>
      <x:c r="AC28" s="105"/>
      <x:c r="AD28" s="105"/>
    </x:row>
    <x:row r="29" ht="15">
      <x:c r="D29" s="16" t="s">
        <x:v>215</x:v>
      </x:c>
      <x:c r="I29" s="13" t="s">
        <x:v>151</x:v>
      </x:c>
      <x:c r="K29" s="741"/>
      <x:c r="L29" s="741"/>
      <x:c r="M29" s="741"/>
      <x:c r="N29" s="741"/>
      <x:c r="T29" s="16" t="s">
        <x:v>215</x:v>
      </x:c>
      <x:c r="Y29" s="13" t="s">
        <x:v>151</x:v>
      </x:c>
      <x:c r="AA29" s="67"/>
      <x:c r="AB29" s="67"/>
      <x:c r="AC29" s="67"/>
      <x:c r="AD29" s="67"/>
    </x:row>
    <x:row r="30" ht="15">
      <x:c r="D30" s="16" t="s">
        <x:v>157</x:v>
      </x:c>
      <x:c r="E30" s="16"/>
      <x:c r="F30" s="16"/>
      <x:c r="G30" s="16"/>
      <x:c r="H30" s="16"/>
      <x:c r="I30" s="16" t="s">
        <x:v>158</x:v>
      </x:c>
      <x:c r="J30" s="29"/>
      <x:c r="K30" s="742"/>
      <x:c r="L30" s="742"/>
      <x:c r="M30" s="742"/>
      <x:c r="N30" s="742"/>
      <x:c r="T30" s="16" t="s">
        <x:v>157</x:v>
      </x:c>
      <x:c r="U30" s="16"/>
      <x:c r="V30" s="16"/>
      <x:c r="W30" s="16"/>
      <x:c r="X30" s="16"/>
      <x:c r="Y30" s="16" t="s">
        <x:v>158</x:v>
      </x:c>
      <x:c r="Z30" s="29"/>
      <x:c r="AA30" s="103"/>
      <x:c r="AB30" s="103"/>
      <x:c r="AC30" s="103"/>
      <x:c r="AD30" s="103"/>
    </x:row>
    <x:row r="31" ht="15">
      <x:c r="D31" s="16" t="s">
        <x:v>159</x:v>
      </x:c>
      <x:c r="E31" s="16"/>
      <x:c r="F31" s="16"/>
      <x:c r="G31" s="16"/>
      <x:c r="H31" s="16"/>
      <x:c r="I31" s="16" t="s">
        <x:v>158</x:v>
      </x:c>
      <x:c r="J31" s="30"/>
      <x:c r="K31" s="742"/>
      <x:c r="L31" s="742"/>
      <x:c r="M31" s="742"/>
      <x:c r="N31" s="742"/>
      <x:c r="T31" s="16" t="s">
        <x:v>159</x:v>
      </x:c>
      <x:c r="U31" s="16"/>
      <x:c r="V31" s="16"/>
      <x:c r="W31" s="16"/>
      <x:c r="X31" s="16"/>
      <x:c r="Y31" s="16" t="s">
        <x:v>158</x:v>
      </x:c>
      <x:c r="Z31" s="30"/>
      <x:c r="AA31" s="103"/>
      <x:c r="AB31" s="103"/>
      <x:c r="AC31" s="103"/>
      <x:c r="AD31" s="103"/>
    </x:row>
    <x:row r="32" ht="15">
      <x:c r="D32" s="55" t="s">
        <x:v>160</x:v>
      </x:c>
      <x:c r="E32" s="16"/>
      <x:c r="F32" s="16"/>
      <x:c r="G32" s="16"/>
      <x:c r="H32" s="16"/>
      <x:c r="I32" s="16" t="s">
        <x:v>161</x:v>
      </x:c>
      <x:c r="J32" s="54"/>
      <x:c r="K32" s="743"/>
      <x:c r="L32" s="743"/>
      <x:c r="M32" s="743"/>
      <x:c r="N32" s="743"/>
      <x:c r="T32" s="55" t="s">
        <x:v>160</x:v>
      </x:c>
      <x:c r="U32" s="16"/>
      <x:c r="V32" s="16"/>
      <x:c r="W32" s="16"/>
      <x:c r="X32" s="16"/>
      <x:c r="Y32" s="16" t="s">
        <x:v>161</x:v>
      </x:c>
      <x:c r="Z32" s="54"/>
      <x:c r="AA32" s="68"/>
      <x:c r="AB32" s="68"/>
      <x:c r="AC32" s="68"/>
      <x:c r="AD32" s="68"/>
    </x:row>
    <x:row r="33" ht="15">
      <x:c r="D33" s="56" t="s">
        <x:v>162</x:v>
      </x:c>
      <x:c r="E33" s="16"/>
      <x:c r="F33" s="16"/>
      <x:c r="G33" s="16"/>
      <x:c r="H33" s="16"/>
      <x:c r="I33" s="16"/>
      <x:c r="J33" s="54"/>
      <x:c r="K33" s="740"/>
      <x:c r="L33" s="740"/>
      <x:c r="M33" s="740"/>
      <x:c r="N33" s="740"/>
      <x:c r="T33" s="56" t="s">
        <x:v>162</x:v>
      </x:c>
      <x:c r="U33" s="16"/>
      <x:c r="V33" s="16"/>
      <x:c r="W33" s="16"/>
      <x:c r="X33" s="16"/>
      <x:c r="Y33" s="16"/>
      <x:c r="Z33" s="54"/>
      <x:c r="AA33" s="69"/>
      <x:c r="AB33" s="69"/>
      <x:c r="AC33" s="69"/>
      <x:c r="AD33" s="69"/>
    </x:row>
    <x:row r="34" ht="15">
      <x:c r="D34" s="57" t="s">
        <x:v>1706</x:v>
      </x:c>
      <x:c r="E34" s="55"/>
      <x:c r="F34" s="55"/>
      <x:c r="G34" s="55"/>
      <x:c r="H34" s="55"/>
      <x:c r="I34" s="16"/>
      <x:c r="J34" s="54"/>
      <x:c r="K34" s="740"/>
      <x:c r="L34" s="740"/>
      <x:c r="M34" s="740"/>
      <x:c r="N34" s="740"/>
      <x:c r="T34" s="57" t="s">
        <x:v>1706</x:v>
      </x:c>
      <x:c r="U34" s="55"/>
      <x:c r="V34" s="55"/>
      <x:c r="W34" s="55"/>
      <x:c r="X34" s="55"/>
      <x:c r="Y34" s="16"/>
      <x:c r="Z34" s="54"/>
      <x:c r="AA34" s="69"/>
      <x:c r="AB34" s="69"/>
      <x:c r="AC34" s="69"/>
      <x:c r="AD34" s="69"/>
    </x:row>
    <x:row r="35" ht="15">
      <x:c r="D35" s="57" t="s">
        <x:v>1707</x:v>
      </x:c>
      <x:c r="E35" s="56"/>
      <x:c r="F35" s="56"/>
      <x:c r="G35" s="56"/>
      <x:c r="H35" s="56"/>
      <x:c r="I35" s="16"/>
      <x:c r="J35" s="54"/>
      <x:c r="K35" s="740"/>
      <x:c r="L35" s="740"/>
      <x:c r="M35" s="740"/>
      <x:c r="N35" s="740"/>
      <x:c r="T35" s="57" t="s">
        <x:v>1707</x:v>
      </x:c>
      <x:c r="U35" s="56"/>
      <x:c r="V35" s="56"/>
      <x:c r="W35" s="56"/>
      <x:c r="X35" s="56"/>
      <x:c r="Y35" s="16"/>
      <x:c r="Z35" s="54"/>
      <x:c r="AA35" s="69"/>
      <x:c r="AB35" s="69"/>
      <x:c r="AC35" s="69"/>
      <x:c r="AD35" s="69"/>
    </x:row>
    <x:row r="36" ht="15">
      <x:c r="D36" s="58" t="s">
        <x:v>102</x:v>
      </x:c>
      <x:c r="E36" s="57"/>
      <x:c r="F36" s="57"/>
      <x:c r="G36" s="57"/>
      <x:c r="H36" s="57"/>
      <x:c r="I36" s="16"/>
      <x:c r="J36" s="54"/>
      <x:c r="K36" s="740"/>
      <x:c r="L36" s="740"/>
      <x:c r="M36" s="740"/>
      <x:c r="N36" s="740"/>
      <x:c r="T36" s="58" t="s">
        <x:v>102</x:v>
      </x:c>
      <x:c r="U36" s="57"/>
      <x:c r="V36" s="57"/>
      <x:c r="W36" s="57"/>
      <x:c r="X36" s="57"/>
      <x:c r="Y36" s="16"/>
      <x:c r="Z36" s="54"/>
      <x:c r="AA36" s="69"/>
      <x:c r="AB36" s="69"/>
      <x:c r="AC36" s="69"/>
      <x:c r="AD36" s="69"/>
    </x:row>
    <x:row r="37" ht="15">
      <x:c r="D37" s="16" t="s">
        <x:v>164</x:v>
      </x:c>
      <x:c r="E37" s="57"/>
      <x:c r="F37" s="57"/>
      <x:c r="G37" s="57"/>
      <x:c r="H37" s="57"/>
      <x:c r="I37" s="16" t="s">
        <x:v>114</x:v>
      </x:c>
      <x:c r="J37" s="54"/>
      <x:c r="K37" s="740"/>
      <x:c r="L37" s="740"/>
      <x:c r="M37" s="740"/>
      <x:c r="N37" s="740"/>
      <x:c r="T37" s="16" t="s">
        <x:v>164</x:v>
      </x:c>
      <x:c r="U37" s="57"/>
      <x:c r="V37" s="57"/>
      <x:c r="W37" s="57"/>
      <x:c r="X37" s="57"/>
      <x:c r="Y37" s="16" t="s">
        <x:v>114</x:v>
      </x:c>
      <x:c r="Z37" s="54"/>
      <x:c r="AA37" s="740"/>
      <x:c r="AB37" s="740"/>
      <x:c r="AC37" s="740"/>
      <x:c r="AD37" s="740"/>
    </x:row>
    <x:row r="38" ht="15">
      <x:c r="D38" s="57"/>
      <x:c r="E38" s="58"/>
      <x:c r="F38" s="58"/>
      <x:c r="G38" s="58"/>
      <x:c r="H38" s="58"/>
      <x:c r="I38" s="107"/>
      <x:c r="J38" s="59"/>
      <x:c r="K38" s="105"/>
      <x:c r="L38" s="105"/>
      <x:c r="M38" s="105"/>
      <x:c r="N38" s="105"/>
    </x:row>
    <x:row r="39" ht="15">
      <x:c r="D39" s="39" t="s">
        <x:v>1514</x:v>
      </x:c>
      <x:c r="I39" s="16"/>
      <x:c r="K39" s="105"/>
      <x:c r="L39" s="105"/>
      <x:c r="M39" s="105"/>
      <x:c r="N39" s="105"/>
      <x:c r="T39" s="39" t="s">
        <x:v>1517</x:v>
      </x:c>
      <x:c r="Y39" s="16"/>
      <x:c r="AA39" s="105"/>
      <x:c r="AB39" s="105"/>
      <x:c r="AC39" s="105"/>
      <x:c r="AD39" s="105"/>
    </x:row>
    <x:row r="40" ht="15">
      <x:c r="D40" s="16" t="s">
        <x:v>215</x:v>
      </x:c>
      <x:c r="I40" s="13" t="s">
        <x:v>151</x:v>
      </x:c>
      <x:c r="K40" s="741"/>
      <x:c r="L40" s="741"/>
      <x:c r="M40" s="741"/>
      <x:c r="N40" s="741"/>
      <x:c r="T40" s="16" t="s">
        <x:v>215</x:v>
      </x:c>
      <x:c r="Y40" s="13" t="s">
        <x:v>151</x:v>
      </x:c>
      <x:c r="AA40" s="67"/>
      <x:c r="AB40" s="67"/>
      <x:c r="AC40" s="67"/>
      <x:c r="AD40" s="67"/>
    </x:row>
    <x:row r="41" ht="15">
      <x:c r="D41" s="16" t="s">
        <x:v>157</x:v>
      </x:c>
      <x:c r="E41" s="16"/>
      <x:c r="F41" s="16"/>
      <x:c r="G41" s="16"/>
      <x:c r="H41" s="16"/>
      <x:c r="I41" s="16" t="s">
        <x:v>158</x:v>
      </x:c>
      <x:c r="J41" s="29"/>
      <x:c r="K41" s="742"/>
      <x:c r="L41" s="742"/>
      <x:c r="M41" s="742"/>
      <x:c r="N41" s="742"/>
      <x:c r="T41" s="16" t="s">
        <x:v>157</x:v>
      </x:c>
      <x:c r="U41" s="16"/>
      <x:c r="V41" s="16"/>
      <x:c r="W41" s="16"/>
      <x:c r="X41" s="16"/>
      <x:c r="Y41" s="16" t="s">
        <x:v>158</x:v>
      </x:c>
      <x:c r="Z41" s="29"/>
      <x:c r="AA41" s="103"/>
      <x:c r="AB41" s="103"/>
      <x:c r="AC41" s="103"/>
      <x:c r="AD41" s="103"/>
    </x:row>
    <x:row r="42" ht="15">
      <x:c r="D42" s="16" t="s">
        <x:v>159</x:v>
      </x:c>
      <x:c r="E42" s="16"/>
      <x:c r="F42" s="16"/>
      <x:c r="G42" s="16"/>
      <x:c r="H42" s="16"/>
      <x:c r="I42" s="16" t="s">
        <x:v>158</x:v>
      </x:c>
      <x:c r="J42" s="30"/>
      <x:c r="K42" s="742"/>
      <x:c r="L42" s="742"/>
      <x:c r="M42" s="742"/>
      <x:c r="N42" s="742"/>
      <x:c r="T42" s="16" t="s">
        <x:v>159</x:v>
      </x:c>
      <x:c r="U42" s="16"/>
      <x:c r="V42" s="16"/>
      <x:c r="W42" s="16"/>
      <x:c r="X42" s="16"/>
      <x:c r="Y42" s="16" t="s">
        <x:v>158</x:v>
      </x:c>
      <x:c r="Z42" s="30"/>
      <x:c r="AA42" s="103"/>
      <x:c r="AB42" s="103"/>
      <x:c r="AC42" s="103"/>
      <x:c r="AD42" s="103"/>
    </x:row>
    <x:row r="43" ht="15">
      <x:c r="D43" s="55" t="s">
        <x:v>160</x:v>
      </x:c>
      <x:c r="E43" s="16"/>
      <x:c r="F43" s="16"/>
      <x:c r="G43" s="16"/>
      <x:c r="H43" s="16"/>
      <x:c r="I43" s="16" t="s">
        <x:v>161</x:v>
      </x:c>
      <x:c r="J43" s="54"/>
      <x:c r="K43" s="743"/>
      <x:c r="L43" s="743"/>
      <x:c r="M43" s="743"/>
      <x:c r="N43" s="743"/>
      <x:c r="T43" s="55" t="s">
        <x:v>160</x:v>
      </x:c>
      <x:c r="U43" s="16"/>
      <x:c r="V43" s="16"/>
      <x:c r="W43" s="16"/>
      <x:c r="X43" s="16"/>
      <x:c r="Y43" s="16" t="s">
        <x:v>161</x:v>
      </x:c>
      <x:c r="Z43" s="54"/>
      <x:c r="AA43" s="68"/>
      <x:c r="AB43" s="68"/>
      <x:c r="AC43" s="68"/>
      <x:c r="AD43" s="68"/>
    </x:row>
    <x:row r="44" ht="15">
      <x:c r="D44" s="56" t="s">
        <x:v>162</x:v>
      </x:c>
      <x:c r="E44" s="16"/>
      <x:c r="F44" s="16"/>
      <x:c r="G44" s="16"/>
      <x:c r="H44" s="16"/>
      <x:c r="I44" s="16"/>
      <x:c r="J44" s="54"/>
      <x:c r="K44" s="740"/>
      <x:c r="L44" s="740"/>
      <x:c r="M44" s="740"/>
      <x:c r="N44" s="740"/>
      <x:c r="T44" s="56" t="s">
        <x:v>162</x:v>
      </x:c>
      <x:c r="U44" s="16"/>
      <x:c r="V44" s="16"/>
      <x:c r="W44" s="16"/>
      <x:c r="X44" s="16"/>
      <x:c r="Y44" s="16"/>
      <x:c r="Z44" s="54"/>
      <x:c r="AA44" s="69"/>
      <x:c r="AB44" s="69"/>
      <x:c r="AC44" s="69"/>
      <x:c r="AD44" s="69"/>
    </x:row>
    <x:row r="45" ht="15">
      <x:c r="D45" s="57" t="s">
        <x:v>1706</x:v>
      </x:c>
      <x:c r="E45" s="55"/>
      <x:c r="F45" s="55"/>
      <x:c r="G45" s="55"/>
      <x:c r="H45" s="55"/>
      <x:c r="I45" s="16"/>
      <x:c r="J45" s="54"/>
      <x:c r="K45" s="740"/>
      <x:c r="L45" s="740"/>
      <x:c r="M45" s="740"/>
      <x:c r="N45" s="740"/>
      <x:c r="T45" s="57" t="s">
        <x:v>1706</x:v>
      </x:c>
      <x:c r="U45" s="55"/>
      <x:c r="V45" s="55"/>
      <x:c r="W45" s="55"/>
      <x:c r="X45" s="55"/>
      <x:c r="Y45" s="16"/>
      <x:c r="Z45" s="54"/>
      <x:c r="AA45" s="69"/>
      <x:c r="AB45" s="69"/>
      <x:c r="AC45" s="69"/>
      <x:c r="AD45" s="69"/>
    </x:row>
    <x:row r="46" ht="15">
      <x:c r="D46" s="57" t="s">
        <x:v>1707</x:v>
      </x:c>
      <x:c r="E46" s="56"/>
      <x:c r="F46" s="56"/>
      <x:c r="G46" s="56"/>
      <x:c r="H46" s="56"/>
      <x:c r="I46" s="16"/>
      <x:c r="J46" s="54"/>
      <x:c r="K46" s="740"/>
      <x:c r="L46" s="740"/>
      <x:c r="M46" s="740"/>
      <x:c r="N46" s="740"/>
      <x:c r="T46" s="57" t="s">
        <x:v>1707</x:v>
      </x:c>
      <x:c r="U46" s="56"/>
      <x:c r="V46" s="56"/>
      <x:c r="W46" s="56"/>
      <x:c r="X46" s="56"/>
      <x:c r="Y46" s="16"/>
      <x:c r="Z46" s="54"/>
      <x:c r="AA46" s="69"/>
      <x:c r="AB46" s="69"/>
      <x:c r="AC46" s="69"/>
      <x:c r="AD46" s="69"/>
    </x:row>
    <x:row r="47" ht="15">
      <x:c r="D47" s="58" t="s">
        <x:v>102</x:v>
      </x:c>
      <x:c r="E47" s="57"/>
      <x:c r="F47" s="57"/>
      <x:c r="G47" s="57"/>
      <x:c r="H47" s="57"/>
      <x:c r="I47" s="16"/>
      <x:c r="J47" s="54"/>
      <x:c r="K47" s="740"/>
      <x:c r="L47" s="740"/>
      <x:c r="M47" s="740"/>
      <x:c r="N47" s="740"/>
      <x:c r="T47" s="58" t="s">
        <x:v>102</x:v>
      </x:c>
      <x:c r="U47" s="57"/>
      <x:c r="V47" s="57"/>
      <x:c r="W47" s="57"/>
      <x:c r="X47" s="57"/>
      <x:c r="Y47" s="16"/>
      <x:c r="Z47" s="54"/>
      <x:c r="AA47" s="69"/>
      <x:c r="AB47" s="69"/>
      <x:c r="AC47" s="69"/>
      <x:c r="AD47" s="69"/>
    </x:row>
    <x:row r="48" ht="15">
      <x:c r="D48" s="16" t="s">
        <x:v>164</x:v>
      </x:c>
      <x:c r="E48" s="57"/>
      <x:c r="F48" s="57"/>
      <x:c r="G48" s="57"/>
      <x:c r="H48" s="57"/>
      <x:c r="I48" s="16" t="s">
        <x:v>114</x:v>
      </x:c>
      <x:c r="J48" s="54"/>
      <x:c r="K48" s="740"/>
      <x:c r="L48" s="740"/>
      <x:c r="M48" s="740"/>
      <x:c r="N48" s="740"/>
      <x:c r="T48" s="16" t="s">
        <x:v>164</x:v>
      </x:c>
      <x:c r="U48" s="57"/>
      <x:c r="V48" s="57"/>
      <x:c r="W48" s="57"/>
      <x:c r="X48" s="57"/>
      <x:c r="Y48" s="16" t="s">
        <x:v>114</x:v>
      </x:c>
      <x:c r="Z48" s="54"/>
      <x:c r="AA48" s="740"/>
      <x:c r="AB48" s="740"/>
      <x:c r="AC48" s="740"/>
      <x:c r="AD48" s="740"/>
    </x:row>
    <x:row r="49" ht="15">
      <x:c r="D49" s="56"/>
      <x:c r="E49" s="57"/>
      <x:c r="F49" s="57"/>
      <x:c r="G49" s="57"/>
      <x:c r="H49" s="57"/>
      <x:c r="I49" s="16"/>
      <x:c r="J49" s="54"/>
      <x:c r="K49" s="16"/>
      <x:c r="L49" s="16"/>
      <x:c r="M49" s="16"/>
      <x:c r="N49" s="16"/>
    </x:row>
    <x:row r="50" ht="15">
      <x:c r="D50" s="39" t="s">
        <x:v>1520</x:v>
      </x:c>
      <x:c r="I50" s="16"/>
      <x:c r="K50" s="105"/>
      <x:c r="L50" s="105"/>
      <x:c r="M50" s="105"/>
      <x:c r="N50" s="105"/>
      <x:c r="T50" s="39" t="s">
        <x:v>1523</x:v>
      </x:c>
      <x:c r="Y50" s="16"/>
      <x:c r="AA50" s="105"/>
      <x:c r="AB50" s="105"/>
      <x:c r="AC50" s="105"/>
      <x:c r="AD50" s="105"/>
    </x:row>
    <x:row r="51" ht="15">
      <x:c r="D51" s="16" t="s">
        <x:v>215</x:v>
      </x:c>
      <x:c r="I51" s="13" t="s">
        <x:v>151</x:v>
      </x:c>
      <x:c r="K51" s="741"/>
      <x:c r="L51" s="741"/>
      <x:c r="M51" s="741"/>
      <x:c r="N51" s="741"/>
      <x:c r="T51" s="16" t="s">
        <x:v>215</x:v>
      </x:c>
      <x:c r="Y51" s="13" t="s">
        <x:v>151</x:v>
      </x:c>
      <x:c r="AA51" s="67"/>
      <x:c r="AB51" s="67"/>
      <x:c r="AC51" s="67"/>
      <x:c r="AD51" s="67"/>
    </x:row>
    <x:row r="52" ht="15">
      <x:c r="D52" s="16" t="s">
        <x:v>157</x:v>
      </x:c>
      <x:c r="E52" s="16"/>
      <x:c r="F52" s="16"/>
      <x:c r="G52" s="16"/>
      <x:c r="H52" s="16"/>
      <x:c r="I52" s="16" t="s">
        <x:v>158</x:v>
      </x:c>
      <x:c r="J52" s="29"/>
      <x:c r="K52" s="742"/>
      <x:c r="L52" s="742"/>
      <x:c r="M52" s="742"/>
      <x:c r="N52" s="742"/>
      <x:c r="T52" s="16" t="s">
        <x:v>157</x:v>
      </x:c>
      <x:c r="U52" s="16"/>
      <x:c r="V52" s="16"/>
      <x:c r="W52" s="16"/>
      <x:c r="X52" s="16"/>
      <x:c r="Y52" s="16" t="s">
        <x:v>158</x:v>
      </x:c>
      <x:c r="Z52" s="29"/>
      <x:c r="AA52" s="103"/>
      <x:c r="AB52" s="103"/>
      <x:c r="AC52" s="103"/>
      <x:c r="AD52" s="103"/>
    </x:row>
    <x:row r="53" ht="15">
      <x:c r="D53" s="16" t="s">
        <x:v>159</x:v>
      </x:c>
      <x:c r="E53" s="16"/>
      <x:c r="F53" s="16"/>
      <x:c r="G53" s="16"/>
      <x:c r="H53" s="16"/>
      <x:c r="I53" s="16" t="s">
        <x:v>158</x:v>
      </x:c>
      <x:c r="J53" s="30"/>
      <x:c r="K53" s="742"/>
      <x:c r="L53" s="742"/>
      <x:c r="M53" s="742"/>
      <x:c r="N53" s="742"/>
      <x:c r="T53" s="16" t="s">
        <x:v>159</x:v>
      </x:c>
      <x:c r="U53" s="16"/>
      <x:c r="V53" s="16"/>
      <x:c r="W53" s="16"/>
      <x:c r="X53" s="16"/>
      <x:c r="Y53" s="16" t="s">
        <x:v>158</x:v>
      </x:c>
      <x:c r="Z53" s="30"/>
      <x:c r="AA53" s="103"/>
      <x:c r="AB53" s="103"/>
      <x:c r="AC53" s="103"/>
      <x:c r="AD53" s="103"/>
    </x:row>
    <x:row r="54" ht="15">
      <x:c r="D54" s="55" t="s">
        <x:v>160</x:v>
      </x:c>
      <x:c r="E54" s="16"/>
      <x:c r="F54" s="16"/>
      <x:c r="G54" s="16"/>
      <x:c r="H54" s="16"/>
      <x:c r="I54" s="16" t="s">
        <x:v>161</x:v>
      </x:c>
      <x:c r="J54" s="54"/>
      <x:c r="K54" s="743"/>
      <x:c r="L54" s="743"/>
      <x:c r="M54" s="743"/>
      <x:c r="N54" s="743"/>
      <x:c r="T54" s="55" t="s">
        <x:v>160</x:v>
      </x:c>
      <x:c r="U54" s="16"/>
      <x:c r="V54" s="16"/>
      <x:c r="W54" s="16"/>
      <x:c r="X54" s="16"/>
      <x:c r="Y54" s="16" t="s">
        <x:v>161</x:v>
      </x:c>
      <x:c r="Z54" s="54"/>
      <x:c r="AA54" s="68"/>
      <x:c r="AB54" s="68"/>
      <x:c r="AC54" s="68"/>
      <x:c r="AD54" s="68"/>
    </x:row>
    <x:row r="55" ht="15">
      <x:c r="D55" s="56" t="s">
        <x:v>162</x:v>
      </x:c>
      <x:c r="E55" s="16"/>
      <x:c r="F55" s="16"/>
      <x:c r="G55" s="16"/>
      <x:c r="H55" s="16"/>
      <x:c r="I55" s="16"/>
      <x:c r="J55" s="54"/>
      <x:c r="K55" s="740"/>
      <x:c r="L55" s="740"/>
      <x:c r="M55" s="740"/>
      <x:c r="N55" s="740"/>
      <x:c r="T55" s="56" t="s">
        <x:v>162</x:v>
      </x:c>
      <x:c r="U55" s="16"/>
      <x:c r="V55" s="16"/>
      <x:c r="W55" s="16"/>
      <x:c r="X55" s="16"/>
      <x:c r="Y55" s="16"/>
      <x:c r="Z55" s="54"/>
      <x:c r="AA55" s="69"/>
      <x:c r="AB55" s="69"/>
      <x:c r="AC55" s="69"/>
      <x:c r="AD55" s="69"/>
    </x:row>
    <x:row r="56" ht="15">
      <x:c r="D56" s="57" t="s">
        <x:v>1706</x:v>
      </x:c>
      <x:c r="E56" s="55"/>
      <x:c r="F56" s="55"/>
      <x:c r="G56" s="55"/>
      <x:c r="H56" s="55"/>
      <x:c r="I56" s="16"/>
      <x:c r="J56" s="54"/>
      <x:c r="K56" s="740"/>
      <x:c r="L56" s="740"/>
      <x:c r="M56" s="740"/>
      <x:c r="N56" s="740"/>
      <x:c r="T56" s="57" t="s">
        <x:v>1706</x:v>
      </x:c>
      <x:c r="U56" s="55"/>
      <x:c r="V56" s="55"/>
      <x:c r="W56" s="55"/>
      <x:c r="X56" s="55"/>
      <x:c r="Y56" s="16"/>
      <x:c r="Z56" s="54"/>
      <x:c r="AA56" s="69"/>
      <x:c r="AB56" s="69"/>
      <x:c r="AC56" s="69"/>
      <x:c r="AD56" s="69"/>
    </x:row>
    <x:row r="57" ht="15">
      <x:c r="D57" s="57" t="s">
        <x:v>1707</x:v>
      </x:c>
      <x:c r="E57" s="56"/>
      <x:c r="F57" s="56"/>
      <x:c r="G57" s="56"/>
      <x:c r="H57" s="56"/>
      <x:c r="I57" s="16"/>
      <x:c r="J57" s="54"/>
      <x:c r="K57" s="740"/>
      <x:c r="L57" s="740"/>
      <x:c r="M57" s="740"/>
      <x:c r="N57" s="740"/>
      <x:c r="T57" s="57" t="s">
        <x:v>1707</x:v>
      </x:c>
      <x:c r="U57" s="56"/>
      <x:c r="V57" s="56"/>
      <x:c r="W57" s="56"/>
      <x:c r="X57" s="56"/>
      <x:c r="Y57" s="16"/>
      <x:c r="Z57" s="54"/>
      <x:c r="AA57" s="69"/>
      <x:c r="AB57" s="69"/>
      <x:c r="AC57" s="69"/>
      <x:c r="AD57" s="69"/>
    </x:row>
    <x:row r="58" ht="15">
      <x:c r="D58" s="58" t="s">
        <x:v>102</x:v>
      </x:c>
      <x:c r="E58" s="57"/>
      <x:c r="F58" s="57"/>
      <x:c r="G58" s="57"/>
      <x:c r="H58" s="57"/>
      <x:c r="I58" s="16"/>
      <x:c r="J58" s="54"/>
      <x:c r="K58" s="740"/>
      <x:c r="L58" s="740"/>
      <x:c r="M58" s="740"/>
      <x:c r="N58" s="740"/>
      <x:c r="T58" s="58" t="s">
        <x:v>102</x:v>
      </x:c>
      <x:c r="U58" s="57"/>
      <x:c r="V58" s="57"/>
      <x:c r="W58" s="57"/>
      <x:c r="X58" s="57"/>
      <x:c r="Y58" s="16"/>
      <x:c r="Z58" s="54"/>
      <x:c r="AA58" s="69"/>
      <x:c r="AB58" s="69"/>
      <x:c r="AC58" s="69"/>
      <x:c r="AD58" s="69"/>
    </x:row>
    <x:row r="59" ht="15">
      <x:c r="D59" s="16" t="s">
        <x:v>164</x:v>
      </x:c>
      <x:c r="E59" s="57"/>
      <x:c r="F59" s="57"/>
      <x:c r="G59" s="57"/>
      <x:c r="H59" s="57"/>
      <x:c r="I59" s="16" t="s">
        <x:v>114</x:v>
      </x:c>
      <x:c r="J59" s="54"/>
      <x:c r="K59" s="740"/>
      <x:c r="L59" s="740"/>
      <x:c r="M59" s="740"/>
      <x:c r="N59" s="740"/>
      <x:c r="T59" s="16" t="s">
        <x:v>164</x:v>
      </x:c>
      <x:c r="U59" s="57"/>
      <x:c r="V59" s="57"/>
      <x:c r="W59" s="57"/>
      <x:c r="X59" s="57"/>
      <x:c r="Y59" s="16" t="s">
        <x:v>114</x:v>
      </x:c>
      <x:c r="Z59" s="54"/>
      <x:c r="AA59" s="740"/>
      <x:c r="AB59" s="740"/>
      <x:c r="AC59" s="740"/>
      <x:c r="AD59" s="740"/>
    </x:row>
    <x:row r="60" ht="15">
      <x:c r="D60" s="16"/>
      <x:c r="E60" s="16"/>
      <x:c r="F60" s="16"/>
      <x:c r="G60" s="16"/>
      <x:c r="H60" s="16"/>
      <x:c r="I60" s="16"/>
      <x:c r="J60" s="54"/>
      <x:c r="K60" s="16"/>
      <x:c r="L60" s="16"/>
      <x:c r="M60" s="16"/>
      <x:c r="N60" s="16"/>
    </x:row>
    <x:row r="61" ht="15">
      <x:c r="D61" s="39" t="s">
        <x:v>1526</x:v>
      </x:c>
      <x:c r="I61" s="16"/>
      <x:c r="K61" s="105"/>
      <x:c r="L61" s="105"/>
      <x:c r="M61" s="105"/>
      <x:c r="N61" s="105"/>
      <x:c r="T61" s="39" t="s">
        <x:v>1529</x:v>
      </x:c>
      <x:c r="Y61" s="16"/>
      <x:c r="AA61" s="105"/>
      <x:c r="AB61" s="105"/>
      <x:c r="AC61" s="105"/>
      <x:c r="AD61" s="105"/>
    </x:row>
    <x:row r="62" ht="15">
      <x:c r="D62" s="16" t="s">
        <x:v>215</x:v>
      </x:c>
      <x:c r="I62" s="13" t="s">
        <x:v>151</x:v>
      </x:c>
      <x:c r="K62" s="741"/>
      <x:c r="L62" s="741"/>
      <x:c r="M62" s="741"/>
      <x:c r="N62" s="741"/>
      <x:c r="T62" s="16" t="s">
        <x:v>215</x:v>
      </x:c>
      <x:c r="Y62" s="13" t="s">
        <x:v>151</x:v>
      </x:c>
      <x:c r="AA62" s="67"/>
      <x:c r="AB62" s="67"/>
      <x:c r="AC62" s="67"/>
      <x:c r="AD62" s="67"/>
    </x:row>
    <x:row r="63" ht="15">
      <x:c r="D63" s="16" t="s">
        <x:v>157</x:v>
      </x:c>
      <x:c r="E63" s="16"/>
      <x:c r="F63" s="16"/>
      <x:c r="G63" s="16"/>
      <x:c r="H63" s="16"/>
      <x:c r="I63" s="16" t="s">
        <x:v>158</x:v>
      </x:c>
      <x:c r="J63" s="29"/>
      <x:c r="K63" s="742"/>
      <x:c r="L63" s="742"/>
      <x:c r="M63" s="742"/>
      <x:c r="N63" s="742"/>
      <x:c r="T63" s="16" t="s">
        <x:v>157</x:v>
      </x:c>
      <x:c r="U63" s="16"/>
      <x:c r="V63" s="16"/>
      <x:c r="W63" s="16"/>
      <x:c r="X63" s="16"/>
      <x:c r="Y63" s="16" t="s">
        <x:v>158</x:v>
      </x:c>
      <x:c r="Z63" s="29"/>
      <x:c r="AA63" s="103"/>
      <x:c r="AB63" s="103"/>
      <x:c r="AC63" s="103"/>
      <x:c r="AD63" s="103"/>
    </x:row>
    <x:row r="64" ht="15">
      <x:c r="D64" s="16" t="s">
        <x:v>159</x:v>
      </x:c>
      <x:c r="E64" s="16"/>
      <x:c r="F64" s="16"/>
      <x:c r="G64" s="16"/>
      <x:c r="H64" s="16"/>
      <x:c r="I64" s="16" t="s">
        <x:v>158</x:v>
      </x:c>
      <x:c r="J64" s="30"/>
      <x:c r="K64" s="742"/>
      <x:c r="L64" s="742"/>
      <x:c r="M64" s="742"/>
      <x:c r="N64" s="742"/>
      <x:c r="T64" s="16" t="s">
        <x:v>159</x:v>
      </x:c>
      <x:c r="U64" s="16"/>
      <x:c r="V64" s="16"/>
      <x:c r="W64" s="16"/>
      <x:c r="X64" s="16"/>
      <x:c r="Y64" s="16" t="s">
        <x:v>158</x:v>
      </x:c>
      <x:c r="Z64" s="30"/>
      <x:c r="AA64" s="103"/>
      <x:c r="AB64" s="103"/>
      <x:c r="AC64" s="103"/>
      <x:c r="AD64" s="103"/>
    </x:row>
    <x:row r="65" ht="15">
      <x:c r="D65" s="55" t="s">
        <x:v>160</x:v>
      </x:c>
      <x:c r="E65" s="16"/>
      <x:c r="F65" s="16"/>
      <x:c r="G65" s="16"/>
      <x:c r="H65" s="16"/>
      <x:c r="I65" s="16" t="s">
        <x:v>161</x:v>
      </x:c>
      <x:c r="J65" s="54"/>
      <x:c r="K65" s="743"/>
      <x:c r="L65" s="743"/>
      <x:c r="M65" s="743"/>
      <x:c r="N65" s="743"/>
      <x:c r="T65" s="55" t="s">
        <x:v>160</x:v>
      </x:c>
      <x:c r="U65" s="16"/>
      <x:c r="V65" s="16"/>
      <x:c r="W65" s="16"/>
      <x:c r="X65" s="16"/>
      <x:c r="Y65" s="16" t="s">
        <x:v>161</x:v>
      </x:c>
      <x:c r="Z65" s="54"/>
      <x:c r="AA65" s="68"/>
      <x:c r="AB65" s="68"/>
      <x:c r="AC65" s="68"/>
      <x:c r="AD65" s="68"/>
    </x:row>
    <x:row r="66" ht="15">
      <x:c r="D66" s="56" t="s">
        <x:v>162</x:v>
      </x:c>
      <x:c r="E66" s="16"/>
      <x:c r="F66" s="16"/>
      <x:c r="G66" s="16"/>
      <x:c r="H66" s="16"/>
      <x:c r="I66" s="16"/>
      <x:c r="J66" s="54"/>
      <x:c r="K66" s="740"/>
      <x:c r="L66" s="740"/>
      <x:c r="M66" s="740"/>
      <x:c r="N66" s="740"/>
      <x:c r="T66" s="56" t="s">
        <x:v>162</x:v>
      </x:c>
      <x:c r="U66" s="16"/>
      <x:c r="V66" s="16"/>
      <x:c r="W66" s="16"/>
      <x:c r="X66" s="16"/>
      <x:c r="Y66" s="16"/>
      <x:c r="Z66" s="54"/>
      <x:c r="AA66" s="69"/>
      <x:c r="AB66" s="69"/>
      <x:c r="AC66" s="69"/>
      <x:c r="AD66" s="69"/>
    </x:row>
    <x:row r="67" ht="15">
      <x:c r="D67" s="57" t="s">
        <x:v>1706</x:v>
      </x:c>
      <x:c r="E67" s="55"/>
      <x:c r="F67" s="55"/>
      <x:c r="G67" s="55"/>
      <x:c r="H67" s="55"/>
      <x:c r="I67" s="16"/>
      <x:c r="J67" s="54"/>
      <x:c r="K67" s="740"/>
      <x:c r="L67" s="740"/>
      <x:c r="M67" s="740"/>
      <x:c r="N67" s="740"/>
      <x:c r="T67" s="57" t="s">
        <x:v>1706</x:v>
      </x:c>
      <x:c r="U67" s="55"/>
      <x:c r="V67" s="55"/>
      <x:c r="W67" s="55"/>
      <x:c r="X67" s="55"/>
      <x:c r="Y67" s="16"/>
      <x:c r="Z67" s="54"/>
      <x:c r="AA67" s="69"/>
      <x:c r="AB67" s="69"/>
      <x:c r="AC67" s="69"/>
      <x:c r="AD67" s="69"/>
    </x:row>
    <x:row r="68" ht="15">
      <x:c r="D68" s="57" t="s">
        <x:v>1707</x:v>
      </x:c>
      <x:c r="E68" s="56"/>
      <x:c r="F68" s="56"/>
      <x:c r="G68" s="56"/>
      <x:c r="H68" s="56"/>
      <x:c r="I68" s="16"/>
      <x:c r="J68" s="54"/>
      <x:c r="K68" s="740"/>
      <x:c r="L68" s="740"/>
      <x:c r="M68" s="740"/>
      <x:c r="N68" s="740"/>
      <x:c r="T68" s="57" t="s">
        <x:v>1707</x:v>
      </x:c>
      <x:c r="U68" s="56"/>
      <x:c r="V68" s="56"/>
      <x:c r="W68" s="56"/>
      <x:c r="X68" s="56"/>
      <x:c r="Y68" s="16"/>
      <x:c r="Z68" s="54"/>
      <x:c r="AA68" s="69"/>
      <x:c r="AB68" s="69"/>
      <x:c r="AC68" s="69"/>
      <x:c r="AD68" s="69"/>
    </x:row>
    <x:row r="69" ht="15">
      <x:c r="D69" s="58" t="s">
        <x:v>102</x:v>
      </x:c>
      <x:c r="E69" s="57"/>
      <x:c r="F69" s="57"/>
      <x:c r="G69" s="57"/>
      <x:c r="H69" s="57"/>
      <x:c r="I69" s="16"/>
      <x:c r="J69" s="54"/>
      <x:c r="K69" s="740"/>
      <x:c r="L69" s="740"/>
      <x:c r="M69" s="740"/>
      <x:c r="N69" s="740"/>
      <x:c r="T69" s="58" t="s">
        <x:v>102</x:v>
      </x:c>
      <x:c r="U69" s="57"/>
      <x:c r="V69" s="57"/>
      <x:c r="W69" s="57"/>
      <x:c r="X69" s="57"/>
      <x:c r="Y69" s="16"/>
      <x:c r="Z69" s="54"/>
      <x:c r="AA69" s="69"/>
      <x:c r="AB69" s="69"/>
      <x:c r="AC69" s="69"/>
      <x:c r="AD69" s="69"/>
    </x:row>
    <x:row r="70" ht="15">
      <x:c r="D70" s="16" t="s">
        <x:v>164</x:v>
      </x:c>
      <x:c r="E70" s="57"/>
      <x:c r="F70" s="57"/>
      <x:c r="G70" s="57"/>
      <x:c r="H70" s="57"/>
      <x:c r="I70" s="16" t="s">
        <x:v>114</x:v>
      </x:c>
      <x:c r="J70" s="54"/>
      <x:c r="K70" s="740"/>
      <x:c r="L70" s="740"/>
      <x:c r="M70" s="740"/>
      <x:c r="N70" s="740"/>
      <x:c r="T70" s="16" t="s">
        <x:v>164</x:v>
      </x:c>
      <x:c r="U70" s="57"/>
      <x:c r="V70" s="57"/>
      <x:c r="W70" s="57"/>
      <x:c r="X70" s="57"/>
      <x:c r="Y70" s="16" t="s">
        <x:v>114</x:v>
      </x:c>
      <x:c r="Z70" s="54"/>
      <x:c r="AA70" s="740"/>
      <x:c r="AB70" s="740"/>
      <x:c r="AC70" s="740"/>
      <x:c r="AD70" s="740"/>
    </x:row>
    <x:row r="71" ht="15">
      <x:c r="D71" s="16"/>
      <x:c r="E71" s="16"/>
      <x:c r="F71" s="16"/>
      <x:c r="G71" s="16"/>
      <x:c r="H71" s="16"/>
      <x:c r="I71" s="16"/>
      <x:c r="J71" s="29"/>
      <x:c r="K71" s="16"/>
      <x:c r="L71" s="16"/>
      <x:c r="M71" s="16"/>
      <x:c r="N71" s="16"/>
      <x:c r="T71" s="16"/>
      <x:c r="U71" s="57"/>
      <x:c r="V71" s="57"/>
      <x:c r="W71" s="57"/>
      <x:c r="X71" s="57"/>
      <x:c r="Y71" s="16"/>
      <x:c r="Z71" s="54"/>
      <x:c r="AA71" s="16"/>
      <x:c r="AB71" s="16"/>
      <x:c r="AC71" s="16"/>
      <x:c r="AD71" s="16"/>
    </x:row>
    <x:row r="72" ht="15">
      <x:c r="D72" s="39"/>
      <x:c r="E72" s="16"/>
      <x:c r="F72" s="16"/>
      <x:c r="G72" s="16"/>
      <x:c r="H72" s="16"/>
      <x:c r="I72" s="16"/>
      <x:c r="J72" s="30"/>
      <x:c r="K72" s="16"/>
      <x:c r="L72" s="16"/>
      <x:c r="M72" s="16"/>
      <x:c r="N72" s="16"/>
      <x:c r="T72" s="39"/>
      <x:c r="U72" s="16"/>
      <x:c r="V72" s="16"/>
      <x:c r="W72" s="16"/>
      <x:c r="X72" s="16"/>
      <x:c r="Y72" s="16"/>
      <x:c r="Z72" s="30"/>
      <x:c r="AA72" s="52"/>
      <x:c r="AB72" s="52"/>
      <x:c r="AC72" s="52"/>
      <x:c r="AD72" s="52"/>
    </x:row>
    <x:row r="73" ht="15">
      <x:c r="D73" s="16"/>
      <x:c r="E73" s="16"/>
      <x:c r="F73" s="16"/>
      <x:c r="G73" s="16"/>
      <x:c r="H73" s="16"/>
      <x:c r="I73" s="16"/>
      <x:c r="J73" s="54"/>
      <x:c r="K73" s="16"/>
      <x:c r="L73" s="16"/>
      <x:c r="M73" s="16"/>
      <x:c r="N73" s="16"/>
      <x:c r="T73" s="16"/>
      <x:c r="U73" s="16"/>
      <x:c r="V73" s="16"/>
      <x:c r="W73" s="16"/>
      <x:c r="X73" s="16"/>
      <x:c r="Y73" s="16"/>
      <x:c r="Z73" s="54"/>
      <x:c r="AA73" s="52"/>
      <x:c r="AB73" s="52"/>
      <x:c r="AC73" s="52"/>
      <x:c r="AD73" s="52"/>
    </x:row>
    <x:row r="74" ht="15">
      <x:c r="D74" s="16"/>
      <x:c r="E74" s="16"/>
      <x:c r="F74" s="16"/>
      <x:c r="G74" s="16"/>
      <x:c r="H74" s="16"/>
      <x:c r="I74" s="16"/>
      <x:c r="J74" s="54"/>
      <x:c r="K74" s="16"/>
      <x:c r="L74" s="16"/>
      <x:c r="M74" s="16"/>
      <x:c r="N74" s="16"/>
      <x:c r="T74" s="16"/>
      <x:c r="U74" s="16"/>
      <x:c r="V74" s="16"/>
      <x:c r="W74" s="16"/>
      <x:c r="X74" s="16"/>
      <x:c r="Y74" s="16"/>
      <x:c r="Z74" s="54"/>
      <x:c r="AA74" s="52"/>
      <x:c r="AB74" s="52"/>
      <x:c r="AC74" s="52"/>
      <x:c r="AD74" s="52"/>
    </x:row>
    <x:row r="75" ht="15">
      <x:c r="D75" s="16"/>
      <x:c r="E75" s="55"/>
      <x:c r="F75" s="55"/>
      <x:c r="G75" s="55"/>
      <x:c r="H75" s="55"/>
      <x:c r="I75" s="16"/>
      <x:c r="J75" s="54"/>
      <x:c r="K75" s="16"/>
      <x:c r="L75" s="16"/>
      <x:c r="M75" s="16"/>
      <x:c r="N75" s="16"/>
      <x:c r="T75" s="16"/>
      <x:c r="U75" s="55"/>
      <x:c r="V75" s="55"/>
      <x:c r="W75" s="55"/>
      <x:c r="X75" s="55"/>
      <x:c r="Y75" s="16"/>
      <x:c r="Z75" s="54"/>
      <x:c r="AA75" s="52"/>
      <x:c r="AB75" s="52"/>
      <x:c r="AC75" s="52"/>
      <x:c r="AD75" s="52"/>
    </x:row>
    <x:row r="76" ht="15">
      <x:c r="D76" s="55"/>
      <x:c r="E76" s="56"/>
      <x:c r="F76" s="56"/>
      <x:c r="G76" s="56"/>
      <x:c r="H76" s="56"/>
      <x:c r="I76" s="16"/>
      <x:c r="J76" s="54"/>
      <x:c r="K76" s="16"/>
      <x:c r="L76" s="16"/>
      <x:c r="M76" s="16"/>
      <x:c r="N76" s="16"/>
      <x:c r="T76" s="55"/>
      <x:c r="U76" s="56"/>
      <x:c r="V76" s="56"/>
      <x:c r="W76" s="56"/>
      <x:c r="X76" s="56"/>
      <x:c r="Y76" s="16"/>
      <x:c r="Z76" s="54"/>
      <x:c r="AA76" s="52"/>
      <x:c r="AB76" s="52"/>
      <x:c r="AC76" s="52"/>
      <x:c r="AD76" s="52"/>
    </x:row>
    <x:row r="77" ht="15">
      <x:c r="D77" s="56"/>
      <x:c r="E77" s="57"/>
      <x:c r="F77" s="57"/>
      <x:c r="G77" s="57"/>
      <x:c r="H77" s="57"/>
      <x:c r="I77" s="16"/>
      <x:c r="J77" s="54"/>
      <x:c r="K77" s="16"/>
      <x:c r="L77" s="16"/>
      <x:c r="M77" s="16"/>
      <x:c r="N77" s="16"/>
      <x:c r="T77" s="56"/>
      <x:c r="U77" s="57"/>
      <x:c r="V77" s="57"/>
      <x:c r="W77" s="57"/>
      <x:c r="X77" s="57"/>
      <x:c r="Y77" s="16"/>
      <x:c r="Z77" s="54"/>
      <x:c r="AA77" s="52"/>
      <x:c r="AB77" s="52"/>
      <x:c r="AC77" s="52"/>
      <x:c r="AD77" s="52"/>
    </x:row>
    <x:row r="78" ht="15">
      <x:c r="D78" s="57"/>
      <x:c r="E78" s="57"/>
      <x:c r="F78" s="57"/>
      <x:c r="G78" s="57"/>
      <x:c r="H78" s="57"/>
      <x:c r="I78" s="16"/>
      <x:c r="J78" s="54"/>
      <x:c r="K78" s="16"/>
      <x:c r="L78" s="16"/>
      <x:c r="M78" s="16"/>
      <x:c r="N78" s="16"/>
      <x:c r="T78" s="57"/>
      <x:c r="U78" s="57"/>
      <x:c r="V78" s="57"/>
      <x:c r="W78" s="57"/>
      <x:c r="X78" s="57"/>
      <x:c r="Y78" s="16"/>
      <x:c r="Z78" s="54"/>
      <x:c r="AA78" s="52"/>
      <x:c r="AB78" s="52"/>
      <x:c r="AC78" s="52"/>
      <x:c r="AD78" s="52"/>
    </x:row>
    <x:row r="79" ht="15">
      <x:c r="D79" s="57"/>
      <x:c r="E79" s="58"/>
      <x:c r="F79" s="58"/>
      <x:c r="G79" s="58"/>
      <x:c r="H79" s="58"/>
      <x:c r="I79" s="107"/>
      <x:c r="J79" s="59"/>
      <x:c r="K79" s="16"/>
      <x:c r="L79" s="16"/>
      <x:c r="M79" s="16"/>
      <x:c r="N79" s="16"/>
      <x:c r="T79" s="57"/>
      <x:c r="U79" s="58"/>
      <x:c r="V79" s="58"/>
      <x:c r="W79" s="58"/>
      <x:c r="X79" s="58"/>
      <x:c r="Y79" s="107"/>
      <x:c r="Z79" s="59"/>
      <x:c r="AA79" s="52"/>
      <x:c r="AB79" s="52"/>
      <x:c r="AC79" s="52"/>
      <x:c r="AD79" s="52"/>
    </x:row>
    <x:row r="80" ht="15">
      <x:c r="D80" s="58"/>
      <x:c r="K80" s="16"/>
      <x:c r="L80" s="16"/>
      <x:c r="M80" s="16"/>
      <x:c r="N80" s="16"/>
      <x:c r="T80" s="58"/>
      <x:c r="AA80" s="52"/>
      <x:c r="AB80" s="52"/>
      <x:c r="AC80" s="52"/>
      <x:c r="AD80" s="52"/>
    </x:row>
    <x:row r="81" ht="15">
      <x:c r="D81" s="16"/>
      <x:c r="I81" s="16"/>
      <x:c r="K81" s="16"/>
      <x:c r="L81" s="16"/>
      <x:c r="M81" s="16"/>
      <x:c r="N81" s="16"/>
      <x:c r="T81" s="16"/>
      <x:c r="Y81" s="16"/>
      <x:c r="AA81" s="52"/>
      <x:c r="AB81" s="52"/>
      <x:c r="AC81" s="52"/>
      <x:c r="AD81" s="52"/>
    </x:row>
    <x:row r="82" ht="15">
      <x:c r="D82" s="16"/>
      <x:c r="K82" s="16"/>
      <x:c r="L82" s="16"/>
      <x:c r="M82" s="16"/>
      <x:c r="N82" s="16"/>
      <x:c r="T82" s="16"/>
      <x:c r="AA82" s="52"/>
      <x:c r="AB82" s="52"/>
      <x:c r="AC82" s="52"/>
      <x:c r="AD82" s="52"/>
    </x:row>
    <x:row r="83">
      <x:c r="AA83" s="52"/>
      <x:c r="AB83" s="52"/>
      <x:c r="AC83" s="52"/>
      <x:c r="AD83" s="52"/>
    </x:row>
  </x:sheetData>
  <x:mergeCells>
    <x:mergeCell ref="P6:S6"/>
    <x:mergeCell ref="T6:W6"/>
    <x:mergeCell ref="K18:N18"/>
    <x:mergeCell ref="B6:C6"/>
    <x:mergeCell ref="D6:F6"/>
    <x:mergeCell ref="G6:K6"/>
    <x:mergeCell ref="L6:O6"/>
    <x:mergeCell ref="K12:N12"/>
    <x:mergeCell ref="K13:N13"/>
    <x:mergeCell ref="AA13:AD13"/>
    <x:mergeCell ref="K14:N14"/>
    <x:mergeCell ref="K15:N15"/>
    <x:mergeCell ref="K31:N31"/>
    <x:mergeCell ref="K19:N19"/>
    <x:mergeCell ref="K20:N20"/>
    <x:mergeCell ref="K21:N21"/>
    <x:mergeCell ref="K22:N22"/>
    <x:mergeCell ref="K23:N23"/>
    <x:mergeCell ref="K24:N24"/>
    <x:mergeCell ref="K25:N25"/>
    <x:mergeCell ref="K26:N26"/>
    <x:mergeCell ref="AA26:AD26"/>
    <x:mergeCell ref="K29:N29"/>
    <x:mergeCell ref="K30:N30"/>
    <x:mergeCell ref="K32:N32"/>
    <x:mergeCell ref="K33:N33"/>
    <x:mergeCell ref="K34:N34"/>
    <x:mergeCell ref="K35:N35"/>
    <x:mergeCell ref="K36:N36"/>
    <x:mergeCell ref="K57:N57"/>
    <x:mergeCell ref="K58:N58"/>
    <x:mergeCell ref="K59:N59"/>
    <x:mergeCell ref="K51:N51"/>
    <x:mergeCell ref="AA37:AD37"/>
    <x:mergeCell ref="K40:N40"/>
    <x:mergeCell ref="K41:N41"/>
    <x:mergeCell ref="K42:N42"/>
    <x:mergeCell ref="K43:N43"/>
    <x:mergeCell ref="K44:N44"/>
    <x:mergeCell ref="K37:N37"/>
    <x:mergeCell ref="K45:N45"/>
    <x:mergeCell ref="K46:N46"/>
    <x:mergeCell ref="K47:N47"/>
    <x:mergeCell ref="K48:N48"/>
    <x:mergeCell ref="AA48:AD48"/>
    <x:mergeCell ref="K52:N52"/>
    <x:mergeCell ref="K53:N53"/>
    <x:mergeCell ref="K54:N54"/>
    <x:mergeCell ref="K55:N55"/>
    <x:mergeCell ref="K56:N56"/>
    <x:mergeCell ref="AA59:AD59"/>
    <x:mergeCell ref="K62:N62"/>
    <x:mergeCell ref="K63:N63"/>
    <x:mergeCell ref="AA70:AD70"/>
    <x:mergeCell ref="K65:N65"/>
    <x:mergeCell ref="K66:N66"/>
    <x:mergeCell ref="K67:N67"/>
    <x:mergeCell ref="K68:N68"/>
    <x:mergeCell ref="K69:N69"/>
    <x:mergeCell ref="K70:N70"/>
    <x:mergeCell ref="K64:N64"/>
  </x:mergeCells>
  <x:pageMargins left="0.7" right="0.7" top="0.75" bottom="0.75" header="0.3" footer="0.3"/>
  <x:drawing xmlns:r="http://schemas.openxmlformats.org/officeDocument/2006/relationships" r:id="R99410e592d524c94"/>
</x:worksheet>
</file>

<file path=xl/worksheets/sheet19.xml><?xml version="1.0" encoding="utf-8"?>
<x:worksheet xmlns:x="http://schemas.openxmlformats.org/spreadsheetml/2006/main">
  <x:sheetViews>
    <x:sheetView showGridLines="0" workbookViewId="0"/>
  </x:sheetViews>
  <x:sheetFormatPr defaultRowHeight="15"/>
  <x:cols>
    <x:col min="1" max="1" width="33.56999969482422" hidden="0" customWidth="1"/>
    <x:col min="2" max="2" width="15" hidden="0" customWidth="1"/>
    <x:col min="5" max="5" width="25" hidden="0" customWidth="1"/>
    <x:col min="6" max="6" width="14.289999961853027" hidden="0" customWidth="1"/>
    <x:col min="7" max="7" width="14.289999961853027" hidden="0" customWidth="1"/>
    <x:col min="8" max="8" width="14.289999961853027" hidden="0" customWidth="1"/>
    <x:col min="9" max="9" width="14.289999961853027" hidden="0" customWidth="1"/>
    <x:col min="10" max="10" width="14.289999961853027" hidden="0" customWidth="1"/>
    <x:col min="11" max="11" width="14.289999961853027" hidden="0" customWidth="1"/>
    <x:col min="12" max="12" width="14.289999961853027" hidden="0" customWidth="1"/>
    <x:col min="13" max="13" width="14.289999961853027" hidden="0" customWidth="1"/>
    <x:col min="14" max="14" width="14.289999961853027" hidden="0" customWidth="1"/>
    <x:col min="15" max="15" width="14.289999961853027" hidden="0" customWidth="1"/>
    <x:col min="16" max="16" width="14.289999961853027" hidden="0" customWidth="1"/>
    <x:col min="17" max="17" width="14.289999961853027" hidden="0" customWidth="1"/>
    <x:col min="18" max="18" width="14.289999961853027" hidden="0" customWidth="1"/>
  </x:cols>
  <x:sheetData>
    <x:row r="1">
      <x:c r="A1" s="1405" t="str">
        <x:v>LCC-testdata från lcc.html</x:v>
      </x:c>
      <x:c r="B1" s="1405"/>
      <x:c r="C1" s="1405"/>
      <x:c r="D1" s="1405"/>
      <x:c r="E1" s="1405"/>
      <x:c r="F1" s="1405"/>
      <x:c r="G1" s="1405"/>
      <x:c r="H1" s="1405"/>
      <x:c r="I1" s="1405"/>
      <x:c r="J1" s="1405"/>
      <x:c r="K1" s="1405"/>
      <x:c r="L1" s="1405"/>
      <x:c r="M1" s="1405"/>
      <x:c r="N1" s="1405"/>
      <x:c r="O1" s="1405"/>
      <x:c r="P1" s="1405"/>
      <x:c r="Q1" s="1405"/>
      <x:c r="R1" s="1405"/>
    </x:row>
    <x:row r="2">
      <x:c r="A2" t="str">
        <x:v>Datat motsvarar loadLovangsskolan() i lcc.html. Reduktionsfaktorerna är avrundade på samma sätt som webbappen.</x:v>
      </x:c>
    </x:row>
    <x:row r="3">
      <x:c r="A3" t="str">
        <x:v>Projekt</x:v>
      </x:c>
      <x:c r="B3" t="str">
        <x:v>Lövängsskolan</x:v>
      </x:c>
    </x:row>
    <x:row r="4">
      <x:c r="A4" t="str">
        <x:v>Datum</x:v>
      </x:c>
      <x:c r="B4" t="str">
        <x:v>2026-04-23</x:v>
      </x:c>
    </x:row>
    <x:row r="5">
      <x:c r="A5" t="str">
        <x:v>Handläggare</x:v>
      </x:c>
      <x:c r="B5" t="str">
        <x:v>Martin</x:v>
      </x:c>
    </x:row>
    <x:row r="6">
      <x:c r="A6" t="str">
        <x:v>Kalkylperiod (år)</x:v>
      </x:c>
      <x:c r="B6" t="n">
        <x:v>20</x:v>
      </x:c>
    </x:row>
    <x:row r="7">
      <x:c r="A7" t="str">
        <x:v>Kalkylränta</x:v>
      </x:c>
      <x:c r="B7" s="1411" t="n">
        <x:v>0.05</x:v>
      </x:c>
    </x:row>
    <x:row r="8">
      <x:c r="A8" t="str">
        <x:v>Elpris (kr/kWh)</x:v>
      </x:c>
      <x:c r="B8" s="1411" t="n">
        <x:v>3</x:v>
      </x:c>
    </x:row>
    <x:row r="9">
      <x:c r="A9" t="str">
        <x:v>Årlig prisändring energi</x:v>
      </x:c>
      <x:c r="B9" s="1411" t="n">
        <x:v>0.02</x:v>
      </x:c>
    </x:row>
    <x:row r="10">
      <x:c r="A10" t="str">
        <x:v>CO₂-faktor (kgCO₂e/kWh)</x:v>
      </x:c>
      <x:c r="B10" s="1411" t="n">
        <x:v>0.02</x:v>
      </x:c>
    </x:row>
    <x:row r="11">
      <x:c r="A11" t="str">
        <x:v>Drifttid (h/år)</x:v>
      </x:c>
      <x:c r="B11" t="n">
        <x:v>4000</x:v>
      </x:c>
    </x:row>
    <x:row r="12">
      <x:c r="A12" t="str">
        <x:v>Nuvärdesfaktor underhåll</x:v>
      </x:c>
      <x:c r="B12" s="1413" t="n">
        <x:f>IF(B7=0,B6,(1-(1+B7)^-B6)/B7)</x:f>
        <x:v>12.462210342539992</x:v>
      </x:c>
    </x:row>
    <x:row r="13">
      <x:c r="A13" t="str">
        <x:v>Nuvärdesfaktor energi</x:v>
      </x:c>
      <x:c r="B13" s="1413" t="n">
        <x:f>IF(ABS(((1+B9)/(1+B7))-1)&lt;0.000000001,B6,((1+B9)/(1+B7))*(1-((1+B9)/(1+B7))^B6)/(1-((1+B9)/(1+B7))))</x:f>
        <x:v>14.958709848010022</x:v>
      </x:c>
    </x:row>
    <x:row r="17">
      <x:c r="A17" s="1409" t="str">
        <x:v>Installation</x:v>
      </x:c>
      <x:c r="B17" s="1409" t="str">
        <x:v>Rumstyp</x:v>
      </x:c>
      <x:c r="C17" s="1409" t="str">
        <x:v>Antal rum</x:v>
      </x:c>
      <x:c r="D17" s="1409" t="str">
        <x:v>Yta/rum m²</x:v>
      </x:c>
      <x:c r="E17" s="1409" t="str">
        <x:v>Armatur</x:v>
      </x:c>
      <x:c r="F17" s="1409" t="str">
        <x:v>Antal arm./rum</x:v>
      </x:c>
      <x:c r="G17" s="1409" t="str">
        <x:v>Armaturpris</x:v>
      </x:c>
      <x:c r="H17" s="1409" t="str">
        <x:v>Montering</x:v>
      </x:c>
      <x:c r="I17" s="1409" t="str">
        <x:v>Effekt W/st</x:v>
      </x:c>
      <x:c r="J17" s="1409" t="str">
        <x:v>Reduktionsfaktor</x:v>
      </x:c>
      <x:c r="K17" s="1409" t="str">
        <x:v>Underhåll kr/år</x:v>
      </x:c>
      <x:c r="L17" s="1409" t="str">
        <x:v>Armaturer totalt</x:v>
      </x:c>
      <x:c r="M17" s="1409" t="str">
        <x:v>Investering</x:v>
      </x:c>
      <x:c r="N17" s="1409" t="str">
        <x:v>Energianvändning kWh/år</x:v>
      </x:c>
      <x:c r="O17" s="1409" t="str">
        <x:v>Energikostnad år 1</x:v>
      </x:c>
      <x:c r="P17" s="1409" t="str">
        <x:v>Underhåll år 1</x:v>
      </x:c>
      <x:c r="Q17" s="1409" t="str">
        <x:v>LCC rumstyp</x:v>
      </x:c>
      <x:c r="R17" s="1409" t="str">
        <x:v>CO₂ kg/år</x:v>
      </x:c>
    </x:row>
    <x:row r="18">
      <x:c r="A18" t="str">
        <x:v>Befintlig installation (T5/T8, 2006)</x:v>
      </x:c>
      <x:c r="B18" t="str">
        <x:v>Klassrum</x:v>
      </x:c>
      <x:c r="C18" t="n">
        <x:v>6</x:v>
      </x:c>
      <x:c r="D18" t="n">
        <x:v>60</x:v>
      </x:c>
      <x:c r="E18" t="str">
        <x:v>T5 2×36W (2006)</x:v>
      </x:c>
      <x:c r="F18" t="n">
        <x:v>8</x:v>
      </x:c>
      <x:c r="G18" s="1415" t="n">
        <x:v>0</x:v>
      </x:c>
      <x:c r="H18" s="1415" t="n">
        <x:v>0</x:v>
      </x:c>
      <x:c r="I18" s="1415" t="n">
        <x:v>78</x:v>
      </x:c>
      <x:c r="J18" s="1413" t="n">
        <x:v>1</x:v>
      </x:c>
      <x:c r="K18" t="n">
        <x:v>120</x:v>
      </x:c>
      <x:c r="L18" s="1417" t="n">
        <x:f>C18*F18</x:f>
        <x:v>48</x:v>
      </x:c>
      <x:c r="M18" s="1417" t="n">
        <x:f>L18*(G18+H18)</x:f>
        <x:v>0</x:v>
      </x:c>
      <x:c r="N18" s="1417" t="n">
        <x:f>L18*I18/1000*$B$11*J18</x:f>
        <x:v>14976</x:v>
      </x:c>
      <x:c r="O18" s="1417" t="n">
        <x:f>N18*$B$8</x:f>
        <x:v>44928</x:v>
      </x:c>
      <x:c r="P18" s="1417" t="n">
        <x:f>K18*C18</x:f>
        <x:v>720</x:v>
      </x:c>
      <x:c r="Q18" s="1417" t="n">
        <x:f>M18+O18*$B$13+P18*$B$12</x:f>
        <x:v>681037.707498023</x:v>
      </x:c>
      <x:c r="R18" s="1417" t="n">
        <x:f>N18*$B$10</x:f>
        <x:v>299.52</x:v>
      </x:c>
    </x:row>
    <x:row r="19">
      <x:c r="A19" t="str">
        <x:v>Befintlig installation (T5/T8, 2006)</x:v>
      </x:c>
      <x:c r="B19" t="str">
        <x:v>Grupprum</x:v>
      </x:c>
      <x:c r="C19" t="n">
        <x:v>2</x:v>
      </x:c>
      <x:c r="D19" t="n">
        <x:v>15</x:v>
      </x:c>
      <x:c r="E19" t="str">
        <x:v>T8 1×36W (2006)</x:v>
      </x:c>
      <x:c r="F19" t="n">
        <x:v>3</x:v>
      </x:c>
      <x:c r="G19" s="1415" t="n">
        <x:v>0</x:v>
      </x:c>
      <x:c r="H19" s="1415" t="n">
        <x:v>0</x:v>
      </x:c>
      <x:c r="I19" s="1415" t="n">
        <x:v>45</x:v>
      </x:c>
      <x:c r="J19" s="1413" t="n">
        <x:v>1</x:v>
      </x:c>
      <x:c r="K19" t="n">
        <x:v>80</x:v>
      </x:c>
      <x:c r="L19" s="1417" t="n">
        <x:f>C19*F19</x:f>
        <x:v>6</x:v>
      </x:c>
      <x:c r="M19" s="1417" t="n">
        <x:f>L19*(G19+H19)</x:f>
        <x:v>0</x:v>
      </x:c>
      <x:c r="N19" s="1417" t="n">
        <x:f>L19*I19/1000*$B$11*J19</x:f>
        <x:v>1080</x:v>
      </x:c>
      <x:c r="O19" s="1417" t="n">
        <x:f>N19*$B$8</x:f>
        <x:v>3240</x:v>
      </x:c>
      <x:c r="P19" s="1417" t="n">
        <x:f>K19*C19</x:f>
        <x:v>160</x:v>
      </x:c>
      <x:c r="Q19" s="1417" t="n">
        <x:f>M19+O19*$B$13+P19*$B$12</x:f>
        <x:v>50460.17356235887</x:v>
      </x:c>
      <x:c r="R19" s="1417" t="n">
        <x:f>N19*$B$10</x:f>
        <x:v>21.6</x:v>
      </x:c>
    </x:row>
    <x:row r="20">
      <x:c r="A20" t="str">
        <x:v>Befintlig installation (T5/T8, 2006)</x:v>
      </x:c>
      <x:c r="B20" t="str">
        <x:v>Korridor</x:v>
      </x:c>
      <x:c r="C20" t="n">
        <x:v>1</x:v>
      </x:c>
      <x:c r="D20" t="n">
        <x:v>80</x:v>
      </x:c>
      <x:c r="E20" t="str">
        <x:v>T8 2×36W (2006)</x:v>
      </x:c>
      <x:c r="F20" t="n">
        <x:v>20</x:v>
      </x:c>
      <x:c r="G20" s="1415" t="n">
        <x:v>0</x:v>
      </x:c>
      <x:c r="H20" s="1415" t="n">
        <x:v>0</x:v>
      </x:c>
      <x:c r="I20" s="1415" t="n">
        <x:v>78</x:v>
      </x:c>
      <x:c r="J20" s="1413" t="n">
        <x:v>1</x:v>
      </x:c>
      <x:c r="K20" t="n">
        <x:v>150</x:v>
      </x:c>
      <x:c r="L20" s="1417" t="n">
        <x:f>C20*F20</x:f>
        <x:v>20</x:v>
      </x:c>
      <x:c r="M20" s="1417" t="n">
        <x:f>L20*(G20+H20)</x:f>
        <x:v>0</x:v>
      </x:c>
      <x:c r="N20" s="1417" t="n">
        <x:f>L20*I20/1000*$B$11*J20</x:f>
        <x:v>6240</x:v>
      </x:c>
      <x:c r="O20" s="1417" t="n">
        <x:f>N20*$B$8</x:f>
        <x:v>18720</x:v>
      </x:c>
      <x:c r="P20" s="1417" t="n">
        <x:f>K20*C20</x:f>
        <x:v>150</x:v>
      </x:c>
      <x:c r="Q20" s="1417" t="n">
        <x:f>M20+O20*$B$13+P20*$B$12</x:f>
        <x:v>281896.37990612857</x:v>
      </x:c>
      <x:c r="R20" s="1417" t="n">
        <x:f>N20*$B$10</x:f>
        <x:v>124.8</x:v>
      </x:c>
    </x:row>
    <x:row r="21">
      <x:c r="A21" t="str">
        <x:v>Befintlig installation (T5/T8, 2006)</x:v>
      </x:c>
      <x:c r="B21" t="str">
        <x:v>Matsal</x:v>
      </x:c>
      <x:c r="C21" t="n">
        <x:v>1</x:v>
      </x:c>
      <x:c r="D21" t="n">
        <x:v>70</x:v>
      </x:c>
      <x:c r="E21" t="str">
        <x:v>T5 2×28W (2006)</x:v>
      </x:c>
      <x:c r="F21" t="n">
        <x:v>14</x:v>
      </x:c>
      <x:c r="G21" s="1415" t="n">
        <x:v>0</x:v>
      </x:c>
      <x:c r="H21" s="1415" t="n">
        <x:v>0</x:v>
      </x:c>
      <x:c r="I21" s="1415" t="n">
        <x:v>62</x:v>
      </x:c>
      <x:c r="J21" s="1413" t="n">
        <x:v>1</x:v>
      </x:c>
      <x:c r="K21" t="n">
        <x:v>120</x:v>
      </x:c>
      <x:c r="L21" s="1417" t="n">
        <x:f>C21*F21</x:f>
        <x:v>14</x:v>
      </x:c>
      <x:c r="M21" s="1417" t="n">
        <x:f>L21*(G21+H21)</x:f>
        <x:v>0</x:v>
      </x:c>
      <x:c r="N21" s="1417" t="n">
        <x:f>L21*I21/1000*$B$11*J21</x:f>
        <x:v>3472</x:v>
      </x:c>
      <x:c r="O21" s="1417" t="n">
        <x:f>N21*$B$8</x:f>
        <x:v>10416</x:v>
      </x:c>
      <x:c r="P21" s="1417" t="n">
        <x:f>K21*C21</x:f>
        <x:v>120</x:v>
      </x:c>
      <x:c r="Q21" s="1417" t="n">
        <x:f>M21+O21*$B$13+P21*$B$12</x:f>
        <x:v>157305.3870179772</x:v>
      </x:c>
      <x:c r="R21" s="1417" t="n">
        <x:f>N21*$B$10</x:f>
        <x:v>69.44</x:v>
      </x:c>
    </x:row>
    <x:row r="22">
      <x:c r="A22" t="str">
        <x:v>Befintlig installation (T5/T8, 2006)</x:v>
      </x:c>
      <x:c r="B22" t="str">
        <x:v>Personalrum</x:v>
      </x:c>
      <x:c r="C22" t="n">
        <x:v>1</x:v>
      </x:c>
      <x:c r="D22" t="n">
        <x:v>25</x:v>
      </x:c>
      <x:c r="E22" t="str">
        <x:v>T8 2×36W (2006)</x:v>
      </x:c>
      <x:c r="F22" t="n">
        <x:v>4</x:v>
      </x:c>
      <x:c r="G22" s="1415" t="n">
        <x:v>0</x:v>
      </x:c>
      <x:c r="H22" s="1415" t="n">
        <x:v>0</x:v>
      </x:c>
      <x:c r="I22" s="1415" t="n">
        <x:v>78</x:v>
      </x:c>
      <x:c r="J22" s="1413" t="n">
        <x:v>1</x:v>
      </x:c>
      <x:c r="K22" t="n">
        <x:v>80</x:v>
      </x:c>
      <x:c r="L22" s="1417" t="n">
        <x:f>C22*F22</x:f>
        <x:v>4</x:v>
      </x:c>
      <x:c r="M22" s="1417" t="n">
        <x:f>L22*(G22+H22)</x:f>
        <x:v>0</x:v>
      </x:c>
      <x:c r="N22" s="1417" t="n">
        <x:f>L22*I22/1000*$B$11*J22</x:f>
        <x:v>1248</x:v>
      </x:c>
      <x:c r="O22" s="1417" t="n">
        <x:f>N22*$B$8</x:f>
        <x:v>3744</x:v>
      </x:c>
      <x:c r="P22" s="1417" t="n">
        <x:f>K22*C22</x:f>
        <x:v>80</x:v>
      </x:c>
      <x:c r="Q22" s="1417" t="n">
        <x:f>M22+O22*$B$13+P22*$B$12</x:f>
        <x:v>57002.38649835272</x:v>
      </x:c>
      <x:c r="R22" s="1417" t="n">
        <x:f>N22*$B$10</x:f>
        <x:v>24.96</x:v>
      </x:c>
    </x:row>
    <x:row r="23">
      <x:c r="A23" t="str">
        <x:v>Ny Aura Light LED med integrerad styrning</x:v>
      </x:c>
      <x:c r="B23" t="str">
        <x:v>Klassrum</x:v>
      </x:c>
      <x:c r="C23" t="n">
        <x:v>6</x:v>
      </x:c>
      <x:c r="D23" t="n">
        <x:v>60</x:v>
      </x:c>
      <x:c r="E23" t="str">
        <x:v>Aura PureLine LED</x:v>
      </x:c>
      <x:c r="F23" t="n">
        <x:v>8</x:v>
      </x:c>
      <x:c r="G23" s="1415" t="n">
        <x:v>2200</x:v>
      </x:c>
      <x:c r="H23" s="1415" t="n">
        <x:v>400</x:v>
      </x:c>
      <x:c r="I23" s="1415" t="n">
        <x:v>32</x:v>
      </x:c>
      <x:c r="J23" s="1413" t="n">
        <x:v>0.615</x:v>
      </x:c>
      <x:c r="K23" t="n">
        <x:v>15</x:v>
      </x:c>
      <x:c r="L23" s="1417" t="n">
        <x:f>C23*F23</x:f>
        <x:v>48</x:v>
      </x:c>
      <x:c r="M23" s="1417" t="n">
        <x:f>L23*(G23+H23)</x:f>
        <x:v>124800</x:v>
      </x:c>
      <x:c r="N23" s="1417" t="n">
        <x:f>L23*I23/1000*$B$11*J23</x:f>
        <x:v>3778.56</x:v>
      </x:c>
      <x:c r="O23" s="1417" t="n">
        <x:f>N23*$B$8</x:f>
        <x:v>11335.68</x:v>
      </x:c>
      <x:c r="P23" s="1417" t="n">
        <x:f>K23*C23</x:f>
        <x:v>90</x:v>
      </x:c>
      <x:c r="Q23" s="1417" t="n">
        <x:f>M23+O23*$B$13+P23*$B$12</x:f>
        <x:v>295488.74698071886</x:v>
      </x:c>
      <x:c r="R23" s="1417" t="n">
        <x:f>N23*$B$10</x:f>
        <x:v>75.5712</x:v>
      </x:c>
    </x:row>
    <x:row r="24">
      <x:c r="A24" t="str">
        <x:v>Ny Aura Light LED med integrerad styrning</x:v>
      </x:c>
      <x:c r="B24" t="str">
        <x:v>Grupprum</x:v>
      </x:c>
      <x:c r="C24" t="n">
        <x:v>2</x:v>
      </x:c>
      <x:c r="D24" t="n">
        <x:v>15</x:v>
      </x:c>
      <x:c r="E24" t="str">
        <x:v>Aura PureLine LED</x:v>
      </x:c>
      <x:c r="F24" t="n">
        <x:v>3</x:v>
      </x:c>
      <x:c r="G24" s="1415" t="n">
        <x:v>1800</x:v>
      </x:c>
      <x:c r="H24" s="1415" t="n">
        <x:v>400</x:v>
      </x:c>
      <x:c r="I24" s="1415" t="n">
        <x:v>28</x:v>
      </x:c>
      <x:c r="J24" s="1413" t="n">
        <x:v>0.801</x:v>
      </x:c>
      <x:c r="K24" t="n">
        <x:v>15</x:v>
      </x:c>
      <x:c r="L24" s="1417" t="n">
        <x:f>C24*F24</x:f>
        <x:v>6</x:v>
      </x:c>
      <x:c r="M24" s="1417" t="n">
        <x:f>L24*(G24+H24)</x:f>
        <x:v>13200</x:v>
      </x:c>
      <x:c r="N24" s="1417" t="n">
        <x:f>L24*I24/1000*$B$11*J24</x:f>
        <x:v>538.272</x:v>
      </x:c>
      <x:c r="O24" s="1417" t="n">
        <x:f>N24*$B$8</x:f>
        <x:v>1614.8160000000003</x:v>
      </x:c>
      <x:c r="P24" s="1417" t="n">
        <x:f>K24*C24</x:f>
        <x:v>30</x:v>
      </x:c>
      <x:c r="Q24" s="1417" t="n">
        <x:f>M24+O24*$B$13+P24*$B$12</x:f>
        <x:v>37729.430312200355</x:v>
      </x:c>
      <x:c r="R24" s="1417" t="n">
        <x:f>N24*$B$10</x:f>
        <x:v>10.765440000000002</x:v>
      </x:c>
    </x:row>
    <x:row r="25">
      <x:c r="A25" t="str">
        <x:v>Ny Aura Light LED med integrerad styrning</x:v>
      </x:c>
      <x:c r="B25" t="str">
        <x:v>Korridor</x:v>
      </x:c>
      <x:c r="C25" t="n">
        <x:v>1</x:v>
      </x:c>
      <x:c r="D25" t="n">
        <x:v>80</x:v>
      </x:c>
      <x:c r="E25" t="str">
        <x:v>Aura Runner LED</x:v>
      </x:c>
      <x:c r="F25" t="n">
        <x:v>20</x:v>
      </x:c>
      <x:c r="G25" s="1415" t="n">
        <x:v>1400</x:v>
      </x:c>
      <x:c r="H25" s="1415" t="n">
        <x:v>300</x:v>
      </x:c>
      <x:c r="I25" s="1415" t="n">
        <x:v>20</x:v>
      </x:c>
      <x:c r="J25" s="1413" t="n">
        <x:v>0.55</x:v>
      </x:c>
      <x:c r="K25" t="n">
        <x:v>10</x:v>
      </x:c>
      <x:c r="L25" s="1417" t="n">
        <x:f>C25*F25</x:f>
        <x:v>20</x:v>
      </x:c>
      <x:c r="M25" s="1417" t="n">
        <x:f>L25*(G25+H25)</x:f>
        <x:v>34000</x:v>
      </x:c>
      <x:c r="N25" s="1417" t="n">
        <x:f>L25*I25/1000*$B$11*J25</x:f>
        <x:v>880.0000000000001</x:v>
      </x:c>
      <x:c r="O25" s="1417" t="n">
        <x:f>N25*$B$8</x:f>
        <x:v>2640.0000000000005</x:v>
      </x:c>
      <x:c r="P25" s="1417" t="n">
        <x:f>K25*C25</x:f>
        <x:v>10</x:v>
      </x:c>
      <x:c r="Q25" s="1417" t="n">
        <x:f>M25+O25*$B$13+P25*$B$12</x:f>
        <x:v>73615.61610217187</x:v>
      </x:c>
      <x:c r="R25" s="1417" t="n">
        <x:f>N25*$B$10</x:f>
        <x:v>17.6</x:v>
      </x:c>
    </x:row>
    <x:row r="26">
      <x:c r="A26" t="str">
        <x:v>Ny Aura Light LED med integrerad styrning</x:v>
      </x:c>
      <x:c r="B26" t="str">
        <x:v>Matsal</x:v>
      </x:c>
      <x:c r="C26" t="n">
        <x:v>1</x:v>
      </x:c>
      <x:c r="D26" t="n">
        <x:v>70</x:v>
      </x:c>
      <x:c r="E26" t="str">
        <x:v>Aura Notor LED</x:v>
      </x:c>
      <x:c r="F26" t="n">
        <x:v>14</x:v>
      </x:c>
      <x:c r="G26" s="1415" t="n">
        <x:v>2000</x:v>
      </x:c>
      <x:c r="H26" s="1415" t="n">
        <x:v>400</x:v>
      </x:c>
      <x:c r="I26" s="1415" t="n">
        <x:v>32</x:v>
      </x:c>
      <x:c r="J26" s="1413" t="n">
        <x:v>1</x:v>
      </x:c>
      <x:c r="K26" t="n">
        <x:v>15</x:v>
      </x:c>
      <x:c r="L26" s="1417" t="n">
        <x:f>C26*F26</x:f>
        <x:v>14</x:v>
      </x:c>
      <x:c r="M26" s="1417" t="n">
        <x:f>L26*(G26+H26)</x:f>
        <x:v>33600</x:v>
      </x:c>
      <x:c r="N26" s="1417" t="n">
        <x:f>L26*I26/1000*$B$11*J26</x:f>
        <x:v>1792</x:v>
      </x:c>
      <x:c r="O26" s="1417" t="n">
        <x:f>N26*$B$8</x:f>
        <x:v>5376</x:v>
      </x:c>
      <x:c r="P26" s="1417" t="n">
        <x:f>K26*C26</x:f>
        <x:v>15</x:v>
      </x:c>
      <x:c r="Q26" s="1417" t="n">
        <x:f>M26+O26*$B$13+P26*$B$12</x:f>
        <x:v>114204.95729803998</x:v>
      </x:c>
      <x:c r="R26" s="1417" t="n">
        <x:f>N26*$B$10</x:f>
        <x:v>35.84</x:v>
      </x:c>
    </x:row>
    <x:row r="27">
      <x:c r="A27" t="str">
        <x:v>Ny Aura Light LED med integrerad styrning</x:v>
      </x:c>
      <x:c r="B27" t="str">
        <x:v>Personalrum</x:v>
      </x:c>
      <x:c r="C27" t="n">
        <x:v>1</x:v>
      </x:c>
      <x:c r="D27" t="n">
        <x:v>25</x:v>
      </x:c>
      <x:c r="E27" t="str">
        <x:v>Aura PureLine LED</x:v>
      </x:c>
      <x:c r="F27" t="n">
        <x:v>4</x:v>
      </x:c>
      <x:c r="G27" s="1415" t="n">
        <x:v>1800</x:v>
      </x:c>
      <x:c r="H27" s="1415" t="n">
        <x:v>400</x:v>
      </x:c>
      <x:c r="I27" s="1415" t="n">
        <x:v>28</x:v>
      </x:c>
      <x:c r="J27" s="1413" t="n">
        <x:v>0.602</x:v>
      </x:c>
      <x:c r="K27" t="n">
        <x:v>15</x:v>
      </x:c>
      <x:c r="L27" s="1417" t="n">
        <x:f>C27*F27</x:f>
        <x:v>4</x:v>
      </x:c>
      <x:c r="M27" s="1417" t="n">
        <x:f>L27*(G27+H27)</x:f>
        <x:v>8800</x:v>
      </x:c>
      <x:c r="N27" s="1417" t="n">
        <x:f>L27*I27/1000*$B$11*J27</x:f>
        <x:v>269.69599999999997</x:v>
      </x:c>
      <x:c r="O27" s="1417" t="n">
        <x:f>N27*$B$8</x:f>
        <x:v>809.088</x:v>
      </x:c>
      <x:c r="P27" s="1417" t="n">
        <x:f>K27*C27</x:f>
        <x:v>15</x:v>
      </x:c>
      <x:c r="Q27" s="1417" t="n">
        <x:f>M27+O27*$B$13+P27*$B$12</x:f>
        <x:v>21089.845788644834</x:v>
      </x:c>
      <x:c r="R27" s="1417" t="n">
        <x:f>N27*$B$10</x:f>
        <x:v>5.39392</x:v>
      </x:c>
    </x:row>
  </x:sheetData>
  <x:mergeCells>
    <x:mergeCell ref="A1:R1"/>
    <x:mergeCell ref="A2:R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9.290000915527344" hidden="0" customWidth="1"/>
    <x:col min="2" max="2" width="20" hidden="0" customWidth="1"/>
    <x:col min="3" max="3" width="20" hidden="0" customWidth="1"/>
    <x:col min="4" max="4" width="20" hidden="0" customWidth="1"/>
    <x:col min="5" max="5" width="20" hidden="0" customWidth="1"/>
    <x:col min="6" max="6" width="12.140000343322754" hidden="0" customWidth="1"/>
    <x:col min="7" max="7" width="22.139999389648438" hidden="0" customWidth="1"/>
    <x:col min="8" max="8" width="22.139999389648438" hidden="0" customWidth="1"/>
  </x:cols>
  <x:sheetData>
    <x:row r="1">
      <x:c r="A1" s="1405" t="str">
        <x:v>LCC-testrapport - Lövängsskolan</x:v>
      </x:c>
      <x:c r="B1" s="1405"/>
      <x:c r="C1" s="1405"/>
      <x:c r="D1" s="1405"/>
      <x:c r="E1" s="1405"/>
      <x:c r="F1" s="1405"/>
      <x:c r="G1" s="1405"/>
      <x:c r="H1" s="1405"/>
    </x:row>
    <x:row r="2">
      <x:c r="A2" t="str">
        <x:v>Samma testdata och beräkningslogik som den inbyggda rapporten i lcc.html.</x:v>
      </x:c>
    </x:row>
    <x:row r="4">
      <x:c r="A4" t="str">
        <x:v>Projekt</x:v>
      </x:c>
      <x:c r="B4" t="str">
        <x:f>'lcc.html data'!B3</x:f>
        <x:v>Lövängsskolan</x:v>
      </x:c>
      <x:c r="G4" s="1409" t="str">
        <x:v>KPI</x:v>
      </x:c>
      <x:c r="H4" s="1409" t="str">
        <x:v>Värde</x:v>
      </x:c>
    </x:row>
    <x:row r="5">
      <x:c r="A5" t="str">
        <x:v>Datum</x:v>
      </x:c>
      <x:c r="B5" t="str">
        <x:f>'lcc.html data'!B4</x:f>
        <x:v>2026-04-23</x:v>
      </x:c>
      <x:c r="G5" t="str">
        <x:v>Klimatavtryck sparat</x:v>
      </x:c>
      <x:c r="H5" s="1415" t="n">
        <x:f>E20</x:f>
        <x:v>0</x:v>
      </x:c>
    </x:row>
    <x:row r="6">
      <x:c r="A6" t="str">
        <x:v>Handläggare</x:v>
      </x:c>
      <x:c r="B6" t="str">
        <x:f>'lcc.html data'!B5</x:f>
        <x:v>Martin</x:v>
      </x:c>
      <x:c r="G6" t="str">
        <x:v>Energianvändning sparad</x:v>
      </x:c>
      <x:c r="H6" s="1415" t="n">
        <x:f>E19</x:f>
        <x:v>0</x:v>
      </x:c>
    </x:row>
    <x:row r="7">
      <x:c r="A7" t="str">
        <x:v>Kalkylperiod</x:v>
      </x:c>
      <x:c r="B7" t="str">
        <x:f>'lcc.html data'!B6&amp;" år"</x:f>
        <x:v>20 år</x:v>
      </x:c>
      <x:c r="G7" t="str">
        <x:v>Kostnadsbesparing</x:v>
      </x:c>
      <x:c r="H7" s="1415" t="n">
        <x:f>E15</x:f>
        <x:v>0</x:v>
      </x:c>
    </x:row>
    <x:row r="8">
      <x:c r="A8" t="str">
        <x:v>Kalkylränta</x:v>
      </x:c>
      <x:c r="B8" s="1411" t="n">
        <x:f>'lcc.html data'!B7</x:f>
        <x:v>0.05</x:v>
      </x:c>
      <x:c r="G8" t="str">
        <x:v>Återbetalningstid</x:v>
      </x:c>
      <x:c r="H8" s="1421" t="e">
        <x:f>(C12-B12)/(SUMIF('lcc.html data'!$A:$A,B$10,'lcc.html data'!$O:$O)+SUMIF('lcc.html data'!$A:$A,B$10,'lcc.html data'!$P:$P)-SUMIF('lcc.html data'!$A:$A,C$10,'lcc.html data'!$O:$O)-SUMIF('lcc.html data'!$A:$A,C$10,'lcc.html data'!$P:$P))</x:f>
      </x:c>
    </x:row>
    <x:row r="9">
      <x:c r="A9" t="str">
        <x:v>Elpris</x:v>
      </x:c>
      <x:c r="B9" t="str">
        <x:f>'lcc.html data'!B8&amp;" kr/kWh"</x:f>
        <x:v>3 kr/kWh</x:v>
      </x:c>
      <x:c r="G9" t="str">
        <x:v>Status</x:v>
      </x:c>
      <x:c r="H9" t="str">
        <x:f>'Validering lcc.html'!F2</x:f>
        <x:v>AVVIKELSE</x:v>
      </x:c>
    </x:row>
    <x:row r="10">
      <x:c r="B10" t="str">
        <x:v>Befintlig installation (T5/T8, 2006)</x:v>
      </x:c>
      <x:c r="C10" t="str">
        <x:v>Ny Aura Light LED med integrerad styrning</x:v>
      </x:c>
    </x:row>
    <x:row r="11">
      <x:c r="A11" s="1409" t="str">
        <x:v>LCC-kostnader</x:v>
      </x:c>
      <x:c r="B11" s="1409" t="str">
        <x:v>Befintlig installation</x:v>
      </x:c>
      <x:c r="C11" s="1409" t="str">
        <x:v>Ny Aura Light LED</x:v>
      </x:c>
      <x:c r="D11" s="1409" t="str">
        <x:v>Jämförelse</x:v>
      </x:c>
      <x:c r="E11" s="1409" t="str">
        <x:v>Besparing</x:v>
      </x:c>
      <x:c r="F11" s="1409" t="str">
        <x:v>Enhet</x:v>
      </x:c>
    </x:row>
    <x:row r="12">
      <x:c r="A12" t="str">
        <x:v>Investeringskostnader</x:v>
      </x:c>
      <x:c r="B12" s="1415" t="n">
        <x:f>SUMIF('lcc.html data'!$A:$A,B$10,'lcc.html data'!$M:$M)</x:f>
        <x:v>0</x:v>
      </x:c>
      <x:c r="C12" s="1415" t="n">
        <x:f>SUMIF('lcc.html data'!$A:$A,C$10,'lcc.html data'!$M:$M)</x:f>
        <x:v>0</x:v>
      </x:c>
      <x:c r="D12" s="1419" t="n">
        <x:f>IFERROR(C12/B12-1,0)</x:f>
        <x:v>0</x:v>
      </x:c>
      <x:c r="E12" s="1415" t="n">
        <x:f>B12-C12</x:f>
        <x:v>0</x:v>
      </x:c>
      <x:c r="F12" t="str">
        <x:v>kr</x:v>
      </x:c>
    </x:row>
    <x:row r="13">
      <x:c r="A13" t="str">
        <x:v>Energikostnader (nuvärde)</x:v>
      </x:c>
      <x:c r="B13" s="1415" t="n">
        <x:f>SUMIF('lcc.html data'!$A:$A,B$10,'lcc.html data'!$O:$O)*'lcc.html data'!$B$13</x:f>
        <x:v>0</x:v>
      </x:c>
      <x:c r="C13" s="1415" t="n">
        <x:f>SUMIF('lcc.html data'!$A:$A,C$10,'lcc.html data'!$O:$O)*'lcc.html data'!$B$13</x:f>
        <x:v>0</x:v>
      </x:c>
      <x:c r="D13" s="1419" t="n">
        <x:f>IFERROR(C13/B13-1,0)</x:f>
        <x:v>0</x:v>
      </x:c>
      <x:c r="E13" s="1415" t="n">
        <x:f>B13-C13</x:f>
        <x:v>0</x:v>
      </x:c>
      <x:c r="F13" t="str">
        <x:v>kr</x:v>
      </x:c>
    </x:row>
    <x:row r="14">
      <x:c r="A14" t="str">
        <x:v>Underhållskostnader (nuvärde)</x:v>
      </x:c>
      <x:c r="B14" s="1415" t="n">
        <x:f>SUMIF('lcc.html data'!$A:$A,B$10,'lcc.html data'!$P:$P)*'lcc.html data'!$B$12</x:f>
        <x:v>0</x:v>
      </x:c>
      <x:c r="C14" s="1415" t="n">
        <x:f>SUMIF('lcc.html data'!$A:$A,C$10,'lcc.html data'!$P:$P)*'lcc.html data'!$B$12</x:f>
        <x:v>0</x:v>
      </x:c>
      <x:c r="D14" s="1419" t="n">
        <x:f>IFERROR(C14/B14-1,0)</x:f>
        <x:v>0</x:v>
      </x:c>
      <x:c r="E14" s="1415" t="n">
        <x:f>B14-C14</x:f>
        <x:v>0</x:v>
      </x:c>
      <x:c r="F14" t="str">
        <x:v>kr</x:v>
      </x:c>
    </x:row>
    <x:row r="15">
      <x:c r="A15" t="str">
        <x:v>TOTAL LCC-kostnad</x:v>
      </x:c>
      <x:c r="B15" s="1415" t="n">
        <x:f>SUM(B12:B14)</x:f>
        <x:v>0</x:v>
      </x:c>
      <x:c r="C15" s="1415" t="n">
        <x:f>SUM(C12:C14)</x:f>
        <x:v>0</x:v>
      </x:c>
      <x:c r="D15" s="1419" t="n">
        <x:f>IFERROR(C15/B15-1,0)</x:f>
        <x:v>0</x:v>
      </x:c>
      <x:c r="E15" s="1415" t="n">
        <x:f>B15-C15</x:f>
        <x:v>0</x:v>
      </x:c>
      <x:c r="F15" t="str">
        <x:v>kr</x:v>
      </x:c>
    </x:row>
    <x:row r="18">
      <x:c r="A18" s="1409" t="str">
        <x:v>Energi &amp; klimat</x:v>
      </x:c>
      <x:c r="B18" s="1409" t="str">
        <x:v>Befintlig installation</x:v>
      </x:c>
      <x:c r="C18" s="1409" t="str">
        <x:v>Ny Aura Light LED</x:v>
      </x:c>
      <x:c r="D18" s="1409" t="str">
        <x:v>Jämförelse</x:v>
      </x:c>
      <x:c r="E18" s="1409" t="str">
        <x:v>Besparing</x:v>
      </x:c>
      <x:c r="F18" s="1409" t="str">
        <x:v>Enhet</x:v>
      </x:c>
    </x:row>
    <x:row r="19">
      <x:c r="A19" t="str">
        <x:v>Energianvändning</x:v>
      </x:c>
      <x:c r="B19" s="1415" t="n">
        <x:f>SUMIF('lcc.html data'!$A:$A,B$10,'lcc.html data'!$N:$N)</x:f>
        <x:v>0</x:v>
      </x:c>
      <x:c r="C19" s="1415" t="n">
        <x:f>SUMIF('lcc.html data'!$A:$A,C$10,'lcc.html data'!$N:$N)</x:f>
        <x:v>0</x:v>
      </x:c>
      <x:c r="D19" s="1419" t="n">
        <x:f>IFERROR(C19/B19-1,0)</x:f>
        <x:v>0</x:v>
      </x:c>
      <x:c r="E19" s="1415" t="n">
        <x:f>B19-C19</x:f>
        <x:v>0</x:v>
      </x:c>
      <x:c r="F19" t="str">
        <x:v>kWh/år</x:v>
      </x:c>
    </x:row>
    <x:row r="20">
      <x:c r="A20" t="str">
        <x:v>Klimatpåverkan</x:v>
      </x:c>
      <x:c r="B20" s="1415" t="n">
        <x:f>SUMIF('lcc.html data'!$A:$A,B$10,'lcc.html data'!$R:$R)</x:f>
        <x:v>0</x:v>
      </x:c>
      <x:c r="C20" s="1415" t="n">
        <x:f>SUMIF('lcc.html data'!$A:$A,C$10,'lcc.html data'!$R:$R)</x:f>
        <x:v>0</x:v>
      </x:c>
      <x:c r="D20" s="1419" t="n">
        <x:f>IFERROR(C20/B20-1,0)</x:f>
        <x:v>0</x:v>
      </x:c>
      <x:c r="E20" s="1415" t="n">
        <x:f>B20-C20</x:f>
        <x:v>0</x:v>
      </x:c>
      <x:c r="F20" t="str">
        <x:v>kg CO₂-e/år</x:v>
      </x:c>
    </x:row>
    <x:row r="23">
      <x:c r="A23" s="1409" t="str">
        <x:v>Besparing per rumstyp</x:v>
      </x:c>
      <x:c r="B23" s="1409" t="str">
        <x:v>Energikostnad kr/år</x:v>
      </x:c>
      <x:c r="C23" s="1409" t="str">
        <x:v>Energiförbrukning kWh/år</x:v>
      </x:c>
      <x:c r="D23" s="1409" t="str">
        <x:v>Klimatpåverkan kg CO₂/år</x:v>
      </x:c>
    </x:row>
    <x:row r="24">
      <x:c r="A24" t="str">
        <x:v>Klassrum</x:v>
      </x:c>
      <x:c r="B24" s="1415" t="e">
        <x:f>SUMIFS('lcc.html data'!$O:$O,'lcc.html data'!$A:$A,$B$10,'lcc.html data'!$B:$B,A24)-SUMIFS('lcc.html data'!$O:$O,'lcc.html data'!$A:$A,$C$10,'lcc.html data'!$B:$B,A24)</x:f>
      </x:c>
      <x:c r="C24" s="1415" t="e">
        <x:f>SUMIFS('lcc.html data'!$N:$N,'lcc.html data'!$A:$A,$B$10,'lcc.html data'!$B:$B,A24)-SUMIFS('lcc.html data'!$N:$N,'lcc.html data'!$A:$A,$C$10,'lcc.html data'!$B:$B,A24)</x:f>
      </x:c>
      <x:c r="D24" s="1415" t="e">
        <x:f>C24*'lcc.html data'!$B$10</x:f>
      </x:c>
    </x:row>
    <x:row r="25">
      <x:c r="A25" t="str">
        <x:v>Grupprum</x:v>
      </x:c>
      <x:c r="B25" s="1415" t="e">
        <x:f>SUMIFS('lcc.html data'!$O:$O,'lcc.html data'!$A:$A,$B$10,'lcc.html data'!$B:$B,A25)-SUMIFS('lcc.html data'!$O:$O,'lcc.html data'!$A:$A,$C$10,'lcc.html data'!$B:$B,A25)</x:f>
      </x:c>
      <x:c r="C25" s="1415" t="e">
        <x:f>SUMIFS('lcc.html data'!$N:$N,'lcc.html data'!$A:$A,$B$10,'lcc.html data'!$B:$B,A25)-SUMIFS('lcc.html data'!$N:$N,'lcc.html data'!$A:$A,$C$10,'lcc.html data'!$B:$B,A25)</x:f>
      </x:c>
      <x:c r="D25" s="1415" t="e">
        <x:f>C25*'lcc.html data'!$B$10</x:f>
      </x:c>
    </x:row>
    <x:row r="26">
      <x:c r="A26" t="str">
        <x:v>Korridor</x:v>
      </x:c>
      <x:c r="B26" s="1415" t="e">
        <x:f>SUMIFS('lcc.html data'!$O:$O,'lcc.html data'!$A:$A,$B$10,'lcc.html data'!$B:$B,A26)-SUMIFS('lcc.html data'!$O:$O,'lcc.html data'!$A:$A,$C$10,'lcc.html data'!$B:$B,A26)</x:f>
      </x:c>
      <x:c r="C26" s="1415" t="e">
        <x:f>SUMIFS('lcc.html data'!$N:$N,'lcc.html data'!$A:$A,$B$10,'lcc.html data'!$B:$B,A26)-SUMIFS('lcc.html data'!$N:$N,'lcc.html data'!$A:$A,$C$10,'lcc.html data'!$B:$B,A26)</x:f>
      </x:c>
      <x:c r="D26" s="1415" t="e">
        <x:f>C26*'lcc.html data'!$B$10</x:f>
      </x:c>
    </x:row>
    <x:row r="27">
      <x:c r="A27" t="str">
        <x:v>Matsal</x:v>
      </x:c>
      <x:c r="B27" s="1415" t="e">
        <x:f>SUMIFS('lcc.html data'!$O:$O,'lcc.html data'!$A:$A,$B$10,'lcc.html data'!$B:$B,A27)-SUMIFS('lcc.html data'!$O:$O,'lcc.html data'!$A:$A,$C$10,'lcc.html data'!$B:$B,A27)</x:f>
      </x:c>
      <x:c r="C27" s="1415" t="e">
        <x:f>SUMIFS('lcc.html data'!$N:$N,'lcc.html data'!$A:$A,$B$10,'lcc.html data'!$B:$B,A27)-SUMIFS('lcc.html data'!$N:$N,'lcc.html data'!$A:$A,$C$10,'lcc.html data'!$B:$B,A27)</x:f>
      </x:c>
      <x:c r="D27" s="1415" t="e">
        <x:f>C27*'lcc.html data'!$B$10</x:f>
      </x:c>
    </x:row>
    <x:row r="28">
      <x:c r="A28" t="str">
        <x:v>Personalrum</x:v>
      </x:c>
      <x:c r="B28" s="1415" t="e">
        <x:f>SUMIFS('lcc.html data'!$O:$O,'lcc.html data'!$A:$A,$B$10,'lcc.html data'!$B:$B,A28)-SUMIFS('lcc.html data'!$O:$O,'lcc.html data'!$A:$A,$C$10,'lcc.html data'!$B:$B,A28)</x:f>
      </x:c>
      <x:c r="C28" s="1415" t="e">
        <x:f>SUMIFS('lcc.html data'!$N:$N,'lcc.html data'!$A:$A,$B$10,'lcc.html data'!$B:$B,A28)-SUMIFS('lcc.html data'!$N:$N,'lcc.html data'!$A:$A,$C$10,'lcc.html data'!$B:$B,A28)</x:f>
      </x:c>
      <x:c r="D28" s="1415" t="e">
        <x:f>C28*'lcc.html data'!$B$10</x:f>
      </x:c>
    </x:row>
  </x:sheetData>
  <x:mergeCells>
    <x:mergeCell ref="A1:H1"/>
    <x:mergeCell ref="A2:H2"/>
  </x:mergeCells>
  <x:pageMargins left="0.7" right="0.7" top="0.75" bottom="0.75" header="0.3" footer="0.3"/>
  <x:drawing xmlns:r="http://schemas.openxmlformats.org/officeDocument/2006/relationships" r:id="R6b52d15e7614424a"/>
</x:worksheet>
</file>

<file path=xl/worksheets/sheet21.xml><?xml version="1.0" encoding="utf-8"?>
<x:worksheet xmlns:x="http://schemas.openxmlformats.org/spreadsheetml/2006/main">
  <x:sheetViews>
    <x:sheetView showGridLines="0" workbookViewId="0"/>
  </x:sheetViews>
  <x:sheetFormatPr defaultRowHeight="15"/>
  <x:cols>
    <x:col min="1" max="1" width="32.13999938964844" hidden="0" customWidth="1"/>
    <x:col min="2" max="2" width="20" hidden="0" customWidth="1"/>
    <x:col min="3" max="3" width="20" hidden="0" customWidth="1"/>
    <x:col min="4" max="4" width="20" hidden="0" customWidth="1"/>
    <x:col min="5" max="5" width="20" hidden="0" customWidth="1"/>
    <x:col min="6" max="6" width="15.710000038146973" hidden="0" customWidth="1"/>
  </x:cols>
  <x:sheetData>
    <x:row r="1">
      <x:c r="A1" s="1405" t="str">
        <x:v>Validering mot lcc.html</x:v>
      </x:c>
      <x:c r="B1" s="1405"/>
      <x:c r="C1" s="1405"/>
      <x:c r="D1" s="1405"/>
      <x:c r="E1" s="1405"/>
      <x:c r="F1" s="1405"/>
    </x:row>
    <x:row r="2">
      <x:c r="A2" s="1409" t="str">
        <x:v>Kontroll</x:v>
      </x:c>
      <x:c r="B2" s="1409" t="str">
        <x:v>Förväntat webbvärde</x:v>
      </x:c>
      <x:c r="C2" s="1409" t="str">
        <x:v>Excelvärde</x:v>
      </x:c>
      <x:c r="D2" s="1409" t="str">
        <x:v>Differens</x:v>
      </x:c>
      <x:c r="E2" s="1409" t="str">
        <x:v>Tolerans</x:v>
      </x:c>
      <x:c r="F2" s="1409" t="str">
        <x:f>IF(COUNTIF(F3:F15,"AVVIKELSE")=0,"OK","AVVIKELSE")</x:f>
        <x:v>AVVIKELSE</x:v>
      </x:c>
    </x:row>
    <x:row r="3">
      <x:c r="A3" t="str">
        <x:v>Befintlig total LCC</x:v>
      </x:c>
      <x:c r="B3" s="1423" t="n">
        <x:v>1227702.0344828404</x:v>
      </x:c>
      <x:c r="C3" s="1423" t="n">
        <x:f>'LCC testrapport'!B15</x:f>
        <x:v>0</x:v>
      </x:c>
      <x:c r="D3" s="1423" t="n">
        <x:f>C3-B3</x:f>
        <x:v>-1227702.0344828404</x:v>
      </x:c>
      <x:c r="E3" s="1423" t="n">
        <x:v>0.01</x:v>
      </x:c>
      <x:c r="F3" t="str">
        <x:f>IF(ABS(D3)&lt;=E3,"OK","AVVIKELSE")</x:f>
        <x:v>AVVIKELSE</x:v>
      </x:c>
    </x:row>
    <x:row r="4">
      <x:c r="A4" t="str">
        <x:v>Ny total LCC</x:v>
      </x:c>
      <x:c r="B4" s="1423" t="n">
        <x:v>542128.5964817759</x:v>
      </x:c>
      <x:c r="C4" s="1423" t="n">
        <x:f>'LCC testrapport'!C15</x:f>
        <x:v>0</x:v>
      </x:c>
      <x:c r="D4" s="1423" t="n">
        <x:f>C4-B4</x:f>
        <x:v>-542128.5964817759</x:v>
      </x:c>
      <x:c r="E4" s="1423" t="n">
        <x:v>0.01</x:v>
      </x:c>
      <x:c r="F4" t="str">
        <x:f>IF(ABS(D4)&lt;=E4,"OK","AVVIKELSE")</x:f>
        <x:v>AVVIKELSE</x:v>
      </x:c>
    </x:row>
    <x:row r="5">
      <x:c r="A5" t="str">
        <x:v>Total kostnadsbesparing</x:v>
      </x:c>
      <x:c r="B5" s="1423" t="n">
        <x:v>685573.4380010645</x:v>
      </x:c>
      <x:c r="C5" s="1423" t="n">
        <x:f>'LCC testrapport'!E15</x:f>
        <x:v>0</x:v>
      </x:c>
      <x:c r="D5" s="1423" t="n">
        <x:f>C5-B5</x:f>
        <x:v>-685573.4380010645</x:v>
      </x:c>
      <x:c r="E5" s="1423" t="n">
        <x:v>0.01</x:v>
      </x:c>
      <x:c r="F5" t="str">
        <x:f>IF(ABS(D5)&lt;=E5,"OK","AVVIKELSE")</x:f>
        <x:v>AVVIKELSE</x:v>
      </x:c>
    </x:row>
    <x:row r="6">
      <x:c r="A6" t="str">
        <x:v>Befintlig energianvändning</x:v>
      </x:c>
      <x:c r="B6" s="1423" t="n">
        <x:v>27016</x:v>
      </x:c>
      <x:c r="C6" s="1423" t="n">
        <x:f>'LCC testrapport'!B19</x:f>
        <x:v>0</x:v>
      </x:c>
      <x:c r="D6" s="1423" t="n">
        <x:f>C6-B6</x:f>
        <x:v>-27016</x:v>
      </x:c>
      <x:c r="E6" s="1423" t="n">
        <x:v>0.001</x:v>
      </x:c>
      <x:c r="F6" t="str">
        <x:f>IF(ABS(D6)&lt;=E6,"OK","AVVIKELSE")</x:f>
        <x:v>AVVIKELSE</x:v>
      </x:c>
    </x:row>
    <x:row r="7">
      <x:c r="A7" t="str">
        <x:v>Ny energianvändning</x:v>
      </x:c>
      <x:c r="B7" s="1423" t="n">
        <x:v>7258.528</x:v>
      </x:c>
      <x:c r="C7" s="1423" t="n">
        <x:f>'LCC testrapport'!C19</x:f>
        <x:v>0</x:v>
      </x:c>
      <x:c r="D7" s="1423" t="n">
        <x:f>C7-B7</x:f>
        <x:v>-7258.528</x:v>
      </x:c>
      <x:c r="E7" s="1423" t="n">
        <x:v>0.001</x:v>
      </x:c>
      <x:c r="F7" t="str">
        <x:f>IF(ABS(D7)&lt;=E7,"OK","AVVIKELSE")</x:f>
        <x:v>AVVIKELSE</x:v>
      </x:c>
    </x:row>
    <x:row r="8">
      <x:c r="A8" t="str">
        <x:v>Energibesparing</x:v>
      </x:c>
      <x:c r="B8" s="1423" t="n">
        <x:v>19757.472</x:v>
      </x:c>
      <x:c r="C8" s="1423" t="n">
        <x:f>'LCC testrapport'!E19</x:f>
        <x:v>0</x:v>
      </x:c>
      <x:c r="D8" s="1423" t="n">
        <x:f>C8-B8</x:f>
        <x:v>-19757.472</x:v>
      </x:c>
      <x:c r="E8" s="1423" t="n">
        <x:v>0.001</x:v>
      </x:c>
      <x:c r="F8" t="str">
        <x:f>IF(ABS(D8)&lt;=E8,"OK","AVVIKELSE")</x:f>
        <x:v>AVVIKELSE</x:v>
      </x:c>
    </x:row>
    <x:row r="9">
      <x:c r="A9" t="str">
        <x:v>Befintlig klimatpåverkan</x:v>
      </x:c>
      <x:c r="B9" s="1423" t="n">
        <x:v>540.32</x:v>
      </x:c>
      <x:c r="C9" s="1423" t="n">
        <x:f>'LCC testrapport'!B20</x:f>
        <x:v>0</x:v>
      </x:c>
      <x:c r="D9" s="1423" t="n">
        <x:f>C9-B9</x:f>
        <x:v>-540.32</x:v>
      </x:c>
      <x:c r="E9" s="1423" t="n">
        <x:v>0.001</x:v>
      </x:c>
      <x:c r="F9" t="str">
        <x:f>IF(ABS(D9)&lt;=E9,"OK","AVVIKELSE")</x:f>
        <x:v>AVVIKELSE</x:v>
      </x:c>
    </x:row>
    <x:row r="10">
      <x:c r="A10" t="str">
        <x:v>Ny klimatpåverkan</x:v>
      </x:c>
      <x:c r="B10" s="1423" t="n">
        <x:v>145.17056</x:v>
      </x:c>
      <x:c r="C10" s="1423" t="n">
        <x:f>'LCC testrapport'!C20</x:f>
        <x:v>0</x:v>
      </x:c>
      <x:c r="D10" s="1423" t="n">
        <x:f>C10-B10</x:f>
        <x:v>-145.17056</x:v>
      </x:c>
      <x:c r="E10" s="1423" t="n">
        <x:v>0.001</x:v>
      </x:c>
      <x:c r="F10" t="str">
        <x:f>IF(ABS(D10)&lt;=E10,"OK","AVVIKELSE")</x:f>
        <x:v>AVVIKELSE</x:v>
      </x:c>
    </x:row>
    <x:row r="11">
      <x:c r="A11" t="str">
        <x:v>Klimatbesparing</x:v>
      </x:c>
      <x:c r="B11" s="1423" t="n">
        <x:v>395.14944</x:v>
      </x:c>
      <x:c r="C11" s="1423" t="n">
        <x:f>'LCC testrapport'!E20</x:f>
        <x:v>0</x:v>
      </x:c>
      <x:c r="D11" s="1423" t="n">
        <x:f>C11-B11</x:f>
        <x:v>-395.14944</x:v>
      </x:c>
      <x:c r="E11" s="1423" t="n">
        <x:v>0.001</x:v>
      </x:c>
      <x:c r="F11" t="str">
        <x:f>IF(ABS(D11)&lt;=E11,"OK","AVVIKELSE")</x:f>
        <x:v>AVVIKELSE</x:v>
      </x:c>
    </x:row>
    <x:row r="12">
      <x:c r="A12" t="str">
        <x:v>Befintlig energikostnad NV</x:v>
      </x:c>
      <x:c r="B12" s="1423" t="n">
        <x:v>1212373.5157615163</x:v>
      </x:c>
      <x:c r="C12" s="1423" t="n">
        <x:f>'LCC testrapport'!B13</x:f>
        <x:v>0</x:v>
      </x:c>
      <x:c r="D12" s="1423" t="n">
        <x:f>C12-B12</x:f>
        <x:v>-1212373.5157615163</x:v>
      </x:c>
      <x:c r="E12" s="1423" t="n">
        <x:v>0.01</x:v>
      </x:c>
      <x:c r="F12" t="str">
        <x:f>IF(ABS(D12)&lt;=E12,"OK","AVVIKELSE")</x:f>
        <x:v>AVVIKELSE</x:v>
      </x:c>
    </x:row>
    <x:row r="13">
      <x:c r="A13" t="str">
        <x:v>Ny energikostnad NV</x:v>
      </x:c>
      <x:c r="B13" s="1423" t="n">
        <x:v>325734.6428269695</x:v>
      </x:c>
      <x:c r="C13" s="1423" t="n">
        <x:f>'LCC testrapport'!C13</x:f>
        <x:v>0</x:v>
      </x:c>
      <x:c r="D13" s="1423" t="n">
        <x:f>C13-B13</x:f>
        <x:v>-325734.6428269695</x:v>
      </x:c>
      <x:c r="E13" s="1423" t="n">
        <x:v>0.01</x:v>
      </x:c>
      <x:c r="F13" t="str">
        <x:f>IF(ABS(D13)&lt;=E13,"OK","AVVIKELSE")</x:f>
        <x:v>AVVIKELSE</x:v>
      </x:c>
    </x:row>
    <x:row r="14">
      <x:c r="A14" t="str">
        <x:v>Befintlig underhåll NV</x:v>
      </x:c>
      <x:c r="B14" s="1423" t="n">
        <x:v>15328.51872132419</x:v>
      </x:c>
      <x:c r="C14" s="1423" t="n">
        <x:f>'LCC testrapport'!B14</x:f>
        <x:v>0</x:v>
      </x:c>
      <x:c r="D14" s="1423" t="n">
        <x:f>C14-B14</x:f>
        <x:v>-15328.51872132419</x:v>
      </x:c>
      <x:c r="E14" s="1423" t="n">
        <x:v>0.01</x:v>
      </x:c>
      <x:c r="F14" t="str">
        <x:f>IF(ABS(D14)&lt;=E14,"OK","AVVIKELSE")</x:f>
        <x:v>AVVIKELSE</x:v>
      </x:c>
    </x:row>
    <x:row r="15">
      <x:c r="A15" t="str">
        <x:v>Ny underhåll NV</x:v>
      </x:c>
      <x:c r="B15" s="1423" t="n">
        <x:v>1993.9536548063986</x:v>
      </x:c>
      <x:c r="C15" s="1423" t="n">
        <x:f>'LCC testrapport'!C14</x:f>
        <x:v>0</x:v>
      </x:c>
      <x:c r="D15" s="1423" t="n">
        <x:f>C15-B15</x:f>
        <x:v>-1993.9536548063986</x:v>
      </x:c>
      <x:c r="E15" s="1423" t="n">
        <x:v>0.01</x:v>
      </x:c>
      <x:c r="F15" t="str">
        <x:f>IF(ABS(D15)&lt;=E15,"OK","AVVIKELSE")</x:f>
        <x:v>AVVIKELSE</x:v>
      </x:c>
    </x:row>
    <x:row r="18">
      <x:c r="A18" s="1409" t="str">
        <x:v>Synliga avrundade värden i lcc.html</x:v>
      </x:c>
      <x:c r="B18" s="1409" t="str">
        <x:v>Webb/PDF</x:v>
      </x:c>
      <x:c r="C18" s="1409" t="str">
        <x:v>Excel avrundat</x:v>
      </x:c>
    </x:row>
    <x:row r="19">
      <x:c r="A19" t="str">
        <x:v>Klimatavtryck sparat</x:v>
      </x:c>
      <x:c r="B19" s="1415" t="n">
        <x:v>395</x:v>
      </x:c>
      <x:c r="C19" s="1415" t="n">
        <x:f>ROUND('LCC testrapport'!E20,0)</x:f>
        <x:v>0</x:v>
      </x:c>
    </x:row>
    <x:row r="20">
      <x:c r="A20" t="str">
        <x:v>Energianvändning sparad</x:v>
      </x:c>
      <x:c r="B20" s="1415" t="n">
        <x:v>19757</x:v>
      </x:c>
      <x:c r="C20" s="1415" t="n">
        <x:f>ROUND('LCC testrapport'!E19,0)</x:f>
        <x:v>0</x:v>
      </x:c>
    </x:row>
    <x:row r="21">
      <x:c r="A21" t="str">
        <x:v>Kostnadsbesparing</x:v>
      </x:c>
      <x:c r="B21" s="1415" t="n">
        <x:v>685573</x:v>
      </x:c>
      <x:c r="C21" s="1415" t="n">
        <x:f>ROUND('LCC testrapport'!E15,0)</x:f>
        <x:v>0</x:v>
      </x:c>
    </x:row>
    <x:row r="22">
      <x:c r="A22" t="str">
        <x:v>Alla kontroller OK?</x:v>
      </x:c>
      <x:c r="B22"/>
      <x:c r="C22" t="str">
        <x:f>IF(COUNTIF(F3:F15,"AVVIKELSE")=0,"OK","AVVIKELSE")</x:f>
        <x:v>AVVIKELSE</x:v>
      </x:c>
    </x:row>
  </x:sheetData>
  <x:mergeCells>
    <x:mergeCell ref="A1:F1"/>
  </x:mergeCells>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00836FDFCABFB4F988F1CC218A89D0E" ma:contentTypeVersion="13" ma:contentTypeDescription="Skapa ett nytt dokument." ma:contentTypeScope="" ma:versionID="370370f73dd07b1258ae0b644d3ca6cb">
  <xsd:schema xmlns:xsd="http://www.w3.org/2001/XMLSchema" xmlns:xs="http://www.w3.org/2001/XMLSchema" xmlns:p="http://schemas.microsoft.com/office/2006/metadata/properties" xmlns:ns2="c85e6c78-ad1d-484a-98d1-c7d2326a9a4c" xmlns:ns3="b6853bd2-22b9-4d35-8c33-63a4997c86c0" targetNamespace="http://schemas.microsoft.com/office/2006/metadata/properties" ma:root="true" ma:fieldsID="cf2eb4ee0594c2ba1c12ff7c572898d3" ns2:_="" ns3:_="">
    <xsd:import namespace="c85e6c78-ad1d-484a-98d1-c7d2326a9a4c"/>
    <xsd:import namespace="b6853bd2-22b9-4d35-8c33-63a4997c86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e6c78-ad1d-484a-98d1-c7d2326a9a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ildmarkeringar" ma:readOnly="false" ma:fieldId="{5cf76f15-5ced-4ddc-b409-7134ff3c332f}" ma:taxonomyMulti="true" ma:sspId="fca21c6a-0e39-422c-b6d5-4f3c7f47ea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853bd2-22b9-4d35-8c33-63a4997c86c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ccdf26c-1956-400c-83cb-7fd62a9e57bc}" ma:internalName="TaxCatchAll" ma:showField="CatchAllData" ma:web="b6853bd2-22b9-4d35-8c33-63a4997c86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5e6c78-ad1d-484a-98d1-c7d2326a9a4c">
      <Terms xmlns="http://schemas.microsoft.com/office/infopath/2007/PartnerControls"/>
    </lcf76f155ced4ddcb4097134ff3c332f>
    <TaxCatchAll xmlns="b6853bd2-22b9-4d35-8c33-63a4997c86c0" xsi:nil="true"/>
  </documentManagement>
</p:properties>
</file>

<file path=customXml/itemProps1.xml><?xml version="1.0" encoding="utf-8"?>
<ds:datastoreItem xmlns:ds="http://schemas.openxmlformats.org/officeDocument/2006/customXml" ds:itemID="{572E4886-898E-4A04-9B03-CEA5B67E1DC9}"/>
</file>

<file path=customXml/itemProps2.xml><?xml version="1.0" encoding="utf-8"?>
<ds:datastoreItem xmlns:ds="http://schemas.openxmlformats.org/officeDocument/2006/customXml" ds:itemID="{F58694F7-B660-4504-A82F-F59ABAFE25AE}"/>
</file>

<file path=customXml/itemProps3.xml><?xml version="1.0" encoding="utf-8"?>
<ds:datastoreItem xmlns:ds="http://schemas.openxmlformats.org/officeDocument/2006/customXml" ds:itemID="{13BA525A-88F9-4B65-BB4D-EF3E54E8EAA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0x010100700836FDFCABFB4F988F1CC218A89D0E</vt:lpwstr>
  </property>
</Properties>
</file>