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andom\KPC8\KPC8\KPC8\Docs\"/>
    </mc:Choice>
  </mc:AlternateContent>
  <xr:revisionPtr revIDLastSave="0" documentId="13_ncr:1_{5AEDBD98-D4BB-47C8-B997-BA725F68C76A}" xr6:coauthVersionLast="47" xr6:coauthVersionMax="47" xr10:uidLastSave="{00000000-0000-0000-0000-000000000000}"/>
  <bookViews>
    <workbookView xWindow="-28920" yWindow="-120" windowWidth="29040" windowHeight="15840" activeTab="1" xr2:uid="{17029D09-6E3C-4208-87C0-FA3EA582112B}"/>
  </bookViews>
  <sheets>
    <sheet name="Control signals" sheetId="4" r:id="rId1"/>
    <sheet name="16BitInstructionSet" sheetId="1" r:id="rId2"/>
    <sheet name="ALU" sheetId="8" r:id="rId3"/>
    <sheet name="Interrupts" sheetId="7" r:id="rId4"/>
    <sheet name="Registers" sheetId="2" r:id="rId5"/>
    <sheet name="Flags" sheetId="5" r:id="rId6"/>
    <sheet name="Instruction format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3" l="1"/>
  <c r="C3" i="7"/>
  <c r="C4" i="7"/>
  <c r="C5" i="7"/>
  <c r="C6" i="7"/>
  <c r="C7" i="7"/>
  <c r="C8" i="7"/>
  <c r="C9" i="7"/>
  <c r="C10" i="7"/>
  <c r="C11" i="7"/>
  <c r="E11" i="7" s="1"/>
  <c r="C12" i="7"/>
  <c r="C13" i="7"/>
  <c r="C14" i="7"/>
  <c r="C15" i="7"/>
  <c r="C16" i="7"/>
  <c r="C17" i="7"/>
  <c r="C2" i="7"/>
  <c r="E6" i="7"/>
  <c r="E8" i="7"/>
  <c r="E17" i="7"/>
  <c r="E3" i="7"/>
  <c r="E12" i="7"/>
  <c r="E16" i="7"/>
  <c r="E10" i="7"/>
  <c r="E7" i="7"/>
  <c r="E9" i="7"/>
  <c r="E4" i="7"/>
  <c r="E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A9" i="7"/>
  <c r="A10" i="7"/>
  <c r="A11" i="7"/>
  <c r="A12" i="7"/>
  <c r="A13" i="7"/>
  <c r="A14" i="7"/>
  <c r="A15" i="7"/>
  <c r="A16" i="7"/>
  <c r="A17" i="7"/>
  <c r="A3" i="7"/>
  <c r="A4" i="7"/>
  <c r="A5" i="7"/>
  <c r="A6" i="7"/>
  <c r="A7" i="7"/>
  <c r="A8" i="7"/>
  <c r="A2" i="7"/>
  <c r="C5" i="5"/>
  <c r="C4" i="5"/>
  <c r="C3" i="5"/>
  <c r="C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E35" i="4"/>
  <c r="P10" i="3"/>
  <c r="P3" i="3"/>
  <c r="E3" i="3"/>
  <c r="D3" i="3"/>
  <c r="C3" i="3"/>
  <c r="E2" i="3"/>
  <c r="D2" i="3"/>
  <c r="C2" i="3"/>
  <c r="A3" i="2"/>
  <c r="B3" i="2" s="1"/>
  <c r="A4" i="2"/>
  <c r="B4" i="2" s="1"/>
  <c r="A5" i="2"/>
  <c r="B5" i="2" s="1"/>
  <c r="A6" i="2"/>
  <c r="B6" i="2" s="1"/>
  <c r="F6" i="2" s="1"/>
  <c r="A7" i="2"/>
  <c r="B7" i="2" s="1"/>
  <c r="F7" i="2" s="1"/>
  <c r="A8" i="2"/>
  <c r="B8" i="2" s="1"/>
  <c r="F8" i="2" s="1"/>
  <c r="A9" i="2"/>
  <c r="B9" i="2" s="1"/>
  <c r="F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2" i="2"/>
  <c r="B2" i="2" s="1"/>
  <c r="A64" i="1"/>
  <c r="C64" i="1" s="1"/>
  <c r="A65" i="1"/>
  <c r="C65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2" i="1"/>
  <c r="C2" i="1" s="1"/>
  <c r="E13" i="7" l="1"/>
  <c r="E14" i="7"/>
  <c r="E15" i="7"/>
  <c r="E2" i="7"/>
  <c r="E34" i="4"/>
  <c r="E36" i="4" s="1"/>
</calcChain>
</file>

<file path=xl/sharedStrings.xml><?xml version="1.0" encoding="utf-8"?>
<sst xmlns="http://schemas.openxmlformats.org/spreadsheetml/2006/main" count="411" uniqueCount="299">
  <si>
    <t>OPCODE HEX</t>
  </si>
  <si>
    <t>OPCODE BIN</t>
  </si>
  <si>
    <t>IMM</t>
  </si>
  <si>
    <t>HEX</t>
  </si>
  <si>
    <t>Address</t>
  </si>
  <si>
    <t>$zero</t>
  </si>
  <si>
    <t>ASSUMPTIONS</t>
  </si>
  <si>
    <t>ALL INSTRUCTIONS ARE 16 BITS</t>
  </si>
  <si>
    <t>ROM HAS 16 BITS ADDRESS AND 8 BITS OUTPUT</t>
  </si>
  <si>
    <t>$ra</t>
  </si>
  <si>
    <t>$fp</t>
  </si>
  <si>
    <t>$sp</t>
  </si>
  <si>
    <t>$rt</t>
  </si>
  <si>
    <t>always 0</t>
  </si>
  <si>
    <t>result of functions</t>
  </si>
  <si>
    <t>$a1</t>
  </si>
  <si>
    <t>$a2</t>
  </si>
  <si>
    <t>$a3</t>
  </si>
  <si>
    <t>$t1</t>
  </si>
  <si>
    <t>$t2</t>
  </si>
  <si>
    <t>$t3</t>
  </si>
  <si>
    <t>$s1</t>
  </si>
  <si>
    <t>$s2</t>
  </si>
  <si>
    <t>$s3</t>
  </si>
  <si>
    <t>$ass</t>
  </si>
  <si>
    <t>$t4</t>
  </si>
  <si>
    <t>function args 1</t>
  </si>
  <si>
    <t>function args 2</t>
  </si>
  <si>
    <t>function args 3</t>
  </si>
  <si>
    <t>temporary 1</t>
  </si>
  <si>
    <t>temporary 2</t>
  </si>
  <si>
    <t>temporary 3</t>
  </si>
  <si>
    <t>temporary 4</t>
  </si>
  <si>
    <t>saved 1</t>
  </si>
  <si>
    <t>saved 2</t>
  </si>
  <si>
    <t>saved 3</t>
  </si>
  <si>
    <t>stack pointer</t>
  </si>
  <si>
    <t>frame pointer</t>
  </si>
  <si>
    <t>return address</t>
  </si>
  <si>
    <t>MNEMO</t>
  </si>
  <si>
    <t>DESCRIPTION</t>
  </si>
  <si>
    <t>reserved for assembler</t>
  </si>
  <si>
    <t>GP REGISTERS HAVE 8 BITS</t>
  </si>
  <si>
    <t>Start Address</t>
  </si>
  <si>
    <t>End Address</t>
  </si>
  <si>
    <t>Module</t>
  </si>
  <si>
    <t>RAM</t>
  </si>
  <si>
    <t>ROM</t>
  </si>
  <si>
    <t>Size (in bytes)</t>
  </si>
  <si>
    <t>OP</t>
  </si>
  <si>
    <t>REG_DEST</t>
  </si>
  <si>
    <t>REG_A</t>
  </si>
  <si>
    <t>REG_B</t>
  </si>
  <si>
    <t>Length</t>
  </si>
  <si>
    <t>Note</t>
  </si>
  <si>
    <t>Structure</t>
  </si>
  <si>
    <t>Only $t registers</t>
  </si>
  <si>
    <t>Tot. Length</t>
  </si>
  <si>
    <t>Comment</t>
  </si>
  <si>
    <t>REG_DEST address:</t>
  </si>
  <si>
    <t>nop</t>
  </si>
  <si>
    <t>no operation</t>
  </si>
  <si>
    <t>load byte from ram</t>
  </si>
  <si>
    <t>Number</t>
  </si>
  <si>
    <t>Component</t>
  </si>
  <si>
    <t>PC</t>
  </si>
  <si>
    <t>MAR</t>
  </si>
  <si>
    <t>output</t>
  </si>
  <si>
    <t>oe</t>
  </si>
  <si>
    <t>le</t>
  </si>
  <si>
    <t>le_lo</t>
  </si>
  <si>
    <t>le_hi</t>
  </si>
  <si>
    <t>we</t>
  </si>
  <si>
    <t>REG A</t>
  </si>
  <si>
    <t>REG B</t>
  </si>
  <si>
    <t>IR</t>
  </si>
  <si>
    <t>REG A TO BUS</t>
  </si>
  <si>
    <t>const 1</t>
  </si>
  <si>
    <t>REG B TO BUS</t>
  </si>
  <si>
    <t>MAR TO BUS</t>
  </si>
  <si>
    <t>IR 8LSB TO BUS</t>
  </si>
  <si>
    <t>IC</t>
  </si>
  <si>
    <t>REGS</t>
  </si>
  <si>
    <t>ALU</t>
  </si>
  <si>
    <t>sube</t>
  </si>
  <si>
    <t>clr</t>
  </si>
  <si>
    <t>Total</t>
  </si>
  <si>
    <t>All</t>
  </si>
  <si>
    <t>Const</t>
  </si>
  <si>
    <t>Controllable</t>
  </si>
  <si>
    <t>ce</t>
  </si>
  <si>
    <t>Id</t>
  </si>
  <si>
    <t>-</t>
  </si>
  <si>
    <t>Signal</t>
  </si>
  <si>
    <t>Memory</t>
  </si>
  <si>
    <t>Control</t>
  </si>
  <si>
    <t>DEC DEST</t>
  </si>
  <si>
    <t>DEC A</t>
  </si>
  <si>
    <t>DEC B</t>
  </si>
  <si>
    <t>CF</t>
  </si>
  <si>
    <t>ZF</t>
  </si>
  <si>
    <t>NF</t>
  </si>
  <si>
    <t>OF</t>
  </si>
  <si>
    <t>Zero flag</t>
  </si>
  <si>
    <t>Negative flag</t>
  </si>
  <si>
    <t>Carry flag</t>
  </si>
  <si>
    <t>Overflow flag</t>
  </si>
  <si>
    <t>Type</t>
  </si>
  <si>
    <t>Procedural</t>
  </si>
  <si>
    <t>Conditional</t>
  </si>
  <si>
    <t>Name</t>
  </si>
  <si>
    <t>Description</t>
  </si>
  <si>
    <t>Flags val</t>
  </si>
  <si>
    <t>A</t>
  </si>
  <si>
    <t>B</t>
  </si>
  <si>
    <t>C</t>
  </si>
  <si>
    <t>i</t>
  </si>
  <si>
    <t>o</t>
  </si>
  <si>
    <t>h</t>
  </si>
  <si>
    <t>lehi</t>
  </si>
  <si>
    <t>lelo</t>
  </si>
  <si>
    <t>oehi</t>
  </si>
  <si>
    <t>oelo</t>
  </si>
  <si>
    <t>oe_ALL</t>
  </si>
  <si>
    <t>le_ALL</t>
  </si>
  <si>
    <t>RESET</t>
  </si>
  <si>
    <t>NOTHING</t>
  </si>
  <si>
    <t>jump if zero</t>
  </si>
  <si>
    <t>jge</t>
  </si>
  <si>
    <t>jl</t>
  </si>
  <si>
    <t>jg</t>
  </si>
  <si>
    <t>jle</t>
  </si>
  <si>
    <t>jn</t>
  </si>
  <si>
    <t>addc</t>
  </si>
  <si>
    <t>subc</t>
  </si>
  <si>
    <t>Code</t>
  </si>
  <si>
    <t>Code bin</t>
  </si>
  <si>
    <t>CODE</t>
  </si>
  <si>
    <t>input</t>
  </si>
  <si>
    <t>INTERRUPT REGISTER</t>
  </si>
  <si>
    <t>when 1, no other interrupt may occur</t>
  </si>
  <si>
    <t>REGISTER INSTRUCTION FORMAT</t>
  </si>
  <si>
    <t>IMMEDIATE INSTRUCTION FORMAT</t>
  </si>
  <si>
    <t>ROM Jump address</t>
  </si>
  <si>
    <t>ROM INRR LO</t>
  </si>
  <si>
    <t>jump if negative</t>
  </si>
  <si>
    <t>jump if greater than</t>
  </si>
  <si>
    <t>jump if less than</t>
  </si>
  <si>
    <t>jump if less or equal to</t>
  </si>
  <si>
    <t>jump if greater or equal to</t>
  </si>
  <si>
    <t>add 16 bit (8 bit with carry)</t>
  </si>
  <si>
    <t>subtract 16 bit (8 bit with overflow)</t>
  </si>
  <si>
    <t>HW Controlled</t>
  </si>
  <si>
    <t>Software controlled</t>
  </si>
  <si>
    <t>Microcode controlled</t>
  </si>
  <si>
    <t>when 0 - interrupts are disabled</t>
  </si>
  <si>
    <t>ROM INRR HI (interHw opcode)</t>
  </si>
  <si>
    <t>irren</t>
  </si>
  <si>
    <t>interrupt enable</t>
  </si>
  <si>
    <t>interrupt disable</t>
  </si>
  <si>
    <t>Interrupts (procedural)</t>
  </si>
  <si>
    <t>return from interrupt</t>
  </si>
  <si>
    <t>execute interrupt</t>
  </si>
  <si>
    <t>IRRRQ</t>
  </si>
  <si>
    <t>IrrA</t>
  </si>
  <si>
    <t>IrrB</t>
  </si>
  <si>
    <t>meaning</t>
  </si>
  <si>
    <t>nothing</t>
  </si>
  <si>
    <t>enable interrupts</t>
  </si>
  <si>
    <t>disable interrupts</t>
  </si>
  <si>
    <t>interrupt started or served</t>
  </si>
  <si>
    <t>RDY</t>
  </si>
  <si>
    <t>EN</t>
  </si>
  <si>
    <t>BUSY</t>
  </si>
  <si>
    <t>true when interrupt request is served</t>
  </si>
  <si>
    <t>IRRSequencer controlled</t>
  </si>
  <si>
    <t>4 signals + 4 outputs</t>
  </si>
  <si>
    <t>CPU interrupts control signals</t>
  </si>
  <si>
    <t>CPU is busy handling the interrupt or interrupt is about to be handled</t>
  </si>
  <si>
    <t>when 1 - interrupt is pending</t>
  </si>
  <si>
    <t>lbrom</t>
  </si>
  <si>
    <t>lwrom</t>
  </si>
  <si>
    <t>load word (2 bytes) from ram</t>
  </si>
  <si>
    <t>load byte from rom</t>
  </si>
  <si>
    <t>load word (2 bytes) from rom</t>
  </si>
  <si>
    <t>lbram</t>
  </si>
  <si>
    <t>lwram</t>
  </si>
  <si>
    <t>sbram</t>
  </si>
  <si>
    <t>swram</t>
  </si>
  <si>
    <t>Format</t>
  </si>
  <si>
    <t>Command</t>
  </si>
  <si>
    <t>add</t>
  </si>
  <si>
    <t>$rDest, $rA, $rB</t>
  </si>
  <si>
    <t>addi</t>
  </si>
  <si>
    <t>sub</t>
  </si>
  <si>
    <t>subi</t>
  </si>
  <si>
    <t>irrex</t>
  </si>
  <si>
    <t>$zero, IMM</t>
  </si>
  <si>
    <t>lbext</t>
  </si>
  <si>
    <t>lwext</t>
  </si>
  <si>
    <t>sbext</t>
  </si>
  <si>
    <t>swext</t>
  </si>
  <si>
    <t>irrret</t>
  </si>
  <si>
    <t>irrdis</t>
  </si>
  <si>
    <t>jz</t>
  </si>
  <si>
    <t>$zero, $rCheck, $rAddress</t>
  </si>
  <si>
    <t>Always ROM address</t>
  </si>
  <si>
    <t>Always RAM address</t>
  </si>
  <si>
    <t>load byte from external memory</t>
  </si>
  <si>
    <t>load byte from external memory immediate</t>
  </si>
  <si>
    <t>load word (2 bytes) from external memory</t>
  </si>
  <si>
    <t>sbrami</t>
  </si>
  <si>
    <t>sbexti</t>
  </si>
  <si>
    <t>lbexti</t>
  </si>
  <si>
    <t>jr</t>
  </si>
  <si>
    <t>$zero, $rAddress, $rOffset</t>
  </si>
  <si>
    <t>jump to address specified in $rAddress register + $rOffset</t>
  </si>
  <si>
    <t>$rDest, $rAddress, $rOffset</t>
  </si>
  <si>
    <t>$rDest, #value</t>
  </si>
  <si>
    <t>$rDest = $rA - $rB</t>
  </si>
  <si>
    <t>$rDest = $rDest + #value</t>
  </si>
  <si>
    <t>$rDest = $rDest - #value</t>
  </si>
  <si>
    <t>$rDest = $rA + $rB</t>
  </si>
  <si>
    <t>$zero, #offset</t>
  </si>
  <si>
    <t>jump to address PC + #offset</t>
  </si>
  <si>
    <t>$rAddress, #offset</t>
  </si>
  <si>
    <t>jump to address specified in $rAddress register + #Offset</t>
  </si>
  <si>
    <t>MIXED INSTRUCTION FORMAT</t>
  </si>
  <si>
    <t>$zero, $rA, $rAddress</t>
  </si>
  <si>
    <t>Formula</t>
  </si>
  <si>
    <t>$rA = *$rAddress</t>
  </si>
  <si>
    <t>lbromo</t>
  </si>
  <si>
    <t>load byte from rom with offset</t>
  </si>
  <si>
    <t>$rDest = *($rAddress + $rOffset)</t>
  </si>
  <si>
    <t>jroi</t>
  </si>
  <si>
    <t>jpcoi</t>
  </si>
  <si>
    <t>Full name</t>
  </si>
  <si>
    <t>No operation</t>
  </si>
  <si>
    <t>Load byte ROM</t>
  </si>
  <si>
    <t>Load byte ROM offset</t>
  </si>
  <si>
    <t>Load word ROM</t>
  </si>
  <si>
    <t>Load word RAM</t>
  </si>
  <si>
    <t>Add</t>
  </si>
  <si>
    <t>Add immediate</t>
  </si>
  <si>
    <t>Subtract</t>
  </si>
  <si>
    <t>Subtract immediate</t>
  </si>
  <si>
    <t>mov</t>
  </si>
  <si>
    <t>movi</t>
  </si>
  <si>
    <t>$zero, $rA, $rB</t>
  </si>
  <si>
    <t>Move register</t>
  </si>
  <si>
    <t>$rA = $rB</t>
  </si>
  <si>
    <t>Move register immediate</t>
  </si>
  <si>
    <t>$rDest = #value</t>
  </si>
  <si>
    <t>and</t>
  </si>
  <si>
    <t>or</t>
  </si>
  <si>
    <t>Load byte RAM</t>
  </si>
  <si>
    <t>lbramo</t>
  </si>
  <si>
    <t>load byte from ram with offset</t>
  </si>
  <si>
    <t>Load byte RAM offset</t>
  </si>
  <si>
    <t>Store byte in RAM</t>
  </si>
  <si>
    <t>Store byte in RAM immediate</t>
  </si>
  <si>
    <t>Store word in RAM</t>
  </si>
  <si>
    <t>pushb</t>
  </si>
  <si>
    <t>pushw</t>
  </si>
  <si>
    <t>popb</t>
  </si>
  <si>
    <t>popw</t>
  </si>
  <si>
    <t>Push byte</t>
  </si>
  <si>
    <t>Push word</t>
  </si>
  <si>
    <t>Pop byte</t>
  </si>
  <si>
    <t>Pop word</t>
  </si>
  <si>
    <t>load byte from RAM and decrement address by 1</t>
  </si>
  <si>
    <t>load word from RAM and decrement address by 2</t>
  </si>
  <si>
    <t>store byte in RAM and increment address by 1</t>
  </si>
  <si>
    <t>store byte in RAM and increment address by 2</t>
  </si>
  <si>
    <t>*$rAddress = $rA; $rAddress += 1</t>
  </si>
  <si>
    <t>*$rAddress = $rA; $rAddress += 2</t>
  </si>
  <si>
    <t>$rA = *$rAddress; $rAddress -= 1</t>
  </si>
  <si>
    <t>$rA = *$rAddress; $rAddress -= 2</t>
  </si>
  <si>
    <t>Offset value in range [0, 255]</t>
  </si>
  <si>
    <t>subtract</t>
  </si>
  <si>
    <t>not</t>
  </si>
  <si>
    <t>xor</t>
  </si>
  <si>
    <t>sl</t>
  </si>
  <si>
    <t>sr</t>
  </si>
  <si>
    <t>Primary operation</t>
  </si>
  <si>
    <t>Secondary operation</t>
  </si>
  <si>
    <t>add 16 bit (2x8 bit, hi with carry)</t>
  </si>
  <si>
    <t>subtract 16 bit (2x8 bit, hi with carry)</t>
  </si>
  <si>
    <t>sll</t>
  </si>
  <si>
    <t>srl</t>
  </si>
  <si>
    <t>Shift right logical</t>
  </si>
  <si>
    <t>Shift left logical</t>
  </si>
  <si>
    <t>Bitwise AND</t>
  </si>
  <si>
    <t>Bitwise XOR</t>
  </si>
  <si>
    <t>Bitwise OR</t>
  </si>
  <si>
    <t>Bitwise NOT</t>
  </si>
  <si>
    <t>subtract 8 bit, no carry</t>
  </si>
  <si>
    <t>Add with carry</t>
  </si>
  <si>
    <t>Subtract with carry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</si>
</sst>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3" borderId="0" xfId="2"/>
    <xf numFmtId="0" fontId="6" fillId="5" borderId="1" xfId="4"/>
    <xf numFmtId="0" fontId="2" fillId="7" borderId="2" xfId="6" applyBorder="1" applyAlignment="1">
      <alignment horizontal="center" vertical="center" textRotation="255"/>
    </xf>
    <xf numFmtId="0" fontId="2" fillId="7" borderId="0" xfId="6" applyAlignment="1">
      <alignment horizontal="center" vertical="center" textRotation="255"/>
    </xf>
    <xf numFmtId="0" fontId="2" fillId="6" borderId="0" xfId="5" applyAlignment="1">
      <alignment horizontal="center" vertical="center" textRotation="255"/>
    </xf>
    <xf numFmtId="0" fontId="2" fillId="9" borderId="0" xfId="8" applyAlignment="1">
      <alignment horizontal="center" vertical="center" textRotation="255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8" borderId="0" xfId="7" applyAlignment="1">
      <alignment horizontal="center" vertical="center"/>
    </xf>
    <xf numFmtId="49" fontId="0" fillId="0" borderId="0" xfId="0" applyNumberFormat="1"/>
    <xf numFmtId="0" fontId="3" fillId="2" borderId="0" xfId="1" applyNumberFormat="1" applyAlignment="1">
      <alignment horizontal="center" vertical="center" textRotation="255"/>
    </xf>
    <xf numFmtId="0" fontId="5" fillId="4" borderId="0" xfId="3" applyNumberFormat="1" applyAlignment="1">
      <alignment horizontal="center" vertical="center"/>
    </xf>
    <xf numFmtId="0" fontId="3" fillId="2" borderId="14" xfId="1" applyNumberFormat="1" applyBorder="1" applyAlignment="1">
      <alignment horizontal="center" vertical="center" textRotation="255"/>
    </xf>
    <xf numFmtId="0" fontId="6" fillId="5" borderId="11" xfId="4" applyNumberFormat="1" applyBorder="1" applyAlignment="1">
      <alignment horizontal="center" vertical="center" wrapText="1"/>
    </xf>
    <xf numFmtId="0" fontId="6" fillId="5" borderId="12" xfId="4" applyNumberFormat="1" applyBorder="1" applyAlignment="1">
      <alignment horizontal="center" vertical="center" wrapText="1"/>
    </xf>
    <xf numFmtId="0" fontId="6" fillId="5" borderId="13" xfId="4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5" borderId="1" xfId="4" applyAlignment="1">
      <alignment horizontal="center"/>
    </xf>
    <xf numFmtId="0" fontId="6" fillId="5" borderId="1" xfId="4" applyAlignment="1">
      <alignment horizontal="center" wrapText="1"/>
    </xf>
    <xf numFmtId="0" fontId="3" fillId="2" borderId="0" xfId="1"/>
    <xf numFmtId="0" fontId="5" fillId="4" borderId="0" xfId="3"/>
    <xf numFmtId="0" fontId="0" fillId="0" borderId="0" xfId="0" applyAlignment="1">
      <alignment horizontal="center" vertical="center"/>
    </xf>
    <xf numFmtId="0" fontId="4" fillId="3" borderId="0" xfId="2" applyAlignment="1">
      <alignment horizontal="center"/>
    </xf>
    <xf numFmtId="0" fontId="4" fillId="3" borderId="0" xfId="2" applyAlignment="1"/>
  </cellXfs>
  <cellStyles count="9">
    <cellStyle name="20% - Accent1" xfId="5" builtinId="30"/>
    <cellStyle name="20% - Accent2" xfId="6" builtinId="34"/>
    <cellStyle name="40% - Accent2" xfId="7" builtinId="35"/>
    <cellStyle name="60% - Accent3" xfId="8" builtinId="40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2">
    <dxf>
      <fill>
        <patternFill>
          <fgColor theme="9" tint="0.59996337778862885"/>
          <bgColor theme="9" tint="0.59996337778862885"/>
        </patternFill>
      </fill>
    </dxf>
    <dxf>
      <fill>
        <patternFill>
          <fgColor theme="9" tint="0.59996337778862885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5A29-5698-4805-A688-2BA7394FC415}">
  <dimension ref="A1:F36"/>
  <sheetViews>
    <sheetView topLeftCell="A4" workbookViewId="0">
      <selection activeCell="E32" sqref="E32"/>
    </sheetView>
  </sheetViews>
  <sheetFormatPr defaultRowHeight="15" x14ac:dyDescent="0.25"/>
  <cols>
    <col min="3" max="3" width="7.85546875" bestFit="1" customWidth="1"/>
    <col min="4" max="4" width="14" bestFit="1" customWidth="1"/>
    <col min="5" max="5" width="14.28515625" bestFit="1" customWidth="1"/>
    <col min="6" max="6" width="9.85546875" bestFit="1" customWidth="1"/>
    <col min="7" max="7" width="14.28515625" bestFit="1" customWidth="1"/>
  </cols>
  <sheetData>
    <row r="1" spans="1:6" x14ac:dyDescent="0.25">
      <c r="A1" s="7" t="s">
        <v>63</v>
      </c>
      <c r="B1" s="7" t="s">
        <v>91</v>
      </c>
      <c r="C1" s="7" t="s">
        <v>45</v>
      </c>
      <c r="D1" s="7" t="s">
        <v>64</v>
      </c>
      <c r="E1" s="7" t="s">
        <v>93</v>
      </c>
      <c r="F1" s="7" t="s">
        <v>58</v>
      </c>
    </row>
    <row r="2" spans="1:6" x14ac:dyDescent="0.25">
      <c r="A2">
        <f>ROW()-1</f>
        <v>1</v>
      </c>
      <c r="C2" s="8" t="s">
        <v>94</v>
      </c>
      <c r="D2" t="s">
        <v>65</v>
      </c>
      <c r="E2" t="s">
        <v>71</v>
      </c>
    </row>
    <row r="3" spans="1:6" x14ac:dyDescent="0.25">
      <c r="A3">
        <f t="shared" ref="A3:A32" si="0">ROW()-1</f>
        <v>2</v>
      </c>
      <c r="C3" s="9"/>
      <c r="D3" t="s">
        <v>65</v>
      </c>
      <c r="E3" t="s">
        <v>70</v>
      </c>
    </row>
    <row r="4" spans="1:6" x14ac:dyDescent="0.25">
      <c r="A4">
        <f t="shared" si="0"/>
        <v>3</v>
      </c>
      <c r="C4" s="9"/>
      <c r="D4" t="s">
        <v>65</v>
      </c>
      <c r="E4" t="s">
        <v>68</v>
      </c>
    </row>
    <row r="5" spans="1:6" x14ac:dyDescent="0.25">
      <c r="A5">
        <f t="shared" si="0"/>
        <v>4</v>
      </c>
      <c r="C5" s="9"/>
      <c r="D5" t="s">
        <v>65</v>
      </c>
      <c r="E5" t="s">
        <v>90</v>
      </c>
    </row>
    <row r="6" spans="1:6" x14ac:dyDescent="0.25">
      <c r="A6">
        <f t="shared" si="0"/>
        <v>5</v>
      </c>
      <c r="C6" s="9"/>
      <c r="D6" t="s">
        <v>66</v>
      </c>
      <c r="E6" t="s">
        <v>71</v>
      </c>
    </row>
    <row r="7" spans="1:6" x14ac:dyDescent="0.25">
      <c r="A7">
        <f t="shared" si="0"/>
        <v>6</v>
      </c>
      <c r="C7" s="9"/>
      <c r="D7" t="s">
        <v>66</v>
      </c>
      <c r="E7" t="s">
        <v>70</v>
      </c>
    </row>
    <row r="8" spans="1:6" x14ac:dyDescent="0.25">
      <c r="A8">
        <f t="shared" si="0"/>
        <v>7</v>
      </c>
      <c r="C8" s="9"/>
      <c r="D8" t="s">
        <v>66</v>
      </c>
      <c r="E8" t="s">
        <v>68</v>
      </c>
      <c r="F8" t="s">
        <v>77</v>
      </c>
    </row>
    <row r="9" spans="1:6" x14ac:dyDescent="0.25">
      <c r="A9">
        <f t="shared" si="0"/>
        <v>8</v>
      </c>
      <c r="C9" s="9"/>
      <c r="D9" t="s">
        <v>79</v>
      </c>
      <c r="E9" t="s">
        <v>68</v>
      </c>
    </row>
    <row r="10" spans="1:6" x14ac:dyDescent="0.25">
      <c r="A10">
        <f t="shared" si="0"/>
        <v>9</v>
      </c>
      <c r="C10" s="9"/>
      <c r="D10" t="s">
        <v>66</v>
      </c>
      <c r="E10" t="s">
        <v>90</v>
      </c>
    </row>
    <row r="11" spans="1:6" x14ac:dyDescent="0.25">
      <c r="A11">
        <f t="shared" si="0"/>
        <v>10</v>
      </c>
      <c r="C11" s="9"/>
      <c r="D11" t="s">
        <v>46</v>
      </c>
      <c r="E11" t="s">
        <v>72</v>
      </c>
    </row>
    <row r="12" spans="1:6" x14ac:dyDescent="0.25">
      <c r="A12">
        <f t="shared" si="0"/>
        <v>11</v>
      </c>
      <c r="C12" s="9"/>
      <c r="D12" t="s">
        <v>46</v>
      </c>
      <c r="E12" t="s">
        <v>68</v>
      </c>
    </row>
    <row r="13" spans="1:6" x14ac:dyDescent="0.25">
      <c r="A13">
        <f t="shared" si="0"/>
        <v>12</v>
      </c>
      <c r="C13" s="9"/>
      <c r="D13" t="s">
        <v>47</v>
      </c>
      <c r="E13" t="s">
        <v>68</v>
      </c>
    </row>
    <row r="14" spans="1:6" ht="15" customHeight="1" x14ac:dyDescent="0.25">
      <c r="A14">
        <f t="shared" si="0"/>
        <v>13</v>
      </c>
      <c r="C14" s="10" t="s">
        <v>95</v>
      </c>
      <c r="D14" t="s">
        <v>75</v>
      </c>
      <c r="E14" t="s">
        <v>71</v>
      </c>
    </row>
    <row r="15" spans="1:6" x14ac:dyDescent="0.25">
      <c r="A15">
        <f t="shared" si="0"/>
        <v>14</v>
      </c>
      <c r="C15" s="10"/>
      <c r="D15" t="s">
        <v>75</v>
      </c>
      <c r="E15" t="s">
        <v>70</v>
      </c>
    </row>
    <row r="16" spans="1:6" x14ac:dyDescent="0.25">
      <c r="A16">
        <f t="shared" si="0"/>
        <v>15</v>
      </c>
      <c r="C16" s="10"/>
      <c r="D16" t="s">
        <v>75</v>
      </c>
      <c r="E16" t="s">
        <v>68</v>
      </c>
      <c r="F16" t="s">
        <v>77</v>
      </c>
    </row>
    <row r="17" spans="1:6" x14ac:dyDescent="0.25">
      <c r="A17">
        <f t="shared" si="0"/>
        <v>16</v>
      </c>
      <c r="C17" s="10"/>
      <c r="D17" t="s">
        <v>80</v>
      </c>
      <c r="E17" t="s">
        <v>68</v>
      </c>
    </row>
    <row r="18" spans="1:6" x14ac:dyDescent="0.25">
      <c r="A18">
        <f t="shared" si="0"/>
        <v>17</v>
      </c>
      <c r="C18" s="10"/>
      <c r="D18" t="s">
        <v>81</v>
      </c>
      <c r="E18" t="s">
        <v>90</v>
      </c>
      <c r="F18" t="s">
        <v>77</v>
      </c>
    </row>
    <row r="19" spans="1:6" x14ac:dyDescent="0.25">
      <c r="A19">
        <f t="shared" si="0"/>
        <v>18</v>
      </c>
      <c r="C19" s="10"/>
      <c r="D19" t="s">
        <v>81</v>
      </c>
      <c r="E19" t="s">
        <v>85</v>
      </c>
    </row>
    <row r="20" spans="1:6" x14ac:dyDescent="0.25">
      <c r="A20">
        <f t="shared" si="0"/>
        <v>19</v>
      </c>
      <c r="C20" s="10"/>
      <c r="D20" t="s">
        <v>96</v>
      </c>
      <c r="E20" t="s">
        <v>68</v>
      </c>
    </row>
    <row r="21" spans="1:6" x14ac:dyDescent="0.25">
      <c r="A21">
        <f t="shared" si="0"/>
        <v>20</v>
      </c>
      <c r="C21" s="10"/>
      <c r="D21" t="s">
        <v>97</v>
      </c>
      <c r="E21" t="s">
        <v>68</v>
      </c>
    </row>
    <row r="22" spans="1:6" x14ac:dyDescent="0.25">
      <c r="A22">
        <f t="shared" si="0"/>
        <v>21</v>
      </c>
      <c r="C22" s="10"/>
      <c r="D22" t="s">
        <v>98</v>
      </c>
      <c r="E22" t="s">
        <v>68</v>
      </c>
    </row>
    <row r="23" spans="1:6" ht="15" customHeight="1" x14ac:dyDescent="0.25">
      <c r="A23">
        <f t="shared" si="0"/>
        <v>22</v>
      </c>
      <c r="C23" s="21" t="s">
        <v>82</v>
      </c>
      <c r="D23" t="s">
        <v>82</v>
      </c>
      <c r="E23" t="s">
        <v>69</v>
      </c>
    </row>
    <row r="24" spans="1:6" x14ac:dyDescent="0.25">
      <c r="A24">
        <f t="shared" si="0"/>
        <v>23</v>
      </c>
      <c r="C24" s="21"/>
      <c r="D24" t="s">
        <v>82</v>
      </c>
      <c r="E24" t="s">
        <v>68</v>
      </c>
    </row>
    <row r="25" spans="1:6" x14ac:dyDescent="0.25">
      <c r="A25">
        <f t="shared" si="0"/>
        <v>24</v>
      </c>
      <c r="C25" s="11" t="s">
        <v>83</v>
      </c>
      <c r="D25" t="s">
        <v>73</v>
      </c>
      <c r="E25" t="s">
        <v>69</v>
      </c>
    </row>
    <row r="26" spans="1:6" x14ac:dyDescent="0.25">
      <c r="A26">
        <f t="shared" si="0"/>
        <v>25</v>
      </c>
      <c r="C26" s="11"/>
      <c r="D26" t="s">
        <v>73</v>
      </c>
      <c r="E26" t="s">
        <v>68</v>
      </c>
      <c r="F26" t="s">
        <v>77</v>
      </c>
    </row>
    <row r="27" spans="1:6" x14ac:dyDescent="0.25">
      <c r="A27">
        <f t="shared" si="0"/>
        <v>26</v>
      </c>
      <c r="C27" s="11"/>
      <c r="D27" t="s">
        <v>76</v>
      </c>
      <c r="E27" t="s">
        <v>68</v>
      </c>
    </row>
    <row r="28" spans="1:6" x14ac:dyDescent="0.25">
      <c r="A28">
        <f t="shared" si="0"/>
        <v>27</v>
      </c>
      <c r="C28" s="11"/>
      <c r="D28" t="s">
        <v>74</v>
      </c>
      <c r="E28" t="s">
        <v>69</v>
      </c>
    </row>
    <row r="29" spans="1:6" x14ac:dyDescent="0.25">
      <c r="A29">
        <f t="shared" si="0"/>
        <v>28</v>
      </c>
      <c r="C29" s="11"/>
      <c r="D29" t="s">
        <v>74</v>
      </c>
      <c r="E29" t="s">
        <v>68</v>
      </c>
      <c r="F29" t="s">
        <v>77</v>
      </c>
    </row>
    <row r="30" spans="1:6" x14ac:dyDescent="0.25">
      <c r="A30">
        <f t="shared" si="0"/>
        <v>29</v>
      </c>
      <c r="C30" s="11"/>
      <c r="D30" t="s">
        <v>78</v>
      </c>
      <c r="E30" t="s">
        <v>68</v>
      </c>
    </row>
    <row r="31" spans="1:6" x14ac:dyDescent="0.25">
      <c r="A31">
        <f t="shared" si="0"/>
        <v>30</v>
      </c>
      <c r="C31" s="11"/>
      <c r="D31" t="s">
        <v>83</v>
      </c>
      <c r="E31" t="s">
        <v>68</v>
      </c>
    </row>
    <row r="32" spans="1:6" x14ac:dyDescent="0.25">
      <c r="A32">
        <f t="shared" si="0"/>
        <v>31</v>
      </c>
      <c r="C32" s="11"/>
      <c r="D32" t="s">
        <v>83</v>
      </c>
      <c r="E32" t="s">
        <v>84</v>
      </c>
    </row>
    <row r="33" spans="2:5" ht="15.75" thickBot="1" x14ac:dyDescent="0.3"/>
    <row r="34" spans="2:5" x14ac:dyDescent="0.25">
      <c r="B34" s="12" t="s">
        <v>86</v>
      </c>
      <c r="C34" s="13"/>
      <c r="D34" s="13" t="s">
        <v>87</v>
      </c>
      <c r="E34" s="14">
        <f>COUNT(A:A)</f>
        <v>31</v>
      </c>
    </row>
    <row r="35" spans="2:5" x14ac:dyDescent="0.25">
      <c r="B35" s="15"/>
      <c r="C35" s="16"/>
      <c r="D35" s="16" t="s">
        <v>88</v>
      </c>
      <c r="E35" s="17">
        <f>COUNTIF(F:F,"const 1")</f>
        <v>5</v>
      </c>
    </row>
    <row r="36" spans="2:5" ht="15.75" thickBot="1" x14ac:dyDescent="0.3">
      <c r="B36" s="18"/>
      <c r="C36" s="19"/>
      <c r="D36" s="19" t="s">
        <v>89</v>
      </c>
      <c r="E36" s="20">
        <f>E34-E35</f>
        <v>26</v>
      </c>
    </row>
  </sheetData>
  <mergeCells count="4">
    <mergeCell ref="C2:C13"/>
    <mergeCell ref="C14:C22"/>
    <mergeCell ref="C25:C32"/>
    <mergeCell ref="C23:C24"/>
  </mergeCells>
  <phoneticPr fontId="1" type="noConversion"/>
  <conditionalFormatting sqref="D34:D36 D16:D32 D3:D14">
    <cfRule type="expression" priority="4">
      <formula>$F$2="const 1"</formula>
    </cfRule>
  </conditionalFormatting>
  <conditionalFormatting sqref="G39 G42 G17 F44:F55 E44:E1048576 E25:F37 E16:E24 F4:F19 E1:E14">
    <cfRule type="cellIs" dxfId="1" priority="3" operator="equal">
      <formula>"const 1"</formula>
    </cfRule>
  </conditionalFormatting>
  <conditionalFormatting sqref="D15">
    <cfRule type="expression" priority="2">
      <formula>$F$2="const 1"</formula>
    </cfRule>
  </conditionalFormatting>
  <conditionalFormatting sqref="E15">
    <cfRule type="cellIs" dxfId="0" priority="1" operator="equal">
      <formula>"const 1"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DBB9-1FEB-4077-A5E6-86A97D866F70}">
  <dimension ref="A1:W70"/>
  <sheetViews>
    <sheetView tabSelected="1" workbookViewId="0">
      <selection activeCell="F22" sqref="F22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2" customWidth="1"/>
    <col min="4" max="4" width="28" bestFit="1" customWidth="1"/>
    <col min="5" max="5" width="34.85546875" style="4" customWidth="1"/>
    <col min="6" max="6" width="30" style="4" customWidth="1"/>
    <col min="7" max="7" width="53" bestFit="1" customWidth="1"/>
    <col min="8" max="8" width="33.28515625" customWidth="1"/>
    <col min="9" max="9" width="31.5703125" customWidth="1"/>
    <col min="19" max="19" width="17.140625" customWidth="1"/>
    <col min="20" max="20" width="16.85546875" bestFit="1" customWidth="1"/>
    <col min="21" max="21" width="24.42578125" bestFit="1" customWidth="1"/>
    <col min="22" max="22" width="24.28515625" customWidth="1"/>
    <col min="23" max="23" width="43" bestFit="1" customWidth="1"/>
  </cols>
  <sheetData>
    <row r="1" spans="1:23" x14ac:dyDescent="0.25">
      <c r="A1" t="s">
        <v>0</v>
      </c>
      <c r="B1" t="s">
        <v>107</v>
      </c>
      <c r="C1" t="s">
        <v>1</v>
      </c>
      <c r="D1" t="s">
        <v>190</v>
      </c>
      <c r="E1" s="4" t="s">
        <v>189</v>
      </c>
      <c r="F1" s="4" t="s">
        <v>236</v>
      </c>
      <c r="G1" s="4" t="s">
        <v>40</v>
      </c>
      <c r="H1" t="s">
        <v>229</v>
      </c>
      <c r="I1" s="4" t="s">
        <v>54</v>
      </c>
      <c r="W1" t="s">
        <v>6</v>
      </c>
    </row>
    <row r="2" spans="1:23" ht="15" customHeight="1" x14ac:dyDescent="0.25">
      <c r="A2" s="1" t="str">
        <f>DEC2HEX(_xlfn.NUMBERVALUE( ROW()-2),2)</f>
        <v>00</v>
      </c>
      <c r="B2" s="23" t="s">
        <v>108</v>
      </c>
      <c r="C2" t="str">
        <f>HEX2BIN(A2,6)</f>
        <v>000000</v>
      </c>
      <c r="D2" s="35" t="s">
        <v>60</v>
      </c>
      <c r="F2" s="4" t="s">
        <v>237</v>
      </c>
      <c r="G2" s="4" t="s">
        <v>61</v>
      </c>
      <c r="W2" t="s">
        <v>7</v>
      </c>
    </row>
    <row r="3" spans="1:23" x14ac:dyDescent="0.25">
      <c r="A3" s="1" t="str">
        <f t="shared" ref="A3:A65" si="0">DEC2HEX(_xlfn.NUMBERVALUE( ROW()-2),2)</f>
        <v>01</v>
      </c>
      <c r="B3" s="23"/>
      <c r="C3" t="str">
        <f t="shared" ref="C3:C65" si="1">HEX2BIN(A3,6)</f>
        <v>000001</v>
      </c>
      <c r="D3" t="s">
        <v>180</v>
      </c>
      <c r="E3" s="4" t="s">
        <v>228</v>
      </c>
      <c r="F3" s="4" t="s">
        <v>238</v>
      </c>
      <c r="G3" s="4" t="s">
        <v>183</v>
      </c>
      <c r="H3" t="s">
        <v>230</v>
      </c>
      <c r="W3" t="s">
        <v>42</v>
      </c>
    </row>
    <row r="4" spans="1:23" x14ac:dyDescent="0.25">
      <c r="A4" s="1" t="str">
        <f t="shared" si="0"/>
        <v>02</v>
      </c>
      <c r="B4" s="23"/>
      <c r="C4" t="str">
        <f t="shared" si="1"/>
        <v>000010</v>
      </c>
      <c r="D4" s="6" t="s">
        <v>231</v>
      </c>
      <c r="E4" s="4" t="s">
        <v>217</v>
      </c>
      <c r="F4" s="4" t="s">
        <v>239</v>
      </c>
      <c r="G4" s="4" t="s">
        <v>232</v>
      </c>
      <c r="H4" t="s">
        <v>233</v>
      </c>
      <c r="I4" s="4" t="s">
        <v>278</v>
      </c>
      <c r="W4" t="s">
        <v>8</v>
      </c>
    </row>
    <row r="5" spans="1:23" x14ac:dyDescent="0.25">
      <c r="A5" s="1" t="str">
        <f t="shared" si="0"/>
        <v>03</v>
      </c>
      <c r="B5" s="23"/>
      <c r="C5" t="str">
        <f t="shared" si="1"/>
        <v>000011</v>
      </c>
      <c r="D5" t="s">
        <v>181</v>
      </c>
      <c r="E5" s="4" t="s">
        <v>228</v>
      </c>
      <c r="F5" s="4" t="s">
        <v>240</v>
      </c>
      <c r="G5" s="4" t="s">
        <v>184</v>
      </c>
      <c r="H5" t="s">
        <v>230</v>
      </c>
    </row>
    <row r="6" spans="1:23" x14ac:dyDescent="0.25">
      <c r="A6" s="1" t="str">
        <f t="shared" si="0"/>
        <v>04</v>
      </c>
      <c r="B6" s="23"/>
      <c r="C6" t="str">
        <f t="shared" si="1"/>
        <v>000100</v>
      </c>
      <c r="D6" t="s">
        <v>185</v>
      </c>
      <c r="E6" s="4" t="s">
        <v>228</v>
      </c>
      <c r="F6" s="4" t="s">
        <v>255</v>
      </c>
      <c r="G6" s="4" t="s">
        <v>62</v>
      </c>
      <c r="H6" t="s">
        <v>230</v>
      </c>
    </row>
    <row r="7" spans="1:23" x14ac:dyDescent="0.25">
      <c r="A7" s="1" t="str">
        <f t="shared" si="0"/>
        <v>05</v>
      </c>
      <c r="B7" s="23"/>
      <c r="C7" t="str">
        <f t="shared" si="1"/>
        <v>000101</v>
      </c>
      <c r="D7" s="6" t="s">
        <v>256</v>
      </c>
      <c r="E7" s="4" t="s">
        <v>217</v>
      </c>
      <c r="F7" s="4" t="s">
        <v>258</v>
      </c>
      <c r="G7" s="4" t="s">
        <v>257</v>
      </c>
    </row>
    <row r="8" spans="1:23" x14ac:dyDescent="0.25">
      <c r="A8" s="1" t="str">
        <f t="shared" si="0"/>
        <v>06</v>
      </c>
      <c r="B8" s="23"/>
      <c r="C8" t="str">
        <f t="shared" si="1"/>
        <v>000110</v>
      </c>
      <c r="D8" t="s">
        <v>186</v>
      </c>
      <c r="E8" s="4" t="s">
        <v>228</v>
      </c>
      <c r="F8" s="4" t="s">
        <v>241</v>
      </c>
      <c r="G8" s="4" t="s">
        <v>182</v>
      </c>
    </row>
    <row r="9" spans="1:23" x14ac:dyDescent="0.25">
      <c r="A9" s="1" t="str">
        <f t="shared" si="0"/>
        <v>07</v>
      </c>
      <c r="B9" s="23"/>
      <c r="C9" t="str">
        <f t="shared" si="1"/>
        <v>000111</v>
      </c>
      <c r="D9" s="6" t="s">
        <v>198</v>
      </c>
      <c r="G9" s="4" t="s">
        <v>208</v>
      </c>
    </row>
    <row r="10" spans="1:23" x14ac:dyDescent="0.25">
      <c r="A10" s="1" t="str">
        <f t="shared" si="0"/>
        <v>08</v>
      </c>
      <c r="B10" s="23"/>
      <c r="C10" t="str">
        <f t="shared" si="1"/>
        <v>001000</v>
      </c>
      <c r="D10" s="6" t="s">
        <v>213</v>
      </c>
      <c r="G10" s="4" t="s">
        <v>209</v>
      </c>
    </row>
    <row r="11" spans="1:23" x14ac:dyDescent="0.25">
      <c r="A11" s="1" t="str">
        <f t="shared" si="0"/>
        <v>09</v>
      </c>
      <c r="B11" s="23"/>
      <c r="C11" t="str">
        <f t="shared" si="1"/>
        <v>001001</v>
      </c>
      <c r="D11" s="6" t="s">
        <v>199</v>
      </c>
      <c r="G11" s="4" t="s">
        <v>210</v>
      </c>
    </row>
    <row r="12" spans="1:23" x14ac:dyDescent="0.25">
      <c r="A12" s="1" t="str">
        <f t="shared" si="0"/>
        <v>0A</v>
      </c>
      <c r="B12" s="23"/>
      <c r="C12" t="str">
        <f t="shared" si="1"/>
        <v>001010</v>
      </c>
      <c r="D12" t="s">
        <v>187</v>
      </c>
      <c r="F12" s="4" t="s">
        <v>259</v>
      </c>
    </row>
    <row r="13" spans="1:23" x14ac:dyDescent="0.25">
      <c r="A13" s="1" t="str">
        <f t="shared" si="0"/>
        <v>0B</v>
      </c>
      <c r="B13" s="23"/>
      <c r="C13" t="str">
        <f t="shared" si="1"/>
        <v>001011</v>
      </c>
      <c r="D13" t="s">
        <v>211</v>
      </c>
      <c r="F13" s="4" t="s">
        <v>260</v>
      </c>
    </row>
    <row r="14" spans="1:23" x14ac:dyDescent="0.25">
      <c r="A14" s="1" t="str">
        <f t="shared" si="0"/>
        <v>0C</v>
      </c>
      <c r="B14" s="23"/>
      <c r="C14" t="str">
        <f t="shared" si="1"/>
        <v>001100</v>
      </c>
      <c r="D14" t="s">
        <v>188</v>
      </c>
      <c r="F14" s="4" t="s">
        <v>261</v>
      </c>
    </row>
    <row r="15" spans="1:23" x14ac:dyDescent="0.25">
      <c r="A15" s="1" t="str">
        <f t="shared" si="0"/>
        <v>0D</v>
      </c>
      <c r="B15" s="23"/>
      <c r="C15" t="str">
        <f t="shared" si="1"/>
        <v>001101</v>
      </c>
      <c r="D15" s="6" t="s">
        <v>200</v>
      </c>
    </row>
    <row r="16" spans="1:23" x14ac:dyDescent="0.25">
      <c r="A16" s="1" t="str">
        <f t="shared" si="0"/>
        <v>0E</v>
      </c>
      <c r="B16" s="23"/>
      <c r="C16" t="str">
        <f t="shared" si="1"/>
        <v>001110</v>
      </c>
      <c r="D16" s="6" t="s">
        <v>212</v>
      </c>
    </row>
    <row r="17" spans="1:8" x14ac:dyDescent="0.25">
      <c r="A17" s="1" t="str">
        <f t="shared" si="0"/>
        <v>0F</v>
      </c>
      <c r="B17" s="23"/>
      <c r="C17" t="str">
        <f t="shared" si="1"/>
        <v>001111</v>
      </c>
      <c r="D17" s="6" t="s">
        <v>201</v>
      </c>
    </row>
    <row r="18" spans="1:8" x14ac:dyDescent="0.25">
      <c r="A18" s="1" t="str">
        <f t="shared" si="0"/>
        <v>10</v>
      </c>
      <c r="B18" s="23"/>
      <c r="C18" t="str">
        <f t="shared" si="1"/>
        <v>010000</v>
      </c>
      <c r="D18" s="35" t="s">
        <v>191</v>
      </c>
      <c r="E18" s="4" t="s">
        <v>192</v>
      </c>
      <c r="F18" s="4" t="s">
        <v>242</v>
      </c>
      <c r="H18" t="s">
        <v>222</v>
      </c>
    </row>
    <row r="19" spans="1:8" x14ac:dyDescent="0.25">
      <c r="A19" s="1" t="str">
        <f t="shared" si="0"/>
        <v>11</v>
      </c>
      <c r="B19" s="23"/>
      <c r="C19" t="str">
        <f t="shared" si="1"/>
        <v>010001</v>
      </c>
      <c r="D19" s="35" t="s">
        <v>193</v>
      </c>
      <c r="E19" s="4" t="s">
        <v>218</v>
      </c>
      <c r="F19" s="4" t="s">
        <v>243</v>
      </c>
      <c r="H19" t="s">
        <v>220</v>
      </c>
    </row>
    <row r="20" spans="1:8" x14ac:dyDescent="0.25">
      <c r="A20" s="1" t="str">
        <f t="shared" si="0"/>
        <v>12</v>
      </c>
      <c r="B20" s="23"/>
      <c r="C20" t="str">
        <f t="shared" si="1"/>
        <v>010010</v>
      </c>
      <c r="D20" s="35" t="s">
        <v>194</v>
      </c>
      <c r="E20" s="4" t="s">
        <v>192</v>
      </c>
      <c r="F20" s="4" t="s">
        <v>244</v>
      </c>
      <c r="G20" t="s">
        <v>296</v>
      </c>
      <c r="H20" t="s">
        <v>219</v>
      </c>
    </row>
    <row r="21" spans="1:8" x14ac:dyDescent="0.25">
      <c r="A21" s="1" t="str">
        <f t="shared" si="0"/>
        <v>13</v>
      </c>
      <c r="B21" s="23"/>
      <c r="C21" t="str">
        <f t="shared" si="1"/>
        <v>010011</v>
      </c>
      <c r="D21" s="35" t="s">
        <v>195</v>
      </c>
      <c r="E21" s="4" t="s">
        <v>218</v>
      </c>
      <c r="F21" s="4" t="s">
        <v>245</v>
      </c>
      <c r="G21" t="s">
        <v>296</v>
      </c>
      <c r="H21" t="s">
        <v>221</v>
      </c>
    </row>
    <row r="22" spans="1:8" x14ac:dyDescent="0.25">
      <c r="A22" s="1" t="str">
        <f t="shared" si="0"/>
        <v>14</v>
      </c>
      <c r="B22" s="23"/>
      <c r="C22" t="str">
        <f t="shared" si="1"/>
        <v>010100</v>
      </c>
      <c r="D22" t="s">
        <v>133</v>
      </c>
      <c r="F22" s="4" t="s">
        <v>297</v>
      </c>
      <c r="G22" t="s">
        <v>286</v>
      </c>
    </row>
    <row r="23" spans="1:8" x14ac:dyDescent="0.25">
      <c r="A23" s="1" t="str">
        <f t="shared" si="0"/>
        <v>15</v>
      </c>
      <c r="B23" s="23"/>
      <c r="C23" t="str">
        <f t="shared" si="1"/>
        <v>010101</v>
      </c>
      <c r="D23" t="s">
        <v>134</v>
      </c>
      <c r="F23" s="4" t="s">
        <v>298</v>
      </c>
      <c r="G23" t="s">
        <v>287</v>
      </c>
    </row>
    <row r="24" spans="1:8" x14ac:dyDescent="0.25">
      <c r="A24" s="1" t="str">
        <f t="shared" si="0"/>
        <v>16</v>
      </c>
      <c r="B24" s="23"/>
      <c r="C24" t="str">
        <f t="shared" si="1"/>
        <v>010110</v>
      </c>
      <c r="D24" t="s">
        <v>280</v>
      </c>
      <c r="F24" s="4" t="s">
        <v>295</v>
      </c>
    </row>
    <row r="25" spans="1:8" x14ac:dyDescent="0.25">
      <c r="A25" s="1" t="str">
        <f t="shared" si="0"/>
        <v>17</v>
      </c>
      <c r="B25" s="23"/>
      <c r="C25" t="str">
        <f t="shared" si="1"/>
        <v>010111</v>
      </c>
      <c r="D25" t="s">
        <v>254</v>
      </c>
      <c r="F25" s="4" t="s">
        <v>294</v>
      </c>
    </row>
    <row r="26" spans="1:8" x14ac:dyDescent="0.25">
      <c r="A26" s="1" t="str">
        <f t="shared" si="0"/>
        <v>18</v>
      </c>
      <c r="B26" s="23"/>
      <c r="C26" t="str">
        <f t="shared" si="1"/>
        <v>011000</v>
      </c>
      <c r="D26" t="s">
        <v>253</v>
      </c>
      <c r="F26" s="4" t="s">
        <v>292</v>
      </c>
    </row>
    <row r="27" spans="1:8" x14ac:dyDescent="0.25">
      <c r="A27" s="1" t="str">
        <f t="shared" si="0"/>
        <v>19</v>
      </c>
      <c r="B27" s="23"/>
      <c r="C27" t="str">
        <f t="shared" si="1"/>
        <v>011001</v>
      </c>
      <c r="D27" t="s">
        <v>281</v>
      </c>
      <c r="F27" s="4" t="s">
        <v>293</v>
      </c>
    </row>
    <row r="28" spans="1:8" x14ac:dyDescent="0.25">
      <c r="A28" s="1" t="str">
        <f t="shared" si="0"/>
        <v>1A</v>
      </c>
      <c r="B28" s="23"/>
      <c r="C28" t="str">
        <f t="shared" si="1"/>
        <v>011010</v>
      </c>
      <c r="D28" t="s">
        <v>288</v>
      </c>
      <c r="F28" s="4" t="s">
        <v>291</v>
      </c>
    </row>
    <row r="29" spans="1:8" x14ac:dyDescent="0.25">
      <c r="A29" s="1" t="str">
        <f t="shared" si="0"/>
        <v>1B</v>
      </c>
      <c r="B29" s="23"/>
      <c r="C29" t="str">
        <f t="shared" si="1"/>
        <v>011011</v>
      </c>
      <c r="D29" t="s">
        <v>289</v>
      </c>
      <c r="F29" s="4" t="s">
        <v>290</v>
      </c>
    </row>
    <row r="30" spans="1:8" x14ac:dyDescent="0.25">
      <c r="A30" s="1" t="str">
        <f t="shared" si="0"/>
        <v>1C</v>
      </c>
      <c r="B30" s="23"/>
      <c r="C30" t="str">
        <f t="shared" si="1"/>
        <v>011100</v>
      </c>
      <c r="D30" t="s">
        <v>214</v>
      </c>
      <c r="E30" s="4" t="s">
        <v>215</v>
      </c>
      <c r="G30" t="s">
        <v>216</v>
      </c>
    </row>
    <row r="31" spans="1:8" x14ac:dyDescent="0.25">
      <c r="A31" s="1" t="str">
        <f t="shared" si="0"/>
        <v>1D</v>
      </c>
      <c r="B31" s="23"/>
      <c r="C31" t="str">
        <f t="shared" si="1"/>
        <v>011101</v>
      </c>
      <c r="D31" t="s">
        <v>234</v>
      </c>
      <c r="E31" s="4" t="s">
        <v>225</v>
      </c>
      <c r="G31" t="s">
        <v>226</v>
      </c>
    </row>
    <row r="32" spans="1:8" x14ac:dyDescent="0.25">
      <c r="A32" s="1" t="str">
        <f t="shared" si="0"/>
        <v>1E</v>
      </c>
      <c r="B32" s="23"/>
      <c r="C32" t="str">
        <f t="shared" si="1"/>
        <v>011110</v>
      </c>
      <c r="D32" t="s">
        <v>235</v>
      </c>
      <c r="E32" s="4" t="s">
        <v>223</v>
      </c>
      <c r="G32" t="s">
        <v>224</v>
      </c>
    </row>
    <row r="33" spans="1:8" x14ac:dyDescent="0.25">
      <c r="A33" s="1" t="str">
        <f t="shared" si="0"/>
        <v>1F</v>
      </c>
      <c r="B33" s="23"/>
      <c r="C33" t="str">
        <f t="shared" si="1"/>
        <v>011111</v>
      </c>
    </row>
    <row r="34" spans="1:8" x14ac:dyDescent="0.25">
      <c r="A34" s="1" t="str">
        <f t="shared" si="0"/>
        <v>20</v>
      </c>
      <c r="B34" s="23"/>
      <c r="C34" t="str">
        <f t="shared" si="1"/>
        <v>100000</v>
      </c>
      <c r="D34" s="6" t="s">
        <v>264</v>
      </c>
      <c r="E34" s="4" t="s">
        <v>228</v>
      </c>
      <c r="F34" s="4" t="s">
        <v>268</v>
      </c>
      <c r="G34" t="s">
        <v>270</v>
      </c>
      <c r="H34" t="s">
        <v>276</v>
      </c>
    </row>
    <row r="35" spans="1:8" x14ac:dyDescent="0.25">
      <c r="A35" s="1" t="str">
        <f t="shared" si="0"/>
        <v>21</v>
      </c>
      <c r="B35" s="23"/>
      <c r="C35" t="str">
        <f t="shared" si="1"/>
        <v>100001</v>
      </c>
      <c r="D35" s="6" t="s">
        <v>265</v>
      </c>
      <c r="E35" s="4" t="s">
        <v>228</v>
      </c>
      <c r="F35" s="4" t="s">
        <v>269</v>
      </c>
      <c r="G35" t="s">
        <v>271</v>
      </c>
      <c r="H35" t="s">
        <v>277</v>
      </c>
    </row>
    <row r="36" spans="1:8" x14ac:dyDescent="0.25">
      <c r="A36" s="1" t="str">
        <f t="shared" si="0"/>
        <v>22</v>
      </c>
      <c r="B36" s="23"/>
      <c r="C36" t="str">
        <f t="shared" si="1"/>
        <v>100010</v>
      </c>
      <c r="D36" s="36" t="s">
        <v>262</v>
      </c>
      <c r="E36" s="4" t="s">
        <v>228</v>
      </c>
      <c r="F36" s="4" t="s">
        <v>266</v>
      </c>
      <c r="G36" t="s">
        <v>272</v>
      </c>
      <c r="H36" t="s">
        <v>274</v>
      </c>
    </row>
    <row r="37" spans="1:8" x14ac:dyDescent="0.25">
      <c r="A37" s="1" t="str">
        <f t="shared" si="0"/>
        <v>23</v>
      </c>
      <c r="B37" s="23"/>
      <c r="C37" t="str">
        <f t="shared" si="1"/>
        <v>100011</v>
      </c>
      <c r="D37" s="36" t="s">
        <v>263</v>
      </c>
      <c r="E37" s="4" t="s">
        <v>228</v>
      </c>
      <c r="F37" s="4" t="s">
        <v>267</v>
      </c>
      <c r="G37" t="s">
        <v>273</v>
      </c>
      <c r="H37" t="s">
        <v>275</v>
      </c>
    </row>
    <row r="38" spans="1:8" x14ac:dyDescent="0.25">
      <c r="A38" s="1" t="str">
        <f t="shared" si="0"/>
        <v>24</v>
      </c>
      <c r="B38" s="23"/>
      <c r="C38" t="str">
        <f t="shared" si="1"/>
        <v>100100</v>
      </c>
      <c r="D38" t="s">
        <v>246</v>
      </c>
      <c r="E38" s="4" t="s">
        <v>248</v>
      </c>
      <c r="F38" s="4" t="s">
        <v>249</v>
      </c>
      <c r="H38" t="s">
        <v>250</v>
      </c>
    </row>
    <row r="39" spans="1:8" x14ac:dyDescent="0.25">
      <c r="A39" s="1" t="str">
        <f t="shared" si="0"/>
        <v>25</v>
      </c>
      <c r="B39" s="23"/>
      <c r="C39" t="str">
        <f t="shared" si="1"/>
        <v>100101</v>
      </c>
      <c r="D39" t="s">
        <v>247</v>
      </c>
      <c r="E39" s="4" t="s">
        <v>218</v>
      </c>
      <c r="F39" s="4" t="s">
        <v>251</v>
      </c>
      <c r="H39" t="s">
        <v>252</v>
      </c>
    </row>
    <row r="40" spans="1:8" x14ac:dyDescent="0.25">
      <c r="A40" s="1" t="str">
        <f t="shared" si="0"/>
        <v>26</v>
      </c>
      <c r="B40" s="23"/>
      <c r="C40" t="str">
        <f t="shared" si="1"/>
        <v>100110</v>
      </c>
    </row>
    <row r="41" spans="1:8" x14ac:dyDescent="0.25">
      <c r="A41" s="1" t="str">
        <f t="shared" si="0"/>
        <v>27</v>
      </c>
      <c r="B41" s="23"/>
      <c r="C41" t="str">
        <f t="shared" si="1"/>
        <v>100111</v>
      </c>
    </row>
    <row r="42" spans="1:8" x14ac:dyDescent="0.25">
      <c r="A42" s="1" t="str">
        <f t="shared" si="0"/>
        <v>28</v>
      </c>
      <c r="B42" s="23"/>
      <c r="C42" t="str">
        <f t="shared" si="1"/>
        <v>101000</v>
      </c>
    </row>
    <row r="43" spans="1:8" x14ac:dyDescent="0.25">
      <c r="A43" s="1" t="str">
        <f t="shared" si="0"/>
        <v>29</v>
      </c>
      <c r="B43" s="23"/>
      <c r="C43" t="str">
        <f t="shared" si="1"/>
        <v>101001</v>
      </c>
    </row>
    <row r="44" spans="1:8" x14ac:dyDescent="0.25">
      <c r="A44" s="1" t="str">
        <f t="shared" si="0"/>
        <v>2A</v>
      </c>
      <c r="B44" s="23"/>
      <c r="C44" t="str">
        <f t="shared" si="1"/>
        <v>101010</v>
      </c>
    </row>
    <row r="45" spans="1:8" x14ac:dyDescent="0.25">
      <c r="A45" s="1" t="str">
        <f t="shared" si="0"/>
        <v>2B</v>
      </c>
      <c r="B45" s="23"/>
      <c r="C45" t="str">
        <f t="shared" si="1"/>
        <v>101011</v>
      </c>
    </row>
    <row r="46" spans="1:8" x14ac:dyDescent="0.25">
      <c r="A46" s="1" t="str">
        <f t="shared" si="0"/>
        <v>2C</v>
      </c>
      <c r="B46" s="23"/>
      <c r="C46" t="str">
        <f t="shared" si="1"/>
        <v>101100</v>
      </c>
    </row>
    <row r="47" spans="1:8" x14ac:dyDescent="0.25">
      <c r="A47" s="1" t="str">
        <f t="shared" si="0"/>
        <v>2D</v>
      </c>
      <c r="B47" s="23"/>
      <c r="C47" t="str">
        <f t="shared" si="1"/>
        <v>101101</v>
      </c>
    </row>
    <row r="48" spans="1:8" x14ac:dyDescent="0.25">
      <c r="A48" s="1" t="str">
        <f t="shared" si="0"/>
        <v>2E</v>
      </c>
      <c r="B48" s="23"/>
      <c r="C48" t="str">
        <f t="shared" si="1"/>
        <v>101110</v>
      </c>
    </row>
    <row r="49" spans="1:7" x14ac:dyDescent="0.25">
      <c r="A49" s="1" t="str">
        <f t="shared" si="0"/>
        <v>2F</v>
      </c>
      <c r="B49" s="23"/>
      <c r="C49" t="str">
        <f t="shared" si="1"/>
        <v>101111</v>
      </c>
    </row>
    <row r="50" spans="1:7" x14ac:dyDescent="0.25">
      <c r="A50" s="1" t="str">
        <f t="shared" si="0"/>
        <v>30</v>
      </c>
      <c r="B50" s="23"/>
      <c r="C50" t="str">
        <f t="shared" si="1"/>
        <v>110000</v>
      </c>
    </row>
    <row r="51" spans="1:7" x14ac:dyDescent="0.25">
      <c r="A51" s="1" t="str">
        <f t="shared" si="0"/>
        <v>31</v>
      </c>
      <c r="B51" s="23"/>
      <c r="C51" t="str">
        <f t="shared" si="1"/>
        <v>110001</v>
      </c>
    </row>
    <row r="52" spans="1:7" x14ac:dyDescent="0.25">
      <c r="A52" s="1" t="str">
        <f t="shared" si="0"/>
        <v>32</v>
      </c>
      <c r="B52" s="23"/>
      <c r="C52" t="str">
        <f t="shared" si="1"/>
        <v>110010</v>
      </c>
    </row>
    <row r="53" spans="1:7" x14ac:dyDescent="0.25">
      <c r="A53" s="1" t="str">
        <f t="shared" si="0"/>
        <v>33</v>
      </c>
      <c r="B53" s="25"/>
      <c r="C53" t="str">
        <f t="shared" si="1"/>
        <v>110011</v>
      </c>
    </row>
    <row r="54" spans="1:7" x14ac:dyDescent="0.25">
      <c r="A54" s="1" t="str">
        <f t="shared" si="0"/>
        <v>34</v>
      </c>
      <c r="B54" s="26" t="s">
        <v>160</v>
      </c>
      <c r="C54" t="str">
        <f t="shared" si="1"/>
        <v>110100</v>
      </c>
      <c r="D54" t="s">
        <v>196</v>
      </c>
      <c r="E54" s="4" t="s">
        <v>197</v>
      </c>
      <c r="G54" s="4" t="s">
        <v>162</v>
      </c>
    </row>
    <row r="55" spans="1:7" x14ac:dyDescent="0.25">
      <c r="A55" s="1" t="str">
        <f t="shared" si="0"/>
        <v>35</v>
      </c>
      <c r="B55" s="27"/>
      <c r="C55" t="str">
        <f t="shared" si="1"/>
        <v>110101</v>
      </c>
      <c r="D55" t="s">
        <v>202</v>
      </c>
      <c r="E55" s="4" t="s">
        <v>197</v>
      </c>
      <c r="G55" s="4" t="s">
        <v>161</v>
      </c>
    </row>
    <row r="56" spans="1:7" x14ac:dyDescent="0.25">
      <c r="A56" s="1" t="str">
        <f t="shared" si="0"/>
        <v>36</v>
      </c>
      <c r="B56" s="27"/>
      <c r="C56" t="str">
        <f t="shared" si="1"/>
        <v>110110</v>
      </c>
      <c r="D56" t="s">
        <v>157</v>
      </c>
      <c r="E56" s="4" t="s">
        <v>197</v>
      </c>
      <c r="G56" s="4" t="s">
        <v>158</v>
      </c>
    </row>
    <row r="57" spans="1:7" x14ac:dyDescent="0.25">
      <c r="A57" s="1" t="str">
        <f t="shared" si="0"/>
        <v>37</v>
      </c>
      <c r="B57" s="28"/>
      <c r="C57" t="str">
        <f t="shared" si="1"/>
        <v>110111</v>
      </c>
      <c r="D57" t="s">
        <v>203</v>
      </c>
      <c r="E57" s="4" t="s">
        <v>197</v>
      </c>
      <c r="G57" s="4" t="s">
        <v>159</v>
      </c>
    </row>
    <row r="58" spans="1:7" x14ac:dyDescent="0.25">
      <c r="A58" s="1" t="str">
        <f t="shared" si="0"/>
        <v>38</v>
      </c>
      <c r="B58" s="24" t="s">
        <v>109</v>
      </c>
      <c r="C58" t="str">
        <f t="shared" si="1"/>
        <v>111000</v>
      </c>
      <c r="D58" t="s">
        <v>204</v>
      </c>
      <c r="E58" s="4" t="s">
        <v>205</v>
      </c>
      <c r="G58" s="4" t="s">
        <v>127</v>
      </c>
    </row>
    <row r="59" spans="1:7" x14ac:dyDescent="0.25">
      <c r="A59" s="1" t="str">
        <f t="shared" si="0"/>
        <v>39</v>
      </c>
      <c r="B59" s="24"/>
      <c r="C59" t="str">
        <f t="shared" si="1"/>
        <v>111001</v>
      </c>
      <c r="D59" t="s">
        <v>132</v>
      </c>
      <c r="E59" s="4" t="s">
        <v>205</v>
      </c>
      <c r="G59" s="4" t="s">
        <v>145</v>
      </c>
    </row>
    <row r="60" spans="1:7" x14ac:dyDescent="0.25">
      <c r="A60" s="1" t="str">
        <f t="shared" si="0"/>
        <v>3A</v>
      </c>
      <c r="B60" s="24"/>
      <c r="C60" t="str">
        <f t="shared" si="1"/>
        <v>111010</v>
      </c>
      <c r="D60" t="s">
        <v>130</v>
      </c>
      <c r="E60" s="4" t="s">
        <v>205</v>
      </c>
      <c r="G60" s="4" t="s">
        <v>146</v>
      </c>
    </row>
    <row r="61" spans="1:7" x14ac:dyDescent="0.25">
      <c r="A61" s="1" t="str">
        <f t="shared" si="0"/>
        <v>3B</v>
      </c>
      <c r="B61" s="24"/>
      <c r="C61" t="str">
        <f t="shared" si="1"/>
        <v>111011</v>
      </c>
      <c r="D61" t="s">
        <v>128</v>
      </c>
      <c r="G61" s="4" t="s">
        <v>149</v>
      </c>
    </row>
    <row r="62" spans="1:7" x14ac:dyDescent="0.25">
      <c r="A62" s="1" t="str">
        <f t="shared" si="0"/>
        <v>3C</v>
      </c>
      <c r="B62" s="24"/>
      <c r="C62" t="str">
        <f t="shared" si="1"/>
        <v>111100</v>
      </c>
      <c r="D62" t="s">
        <v>129</v>
      </c>
      <c r="G62" s="4" t="s">
        <v>147</v>
      </c>
    </row>
    <row r="63" spans="1:7" x14ac:dyDescent="0.25">
      <c r="A63" s="1" t="str">
        <f t="shared" si="0"/>
        <v>3D</v>
      </c>
      <c r="B63" s="24"/>
      <c r="C63" t="str">
        <f t="shared" si="1"/>
        <v>111101</v>
      </c>
      <c r="D63" t="s">
        <v>131</v>
      </c>
      <c r="G63" s="4" t="s">
        <v>148</v>
      </c>
    </row>
    <row r="64" spans="1:7" x14ac:dyDescent="0.25">
      <c r="A64" s="1" t="str">
        <f t="shared" si="0"/>
        <v>3E</v>
      </c>
      <c r="B64" s="24"/>
      <c r="C64" t="str">
        <f t="shared" si="1"/>
        <v>111110</v>
      </c>
      <c r="D64" t="s">
        <v>133</v>
      </c>
      <c r="E64" s="4" t="s">
        <v>192</v>
      </c>
      <c r="G64" s="4" t="s">
        <v>150</v>
      </c>
    </row>
    <row r="65" spans="1:7" x14ac:dyDescent="0.25">
      <c r="A65" s="1" t="str">
        <f t="shared" si="0"/>
        <v>3F</v>
      </c>
      <c r="B65" s="24"/>
      <c r="C65" t="str">
        <f t="shared" si="1"/>
        <v>111111</v>
      </c>
      <c r="D65" t="s">
        <v>134</v>
      </c>
      <c r="E65" s="4" t="s">
        <v>192</v>
      </c>
      <c r="G65" s="4" t="s">
        <v>151</v>
      </c>
    </row>
    <row r="66" spans="1:7" x14ac:dyDescent="0.25">
      <c r="A66" s="1"/>
      <c r="B66" s="1"/>
    </row>
    <row r="67" spans="1:7" x14ac:dyDescent="0.25">
      <c r="A67" s="1"/>
      <c r="B67" s="1"/>
    </row>
    <row r="68" spans="1:7" x14ac:dyDescent="0.25">
      <c r="A68" s="1"/>
      <c r="B68" s="1"/>
    </row>
    <row r="69" spans="1:7" x14ac:dyDescent="0.25">
      <c r="A69" s="1"/>
      <c r="B69" s="1"/>
    </row>
    <row r="70" spans="1:7" x14ac:dyDescent="0.25">
      <c r="A70" s="1"/>
      <c r="B70" s="1"/>
    </row>
  </sheetData>
  <mergeCells count="3">
    <mergeCell ref="B58:B65"/>
    <mergeCell ref="B54:B57"/>
    <mergeCell ref="B2:B53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1AAB-30CE-42AF-B339-E98C8A407AFE}">
  <dimension ref="A1:E9"/>
  <sheetViews>
    <sheetView workbookViewId="0">
      <selection activeCell="E4" sqref="E4:E9"/>
    </sheetView>
  </sheetViews>
  <sheetFormatPr defaultRowHeight="15" x14ac:dyDescent="0.25"/>
  <cols>
    <col min="4" max="4" width="17.28515625" bestFit="1" customWidth="1"/>
    <col min="5" max="5" width="19.5703125" bestFit="1" customWidth="1"/>
  </cols>
  <sheetData>
    <row r="1" spans="1:5" x14ac:dyDescent="0.25">
      <c r="A1" t="s">
        <v>113</v>
      </c>
      <c r="B1" t="s">
        <v>114</v>
      </c>
      <c r="C1" t="s">
        <v>115</v>
      </c>
      <c r="D1" t="s">
        <v>284</v>
      </c>
      <c r="E1" t="s">
        <v>285</v>
      </c>
    </row>
    <row r="2" spans="1:5" x14ac:dyDescent="0.25">
      <c r="A2">
        <v>0</v>
      </c>
      <c r="B2">
        <v>0</v>
      </c>
      <c r="C2">
        <v>0</v>
      </c>
      <c r="D2" s="32" t="s">
        <v>242</v>
      </c>
      <c r="E2" s="2" t="s">
        <v>92</v>
      </c>
    </row>
    <row r="3" spans="1:5" x14ac:dyDescent="0.25">
      <c r="A3">
        <v>0</v>
      </c>
      <c r="B3">
        <v>0</v>
      </c>
      <c r="C3">
        <v>1</v>
      </c>
      <c r="D3" s="32" t="s">
        <v>242</v>
      </c>
      <c r="E3" t="s">
        <v>279</v>
      </c>
    </row>
    <row r="4" spans="1:5" x14ac:dyDescent="0.25">
      <c r="A4">
        <v>0</v>
      </c>
      <c r="B4">
        <v>1</v>
      </c>
      <c r="C4">
        <v>0</v>
      </c>
      <c r="D4" s="32" t="s">
        <v>242</v>
      </c>
      <c r="E4" t="s">
        <v>280</v>
      </c>
    </row>
    <row r="5" spans="1:5" x14ac:dyDescent="0.25">
      <c r="A5">
        <v>0</v>
      </c>
      <c r="B5">
        <v>1</v>
      </c>
      <c r="C5">
        <v>1</v>
      </c>
      <c r="D5" s="37" t="s">
        <v>92</v>
      </c>
      <c r="E5" t="s">
        <v>254</v>
      </c>
    </row>
    <row r="6" spans="1:5" x14ac:dyDescent="0.25">
      <c r="A6">
        <v>1</v>
      </c>
      <c r="B6">
        <v>0</v>
      </c>
      <c r="C6">
        <v>0</v>
      </c>
      <c r="D6" s="37" t="s">
        <v>92</v>
      </c>
      <c r="E6" t="s">
        <v>253</v>
      </c>
    </row>
    <row r="7" spans="1:5" x14ac:dyDescent="0.25">
      <c r="A7">
        <v>1</v>
      </c>
      <c r="B7">
        <v>0</v>
      </c>
      <c r="C7">
        <v>1</v>
      </c>
      <c r="D7" s="37" t="s">
        <v>92</v>
      </c>
      <c r="E7" t="s">
        <v>281</v>
      </c>
    </row>
    <row r="8" spans="1:5" x14ac:dyDescent="0.25">
      <c r="A8">
        <v>1</v>
      </c>
      <c r="B8">
        <v>1</v>
      </c>
      <c r="C8">
        <v>0</v>
      </c>
      <c r="D8" s="32" t="s">
        <v>242</v>
      </c>
      <c r="E8" t="s">
        <v>282</v>
      </c>
    </row>
    <row r="9" spans="1:5" x14ac:dyDescent="0.25">
      <c r="A9">
        <v>1</v>
      </c>
      <c r="B9">
        <v>1</v>
      </c>
      <c r="C9">
        <v>1</v>
      </c>
      <c r="D9" s="32" t="s">
        <v>242</v>
      </c>
      <c r="E9" t="s">
        <v>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7839-035A-4695-B7B0-93449B7EEA83}">
  <dimension ref="A1:P21"/>
  <sheetViews>
    <sheetView workbookViewId="0">
      <selection activeCell="H20" sqref="H20"/>
    </sheetView>
  </sheetViews>
  <sheetFormatPr defaultRowHeight="15" x14ac:dyDescent="0.25"/>
  <cols>
    <col min="3" max="3" width="18" bestFit="1" customWidth="1"/>
    <col min="4" max="4" width="21.7109375" customWidth="1"/>
    <col min="5" max="5" width="12.7109375" bestFit="1" customWidth="1"/>
    <col min="10" max="10" width="19.140625" customWidth="1"/>
    <col min="11" max="11" width="19.5703125" customWidth="1"/>
    <col min="12" max="12" width="24.85546875" bestFit="1" customWidth="1"/>
    <col min="13" max="13" width="19" customWidth="1"/>
    <col min="14" max="14" width="14.42578125" customWidth="1"/>
  </cols>
  <sheetData>
    <row r="1" spans="1:16" ht="30" x14ac:dyDescent="0.25">
      <c r="A1" s="7" t="s">
        <v>135</v>
      </c>
      <c r="B1" s="7" t="s">
        <v>136</v>
      </c>
      <c r="C1" s="7" t="s">
        <v>143</v>
      </c>
      <c r="D1" s="34" t="s">
        <v>156</v>
      </c>
      <c r="E1" s="7" t="s">
        <v>144</v>
      </c>
      <c r="I1" s="33" t="s">
        <v>139</v>
      </c>
      <c r="J1" s="33"/>
      <c r="K1" s="33"/>
      <c r="L1" s="33"/>
      <c r="M1" s="33"/>
      <c r="N1" s="33"/>
      <c r="O1" s="33"/>
    </row>
    <row r="2" spans="1:16" x14ac:dyDescent="0.25">
      <c r="A2" t="str">
        <f>DEC2HEX(_xlfn.NUMBERVALUE( ROW()-2),2)</f>
        <v>00</v>
      </c>
      <c r="B2" t="str">
        <f>HEX2BIN(A2,4)</f>
        <v>0000</v>
      </c>
      <c r="C2" t="str">
        <f>DEC2HEX(HEX2DEC("ffff")+1-2*8*(1+HEX2DEC(A2)))</f>
        <v>FFF0</v>
      </c>
      <c r="D2">
        <v>11010000</v>
      </c>
      <c r="E2" t="str">
        <f>HEX2BIN(RIGHT(C2,2),8)</f>
        <v>11110000</v>
      </c>
      <c r="I2" t="s">
        <v>55</v>
      </c>
      <c r="J2" t="s">
        <v>163</v>
      </c>
      <c r="K2" t="s">
        <v>171</v>
      </c>
      <c r="L2" t="s">
        <v>172</v>
      </c>
      <c r="M2" t="s">
        <v>173</v>
      </c>
      <c r="N2" t="s">
        <v>137</v>
      </c>
      <c r="P2" t="s">
        <v>57</v>
      </c>
    </row>
    <row r="3" spans="1:16" x14ac:dyDescent="0.25">
      <c r="A3" t="str">
        <f t="shared" ref="A3:A19" si="0">DEC2HEX(_xlfn.NUMBERVALUE( ROW()-2),2)</f>
        <v>01</v>
      </c>
      <c r="B3" t="str">
        <f t="shared" ref="B3:B19" si="1">HEX2BIN(A3,4)</f>
        <v>0001</v>
      </c>
      <c r="C3" t="str">
        <f t="shared" ref="C3:C17" si="2">DEC2HEX(HEX2DEC("ffff")+1-2*8*(1+HEX2DEC(A3)))</f>
        <v>FFE0</v>
      </c>
      <c r="D3">
        <v>11010000</v>
      </c>
      <c r="E3" t="str">
        <f t="shared" ref="E3:E17" si="3">HEX2BIN(RIGHT(C3,2),8)</f>
        <v>11100000</v>
      </c>
      <c r="I3" t="s">
        <v>53</v>
      </c>
      <c r="J3">
        <v>1</v>
      </c>
      <c r="K3">
        <v>1</v>
      </c>
      <c r="L3">
        <v>1</v>
      </c>
      <c r="M3">
        <v>1</v>
      </c>
      <c r="N3">
        <v>4</v>
      </c>
      <c r="P3" t="s">
        <v>176</v>
      </c>
    </row>
    <row r="4" spans="1:16" x14ac:dyDescent="0.25">
      <c r="A4" t="str">
        <f t="shared" si="0"/>
        <v>02</v>
      </c>
      <c r="B4" t="str">
        <f t="shared" si="1"/>
        <v>0010</v>
      </c>
      <c r="C4" t="str">
        <f t="shared" si="2"/>
        <v>FFD0</v>
      </c>
      <c r="D4">
        <v>11010000</v>
      </c>
      <c r="E4" t="str">
        <f t="shared" si="3"/>
        <v>11010000</v>
      </c>
    </row>
    <row r="5" spans="1:16" x14ac:dyDescent="0.25">
      <c r="A5" t="str">
        <f t="shared" si="0"/>
        <v>03</v>
      </c>
      <c r="B5" t="str">
        <f t="shared" si="1"/>
        <v>0011</v>
      </c>
      <c r="C5" t="str">
        <f t="shared" si="2"/>
        <v>FFC0</v>
      </c>
      <c r="D5">
        <v>11010000</v>
      </c>
      <c r="E5" t="str">
        <f t="shared" si="3"/>
        <v>11000000</v>
      </c>
      <c r="J5" t="s">
        <v>138</v>
      </c>
      <c r="K5" t="s">
        <v>67</v>
      </c>
      <c r="L5" t="s">
        <v>67</v>
      </c>
      <c r="M5" t="s">
        <v>67</v>
      </c>
      <c r="N5" t="s">
        <v>138</v>
      </c>
    </row>
    <row r="6" spans="1:16" ht="75" x14ac:dyDescent="0.25">
      <c r="A6" t="str">
        <f t="shared" si="0"/>
        <v>04</v>
      </c>
      <c r="B6" t="str">
        <f t="shared" si="1"/>
        <v>0100</v>
      </c>
      <c r="C6" t="str">
        <f t="shared" si="2"/>
        <v>FFB0</v>
      </c>
      <c r="D6">
        <v>11010000</v>
      </c>
      <c r="E6" t="str">
        <f t="shared" si="3"/>
        <v>10110000</v>
      </c>
      <c r="J6" s="31" t="s">
        <v>179</v>
      </c>
      <c r="K6" s="29" t="s">
        <v>174</v>
      </c>
      <c r="L6" s="29" t="s">
        <v>155</v>
      </c>
      <c r="M6" s="29" t="s">
        <v>178</v>
      </c>
      <c r="N6" s="29" t="s">
        <v>140</v>
      </c>
    </row>
    <row r="7" spans="1:16" ht="30" x14ac:dyDescent="0.25">
      <c r="A7" t="str">
        <f t="shared" si="0"/>
        <v>05</v>
      </c>
      <c r="B7" t="str">
        <f t="shared" si="1"/>
        <v>0101</v>
      </c>
      <c r="C7" t="str">
        <f t="shared" si="2"/>
        <v>FFA0</v>
      </c>
      <c r="D7">
        <v>11010000</v>
      </c>
      <c r="E7" t="str">
        <f t="shared" si="3"/>
        <v>10100000</v>
      </c>
      <c r="K7" s="29" t="s">
        <v>154</v>
      </c>
      <c r="L7" s="31" t="s">
        <v>153</v>
      </c>
    </row>
    <row r="8" spans="1:16" ht="30" x14ac:dyDescent="0.25">
      <c r="A8" t="str">
        <f t="shared" si="0"/>
        <v>06</v>
      </c>
      <c r="B8" t="str">
        <f t="shared" si="1"/>
        <v>0110</v>
      </c>
      <c r="C8" t="str">
        <f t="shared" si="2"/>
        <v>FF90</v>
      </c>
      <c r="D8">
        <v>11010000</v>
      </c>
      <c r="E8" t="str">
        <f t="shared" si="3"/>
        <v>10010000</v>
      </c>
      <c r="J8" t="s">
        <v>152</v>
      </c>
      <c r="K8" s="30" t="s">
        <v>175</v>
      </c>
      <c r="L8" s="30" t="s">
        <v>175</v>
      </c>
      <c r="M8" s="30" t="s">
        <v>175</v>
      </c>
    </row>
    <row r="9" spans="1:16" x14ac:dyDescent="0.25">
      <c r="A9" t="str">
        <f t="shared" si="0"/>
        <v>07</v>
      </c>
      <c r="B9" t="str">
        <f t="shared" si="1"/>
        <v>0111</v>
      </c>
      <c r="C9" t="str">
        <f t="shared" si="2"/>
        <v>FF80</v>
      </c>
      <c r="D9">
        <v>11010000</v>
      </c>
      <c r="E9" t="str">
        <f t="shared" si="3"/>
        <v>10000000</v>
      </c>
    </row>
    <row r="10" spans="1:16" x14ac:dyDescent="0.25">
      <c r="A10" t="str">
        <f t="shared" si="0"/>
        <v>08</v>
      </c>
      <c r="B10" t="str">
        <f t="shared" si="1"/>
        <v>1000</v>
      </c>
      <c r="C10" t="str">
        <f t="shared" si="2"/>
        <v>FF70</v>
      </c>
      <c r="D10">
        <v>11010000</v>
      </c>
      <c r="E10" t="str">
        <f t="shared" si="3"/>
        <v>01110000</v>
      </c>
    </row>
    <row r="11" spans="1:16" x14ac:dyDescent="0.25">
      <c r="A11" t="str">
        <f t="shared" si="0"/>
        <v>09</v>
      </c>
      <c r="B11" t="str">
        <f t="shared" si="1"/>
        <v>1001</v>
      </c>
      <c r="C11" t="str">
        <f t="shared" si="2"/>
        <v>FF60</v>
      </c>
      <c r="D11">
        <v>11010000</v>
      </c>
      <c r="E11" t="str">
        <f t="shared" si="3"/>
        <v>01100000</v>
      </c>
    </row>
    <row r="12" spans="1:16" x14ac:dyDescent="0.25">
      <c r="A12" t="str">
        <f t="shared" si="0"/>
        <v>0A</v>
      </c>
      <c r="B12" t="str">
        <f t="shared" si="1"/>
        <v>1010</v>
      </c>
      <c r="C12" t="str">
        <f t="shared" si="2"/>
        <v>FF50</v>
      </c>
      <c r="D12">
        <v>11010000</v>
      </c>
      <c r="E12" t="str">
        <f t="shared" si="3"/>
        <v>01010000</v>
      </c>
    </row>
    <row r="13" spans="1:16" x14ac:dyDescent="0.25">
      <c r="A13" t="str">
        <f t="shared" si="0"/>
        <v>0B</v>
      </c>
      <c r="B13" t="str">
        <f t="shared" si="1"/>
        <v>1011</v>
      </c>
      <c r="C13" t="str">
        <f t="shared" si="2"/>
        <v>FF40</v>
      </c>
      <c r="D13">
        <v>11010000</v>
      </c>
      <c r="E13" t="str">
        <f t="shared" si="3"/>
        <v>01000000</v>
      </c>
    </row>
    <row r="14" spans="1:16" x14ac:dyDescent="0.25">
      <c r="A14" t="str">
        <f t="shared" si="0"/>
        <v>0C</v>
      </c>
      <c r="B14" t="str">
        <f t="shared" si="1"/>
        <v>1100</v>
      </c>
      <c r="C14" t="str">
        <f t="shared" si="2"/>
        <v>FF30</v>
      </c>
      <c r="D14">
        <v>11010000</v>
      </c>
      <c r="E14" t="str">
        <f t="shared" si="3"/>
        <v>00110000</v>
      </c>
    </row>
    <row r="15" spans="1:16" x14ac:dyDescent="0.25">
      <c r="A15" t="str">
        <f t="shared" si="0"/>
        <v>0D</v>
      </c>
      <c r="B15" t="str">
        <f t="shared" si="1"/>
        <v>1101</v>
      </c>
      <c r="C15" t="str">
        <f t="shared" si="2"/>
        <v>FF20</v>
      </c>
      <c r="D15">
        <v>11010000</v>
      </c>
      <c r="E15" t="str">
        <f t="shared" si="3"/>
        <v>00100000</v>
      </c>
    </row>
    <row r="16" spans="1:16" x14ac:dyDescent="0.25">
      <c r="A16" t="str">
        <f t="shared" si="0"/>
        <v>0E</v>
      </c>
      <c r="B16" t="str">
        <f t="shared" si="1"/>
        <v>1110</v>
      </c>
      <c r="C16" t="str">
        <f t="shared" si="2"/>
        <v>FF10</v>
      </c>
      <c r="D16">
        <v>11010000</v>
      </c>
      <c r="E16" t="str">
        <f t="shared" si="3"/>
        <v>00010000</v>
      </c>
      <c r="J16" s="33" t="s">
        <v>177</v>
      </c>
      <c r="K16" s="33"/>
      <c r="L16" s="33"/>
    </row>
    <row r="17" spans="1:12" x14ac:dyDescent="0.25">
      <c r="A17" t="str">
        <f t="shared" si="0"/>
        <v>0F</v>
      </c>
      <c r="B17" t="str">
        <f t="shared" si="1"/>
        <v>1111</v>
      </c>
      <c r="C17" t="str">
        <f t="shared" si="2"/>
        <v>FF00</v>
      </c>
      <c r="D17">
        <v>11010000</v>
      </c>
      <c r="E17" t="str">
        <f t="shared" si="3"/>
        <v>00000000</v>
      </c>
      <c r="J17" t="s">
        <v>164</v>
      </c>
      <c r="K17" t="s">
        <v>165</v>
      </c>
      <c r="L17" t="s">
        <v>166</v>
      </c>
    </row>
    <row r="18" spans="1:12" x14ac:dyDescent="0.25">
      <c r="J18">
        <v>0</v>
      </c>
      <c r="K18">
        <v>0</v>
      </c>
      <c r="L18" t="s">
        <v>167</v>
      </c>
    </row>
    <row r="19" spans="1:12" x14ac:dyDescent="0.25">
      <c r="J19">
        <v>0</v>
      </c>
      <c r="K19">
        <v>1</v>
      </c>
      <c r="L19" t="s">
        <v>168</v>
      </c>
    </row>
    <row r="20" spans="1:12" x14ac:dyDescent="0.25">
      <c r="J20">
        <v>1</v>
      </c>
      <c r="K20">
        <v>0</v>
      </c>
      <c r="L20" t="s">
        <v>169</v>
      </c>
    </row>
    <row r="21" spans="1:12" x14ac:dyDescent="0.25">
      <c r="J21">
        <v>1</v>
      </c>
      <c r="K21">
        <v>1</v>
      </c>
      <c r="L21" t="s">
        <v>170</v>
      </c>
    </row>
  </sheetData>
  <mergeCells count="2">
    <mergeCell ref="I1:O1"/>
    <mergeCell ref="J16:L16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5924-FD18-48E3-8129-A5F6A2CED0D8}">
  <dimension ref="A1:R19"/>
  <sheetViews>
    <sheetView workbookViewId="0">
      <selection activeCell="N18" sqref="N17:O18"/>
    </sheetView>
  </sheetViews>
  <sheetFormatPr defaultRowHeight="15" x14ac:dyDescent="0.25"/>
  <cols>
    <col min="4" max="4" width="21.42578125" bestFit="1" customWidth="1"/>
    <col min="5" max="5" width="22.5703125" bestFit="1" customWidth="1"/>
  </cols>
  <sheetData>
    <row r="1" spans="1:18" x14ac:dyDescent="0.25">
      <c r="A1" s="7" t="s">
        <v>3</v>
      </c>
      <c r="B1" s="7" t="s">
        <v>4</v>
      </c>
      <c r="C1" s="7" t="s">
        <v>39</v>
      </c>
      <c r="D1" s="7" t="s">
        <v>40</v>
      </c>
      <c r="E1" s="7" t="s">
        <v>58</v>
      </c>
      <c r="F1" s="7"/>
      <c r="I1" s="7" t="s">
        <v>116</v>
      </c>
      <c r="J1" s="7" t="s">
        <v>117</v>
      </c>
      <c r="K1" s="7" t="s">
        <v>118</v>
      </c>
      <c r="M1" s="7" t="s">
        <v>119</v>
      </c>
      <c r="N1" s="7" t="s">
        <v>120</v>
      </c>
      <c r="O1" s="7" t="s">
        <v>121</v>
      </c>
      <c r="P1" s="7" t="s">
        <v>122</v>
      </c>
      <c r="Q1" s="7" t="s">
        <v>124</v>
      </c>
      <c r="R1" s="7" t="s">
        <v>123</v>
      </c>
    </row>
    <row r="2" spans="1:18" x14ac:dyDescent="0.25">
      <c r="A2" t="str">
        <f>DEC2HEX(_xlfn.NUMBERVALUE( ROW()-2),1)</f>
        <v>0</v>
      </c>
      <c r="B2" t="str">
        <f>HEX2BIN(A2,4)</f>
        <v>0000</v>
      </c>
      <c r="C2" t="s">
        <v>5</v>
      </c>
      <c r="D2" t="s">
        <v>13</v>
      </c>
      <c r="I2">
        <v>0</v>
      </c>
      <c r="J2">
        <v>0</v>
      </c>
      <c r="K2">
        <v>0</v>
      </c>
      <c r="M2" s="5" t="s">
        <v>126</v>
      </c>
      <c r="N2" s="5"/>
      <c r="O2" s="5"/>
      <c r="P2" s="5"/>
      <c r="Q2" s="5"/>
      <c r="R2" s="5"/>
    </row>
    <row r="3" spans="1:18" x14ac:dyDescent="0.25">
      <c r="A3" t="str">
        <f t="shared" ref="A3:A17" si="0">DEC2HEX(_xlfn.NUMBERVALUE( ROW()-2),1)</f>
        <v>1</v>
      </c>
      <c r="B3" t="str">
        <f t="shared" ref="B3:B17" si="1">HEX2BIN(A3,4)</f>
        <v>0001</v>
      </c>
      <c r="C3" t="s">
        <v>24</v>
      </c>
      <c r="D3" t="s">
        <v>41</v>
      </c>
      <c r="I3">
        <v>0</v>
      </c>
      <c r="J3">
        <v>0</v>
      </c>
      <c r="K3">
        <v>1</v>
      </c>
      <c r="R3">
        <v>1</v>
      </c>
    </row>
    <row r="4" spans="1:18" x14ac:dyDescent="0.25">
      <c r="A4" t="str">
        <f t="shared" si="0"/>
        <v>2</v>
      </c>
      <c r="B4" t="str">
        <f t="shared" si="1"/>
        <v>0010</v>
      </c>
      <c r="C4" t="s">
        <v>11</v>
      </c>
      <c r="D4" t="s">
        <v>36</v>
      </c>
      <c r="E4" t="s">
        <v>207</v>
      </c>
      <c r="I4">
        <v>0</v>
      </c>
      <c r="J4">
        <v>1</v>
      </c>
      <c r="K4">
        <v>0</v>
      </c>
      <c r="P4">
        <v>1</v>
      </c>
    </row>
    <row r="5" spans="1:18" x14ac:dyDescent="0.25">
      <c r="A5" t="str">
        <f t="shared" si="0"/>
        <v>3</v>
      </c>
      <c r="B5" t="str">
        <f t="shared" si="1"/>
        <v>0011</v>
      </c>
      <c r="C5" t="s">
        <v>10</v>
      </c>
      <c r="D5" t="s">
        <v>37</v>
      </c>
      <c r="E5" t="s">
        <v>207</v>
      </c>
      <c r="I5">
        <v>0</v>
      </c>
      <c r="J5">
        <v>1</v>
      </c>
      <c r="K5">
        <v>1</v>
      </c>
      <c r="O5">
        <v>1</v>
      </c>
    </row>
    <row r="6" spans="1:18" x14ac:dyDescent="0.25">
      <c r="A6" t="str">
        <f t="shared" si="0"/>
        <v>4</v>
      </c>
      <c r="B6" t="str">
        <f t="shared" si="1"/>
        <v>0100</v>
      </c>
      <c r="C6" t="s">
        <v>18</v>
      </c>
      <c r="D6" t="s">
        <v>29</v>
      </c>
      <c r="E6" t="s">
        <v>59</v>
      </c>
      <c r="F6" t="str">
        <f>RIGHT(B6,2)</f>
        <v>00</v>
      </c>
      <c r="I6">
        <v>1</v>
      </c>
      <c r="J6">
        <v>0</v>
      </c>
      <c r="K6">
        <v>0</v>
      </c>
      <c r="N6">
        <v>1</v>
      </c>
    </row>
    <row r="7" spans="1:18" x14ac:dyDescent="0.25">
      <c r="A7" t="str">
        <f t="shared" si="0"/>
        <v>5</v>
      </c>
      <c r="B7" t="str">
        <f t="shared" si="1"/>
        <v>0101</v>
      </c>
      <c r="C7" t="s">
        <v>19</v>
      </c>
      <c r="D7" t="s">
        <v>30</v>
      </c>
      <c r="E7" t="s">
        <v>59</v>
      </c>
      <c r="F7" t="str">
        <f t="shared" ref="F7:F9" si="2">RIGHT(B7,2)</f>
        <v>01</v>
      </c>
      <c r="I7">
        <v>1</v>
      </c>
      <c r="J7">
        <v>0</v>
      </c>
      <c r="K7">
        <v>1</v>
      </c>
      <c r="M7">
        <v>1</v>
      </c>
    </row>
    <row r="8" spans="1:18" x14ac:dyDescent="0.25">
      <c r="A8" t="str">
        <f t="shared" si="0"/>
        <v>6</v>
      </c>
      <c r="B8" t="str">
        <f t="shared" si="1"/>
        <v>0110</v>
      </c>
      <c r="C8" t="s">
        <v>20</v>
      </c>
      <c r="D8" t="s">
        <v>31</v>
      </c>
      <c r="E8" t="s">
        <v>59</v>
      </c>
      <c r="F8" t="str">
        <f t="shared" si="2"/>
        <v>10</v>
      </c>
      <c r="I8">
        <v>1</v>
      </c>
      <c r="J8">
        <v>1</v>
      </c>
      <c r="K8">
        <v>0</v>
      </c>
      <c r="Q8">
        <v>1</v>
      </c>
    </row>
    <row r="9" spans="1:18" x14ac:dyDescent="0.25">
      <c r="A9" t="str">
        <f t="shared" si="0"/>
        <v>7</v>
      </c>
      <c r="B9" t="str">
        <f t="shared" si="1"/>
        <v>0111</v>
      </c>
      <c r="C9" t="s">
        <v>25</v>
      </c>
      <c r="D9" t="s">
        <v>32</v>
      </c>
      <c r="E9" t="s">
        <v>59</v>
      </c>
      <c r="F9" t="str">
        <f t="shared" si="2"/>
        <v>11</v>
      </c>
      <c r="I9">
        <v>1</v>
      </c>
      <c r="J9">
        <v>1</v>
      </c>
      <c r="K9">
        <v>1</v>
      </c>
      <c r="M9" s="5" t="s">
        <v>125</v>
      </c>
      <c r="N9" s="5"/>
      <c r="O9" s="5"/>
      <c r="P9" s="5"/>
      <c r="Q9" s="5"/>
      <c r="R9" s="5"/>
    </row>
    <row r="10" spans="1:18" x14ac:dyDescent="0.25">
      <c r="A10" t="str">
        <f t="shared" si="0"/>
        <v>8</v>
      </c>
      <c r="B10" t="str">
        <f t="shared" si="1"/>
        <v>1000</v>
      </c>
      <c r="C10" t="s">
        <v>21</v>
      </c>
      <c r="D10" t="s">
        <v>33</v>
      </c>
    </row>
    <row r="11" spans="1:18" x14ac:dyDescent="0.25">
      <c r="A11" t="str">
        <f t="shared" si="0"/>
        <v>9</v>
      </c>
      <c r="B11" t="str">
        <f t="shared" si="1"/>
        <v>1001</v>
      </c>
      <c r="C11" t="s">
        <v>22</v>
      </c>
      <c r="D11" t="s">
        <v>34</v>
      </c>
    </row>
    <row r="12" spans="1:18" x14ac:dyDescent="0.25">
      <c r="A12" t="str">
        <f t="shared" si="0"/>
        <v>A</v>
      </c>
      <c r="B12" t="str">
        <f t="shared" si="1"/>
        <v>1010</v>
      </c>
      <c r="C12" t="s">
        <v>23</v>
      </c>
      <c r="D12" t="s">
        <v>35</v>
      </c>
    </row>
    <row r="13" spans="1:18" x14ac:dyDescent="0.25">
      <c r="A13" t="str">
        <f t="shared" si="0"/>
        <v>B</v>
      </c>
      <c r="B13" t="str">
        <f t="shared" si="1"/>
        <v>1011</v>
      </c>
      <c r="C13" t="s">
        <v>15</v>
      </c>
      <c r="D13" t="s">
        <v>26</v>
      </c>
    </row>
    <row r="14" spans="1:18" x14ac:dyDescent="0.25">
      <c r="A14" t="str">
        <f t="shared" si="0"/>
        <v>C</v>
      </c>
      <c r="B14" t="str">
        <f t="shared" si="1"/>
        <v>1100</v>
      </c>
      <c r="C14" t="s">
        <v>16</v>
      </c>
      <c r="D14" t="s">
        <v>27</v>
      </c>
    </row>
    <row r="15" spans="1:18" x14ac:dyDescent="0.25">
      <c r="A15" t="str">
        <f t="shared" si="0"/>
        <v>D</v>
      </c>
      <c r="B15" t="str">
        <f t="shared" si="1"/>
        <v>1101</v>
      </c>
      <c r="C15" t="s">
        <v>17</v>
      </c>
      <c r="D15" t="s">
        <v>28</v>
      </c>
    </row>
    <row r="16" spans="1:18" x14ac:dyDescent="0.25">
      <c r="A16" t="str">
        <f t="shared" si="0"/>
        <v>E</v>
      </c>
      <c r="B16" t="str">
        <f t="shared" si="1"/>
        <v>1110</v>
      </c>
      <c r="C16" t="s">
        <v>12</v>
      </c>
      <c r="D16" t="s">
        <v>14</v>
      </c>
    </row>
    <row r="17" spans="1:5" x14ac:dyDescent="0.25">
      <c r="A17" t="str">
        <f t="shared" si="0"/>
        <v>F</v>
      </c>
      <c r="B17" t="str">
        <f t="shared" si="1"/>
        <v>1111</v>
      </c>
      <c r="C17" t="s">
        <v>9</v>
      </c>
      <c r="D17" t="s">
        <v>38</v>
      </c>
      <c r="E17" t="s">
        <v>206</v>
      </c>
    </row>
    <row r="19" spans="1:5" x14ac:dyDescent="0.25">
      <c r="A19" s="5"/>
      <c r="B19" s="5"/>
      <c r="C19" s="5"/>
      <c r="D19" s="5"/>
      <c r="E19" s="5"/>
    </row>
  </sheetData>
  <mergeCells count="3">
    <mergeCell ref="A19:E19"/>
    <mergeCell ref="M9:R9"/>
    <mergeCell ref="M2:R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34EB-1C32-48FE-B512-5C5A618EAC32}">
  <dimension ref="A1:P5"/>
  <sheetViews>
    <sheetView workbookViewId="0">
      <selection activeCell="G1" sqref="G1"/>
    </sheetView>
  </sheetViews>
  <sheetFormatPr defaultRowHeight="15" x14ac:dyDescent="0.25"/>
  <cols>
    <col min="2" max="2" width="13.140625" bestFit="1" customWidth="1"/>
    <col min="3" max="3" width="9.28515625" bestFit="1" customWidth="1"/>
    <col min="4" max="4" width="13.140625" bestFit="1" customWidth="1"/>
  </cols>
  <sheetData>
    <row r="1" spans="1:16" x14ac:dyDescent="0.25">
      <c r="A1" t="s">
        <v>110</v>
      </c>
      <c r="B1" t="s">
        <v>111</v>
      </c>
      <c r="C1" t="s">
        <v>112</v>
      </c>
      <c r="M1">
        <v>0</v>
      </c>
      <c r="N1">
        <v>0</v>
      </c>
      <c r="O1">
        <v>1</v>
      </c>
      <c r="P1">
        <v>0</v>
      </c>
    </row>
    <row r="2" spans="1:16" ht="15.75" customHeight="1" x14ac:dyDescent="0.25">
      <c r="A2" t="s">
        <v>100</v>
      </c>
      <c r="B2" t="s">
        <v>103</v>
      </c>
      <c r="C2" t="str">
        <f>DEC2BIN(1, 4)</f>
        <v>0001</v>
      </c>
    </row>
    <row r="3" spans="1:16" x14ac:dyDescent="0.25">
      <c r="A3" t="s">
        <v>101</v>
      </c>
      <c r="B3" t="s">
        <v>104</v>
      </c>
      <c r="C3" t="str">
        <f>DEC2BIN(2, 4)</f>
        <v>0010</v>
      </c>
    </row>
    <row r="4" spans="1:16" x14ac:dyDescent="0.25">
      <c r="A4" t="s">
        <v>99</v>
      </c>
      <c r="B4" t="s">
        <v>105</v>
      </c>
      <c r="C4" t="str">
        <f>DEC2BIN(4, 4)</f>
        <v>0100</v>
      </c>
    </row>
    <row r="5" spans="1:16" x14ac:dyDescent="0.25">
      <c r="A5" t="s">
        <v>102</v>
      </c>
      <c r="B5" t="s">
        <v>106</v>
      </c>
      <c r="C5" t="str">
        <f>DEC2BIN(8, 4)</f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CCEA-8C5E-4FD9-9F21-21B7A6DC026C}">
  <dimension ref="A1:V27"/>
  <sheetViews>
    <sheetView topLeftCell="I1" workbookViewId="0">
      <selection activeCell="V24" sqref="V24"/>
    </sheetView>
  </sheetViews>
  <sheetFormatPr defaultRowHeight="15" x14ac:dyDescent="0.25"/>
  <cols>
    <col min="1" max="1" width="12.7109375" bestFit="1" customWidth="1"/>
    <col min="2" max="2" width="11.85546875" bestFit="1" customWidth="1"/>
    <col min="3" max="3" width="12.7109375" bestFit="1" customWidth="1"/>
    <col min="4" max="4" width="11.85546875" bestFit="1" customWidth="1"/>
    <col min="5" max="5" width="12.7109375" bestFit="1" customWidth="1"/>
    <col min="10" max="10" width="17.5703125" bestFit="1" customWidth="1"/>
    <col min="12" max="12" width="15.5703125" bestFit="1" customWidth="1"/>
    <col min="13" max="13" width="13.42578125" customWidth="1"/>
    <col min="16" max="16" width="10.85546875" bestFit="1" customWidth="1"/>
    <col min="19" max="19" width="13.7109375" bestFit="1" customWidth="1"/>
    <col min="21" max="21" width="9.7109375" bestFit="1" customWidth="1"/>
    <col min="22" max="22" width="9" bestFit="1" customWidth="1"/>
  </cols>
  <sheetData>
    <row r="1" spans="1:22" x14ac:dyDescent="0.25">
      <c r="A1" t="s">
        <v>45</v>
      </c>
      <c r="C1" t="s">
        <v>43</v>
      </c>
      <c r="D1" t="s">
        <v>44</v>
      </c>
      <c r="E1" t="s">
        <v>48</v>
      </c>
      <c r="J1" s="5" t="s">
        <v>141</v>
      </c>
      <c r="K1" s="5"/>
      <c r="L1" s="5"/>
      <c r="M1" s="5"/>
      <c r="N1" s="5"/>
      <c r="O1" s="5"/>
      <c r="P1" s="5"/>
    </row>
    <row r="2" spans="1:22" x14ac:dyDescent="0.25">
      <c r="A2" t="s">
        <v>46</v>
      </c>
      <c r="C2" t="str">
        <f>DEC2HEX(_xlfn.NUMBERVALUE( ROW()-2),4)</f>
        <v>0000</v>
      </c>
      <c r="D2" t="str">
        <f>DEC2HEX(_xlfn.NUMBERVALUE(255),4)</f>
        <v>00FF</v>
      </c>
      <c r="E2">
        <f>HEX2DEC(D2)-HEX2DEC(C2)</f>
        <v>255</v>
      </c>
      <c r="J2" t="s">
        <v>55</v>
      </c>
      <c r="K2" t="s">
        <v>49</v>
      </c>
      <c r="L2" t="s">
        <v>50</v>
      </c>
      <c r="M2" t="s">
        <v>51</v>
      </c>
      <c r="N2" t="s">
        <v>52</v>
      </c>
      <c r="P2" t="s">
        <v>57</v>
      </c>
    </row>
    <row r="3" spans="1:22" x14ac:dyDescent="0.25">
      <c r="A3" t="s">
        <v>47</v>
      </c>
      <c r="C3" t="str">
        <f>DEC2HEX(_xlfn.NUMBERVALUE(256),4)</f>
        <v>0100</v>
      </c>
      <c r="D3" t="str">
        <f>DEC2HEX(_xlfn.NUMBERVALUE(65535),4)</f>
        <v>FFFF</v>
      </c>
      <c r="E3">
        <f>HEX2DEC(D3)-HEX2DEC(C3)</f>
        <v>65279</v>
      </c>
      <c r="J3" t="s">
        <v>53</v>
      </c>
      <c r="K3">
        <v>6</v>
      </c>
      <c r="L3">
        <v>2</v>
      </c>
      <c r="M3">
        <v>4</v>
      </c>
      <c r="N3">
        <v>4</v>
      </c>
      <c r="P3">
        <f>SUM(K3:N3)</f>
        <v>16</v>
      </c>
    </row>
    <row r="4" spans="1:22" x14ac:dyDescent="0.25">
      <c r="J4" t="s">
        <v>54</v>
      </c>
      <c r="L4" t="s">
        <v>56</v>
      </c>
    </row>
    <row r="8" spans="1:22" x14ac:dyDescent="0.25">
      <c r="J8" s="5" t="s">
        <v>142</v>
      </c>
      <c r="K8" s="5"/>
      <c r="L8" s="5"/>
      <c r="M8" s="5"/>
      <c r="N8" s="5"/>
      <c r="O8" s="5"/>
      <c r="P8" s="5"/>
    </row>
    <row r="9" spans="1:22" x14ac:dyDescent="0.25">
      <c r="J9" t="s">
        <v>55</v>
      </c>
      <c r="K9" t="s">
        <v>49</v>
      </c>
      <c r="L9" t="s">
        <v>50</v>
      </c>
      <c r="M9" s="5" t="s">
        <v>2</v>
      </c>
      <c r="N9" s="5"/>
      <c r="P9" t="s">
        <v>57</v>
      </c>
      <c r="U9" s="3"/>
      <c r="V9" s="3"/>
    </row>
    <row r="10" spans="1:22" x14ac:dyDescent="0.25">
      <c r="J10" t="s">
        <v>53</v>
      </c>
      <c r="K10">
        <v>6</v>
      </c>
      <c r="L10">
        <v>2</v>
      </c>
      <c r="M10" s="5">
        <v>8</v>
      </c>
      <c r="N10" s="5"/>
      <c r="P10">
        <f>SUM(K10:N10)</f>
        <v>16</v>
      </c>
    </row>
    <row r="11" spans="1:22" x14ac:dyDescent="0.25">
      <c r="J11" t="s">
        <v>54</v>
      </c>
      <c r="L11" t="s">
        <v>56</v>
      </c>
    </row>
    <row r="15" spans="1:22" x14ac:dyDescent="0.25">
      <c r="J15" s="38" t="s">
        <v>227</v>
      </c>
      <c r="K15" s="38"/>
      <c r="L15" s="38"/>
      <c r="M15" s="38"/>
      <c r="N15" s="38"/>
      <c r="O15" s="38"/>
      <c r="P15" s="38"/>
    </row>
    <row r="16" spans="1:22" x14ac:dyDescent="0.25">
      <c r="J16" s="6" t="s">
        <v>55</v>
      </c>
      <c r="K16" s="6" t="s">
        <v>49</v>
      </c>
      <c r="L16" s="6" t="s">
        <v>50</v>
      </c>
      <c r="M16" s="39" t="s">
        <v>51</v>
      </c>
      <c r="N16" s="39" t="s">
        <v>2</v>
      </c>
      <c r="O16" s="6"/>
      <c r="P16" s="6" t="s">
        <v>57</v>
      </c>
      <c r="U16" s="3"/>
      <c r="V16" s="3"/>
    </row>
    <row r="17" spans="10:16" x14ac:dyDescent="0.25">
      <c r="J17" s="6" t="s">
        <v>53</v>
      </c>
      <c r="K17" s="6">
        <v>6</v>
      </c>
      <c r="L17" s="6">
        <v>2</v>
      </c>
      <c r="M17" s="39">
        <v>4</v>
      </c>
      <c r="N17" s="39">
        <v>4</v>
      </c>
      <c r="O17" s="6"/>
      <c r="P17" s="6">
        <f>SUM(K17:N17)</f>
        <v>16</v>
      </c>
    </row>
    <row r="18" spans="10:16" x14ac:dyDescent="0.25">
      <c r="J18" s="6" t="s">
        <v>54</v>
      </c>
      <c r="K18" s="6"/>
      <c r="L18" s="6" t="s">
        <v>56</v>
      </c>
      <c r="M18" s="6"/>
      <c r="N18" s="6"/>
      <c r="O18" s="6"/>
      <c r="P18" s="6"/>
    </row>
    <row r="27" spans="10:16" x14ac:dyDescent="0.25">
      <c r="K27" s="22"/>
    </row>
  </sheetData>
  <mergeCells count="5">
    <mergeCell ref="J8:P8"/>
    <mergeCell ref="J1:P1"/>
    <mergeCell ref="J15:P15"/>
    <mergeCell ref="M9:N9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 signals</vt:lpstr>
      <vt:lpstr>16BitInstructionSet</vt:lpstr>
      <vt:lpstr>ALU</vt:lpstr>
      <vt:lpstr>Interrupts</vt:lpstr>
      <vt:lpstr>Registers</vt:lpstr>
      <vt:lpstr>Flags</vt:lpstr>
      <vt:lpstr>Instruction 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Hącel</dc:creator>
  <cp:lastModifiedBy>Oskar Hącel</cp:lastModifiedBy>
  <dcterms:created xsi:type="dcterms:W3CDTF">2021-12-24T21:56:27Z</dcterms:created>
  <dcterms:modified xsi:type="dcterms:W3CDTF">2022-01-10T02:07:53Z</dcterms:modified>
</cp:coreProperties>
</file>