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\Documents\Office\other_projects\fitness-fatigue\"/>
    </mc:Choice>
  </mc:AlternateContent>
  <bookViews>
    <workbookView xWindow="-120" yWindow="-120" windowWidth="29040" windowHeight="15840" activeTab="5"/>
  </bookViews>
  <sheets>
    <sheet name="Overzicht parameters" sheetId="7" r:id="rId1"/>
    <sheet name="Edwards" sheetId="1" r:id="rId2"/>
    <sheet name="Banister" sheetId="2" r:id="rId3"/>
    <sheet name="Lucia" sheetId="3" r:id="rId4"/>
    <sheet name="sRPE" sheetId="4" r:id="rId5"/>
    <sheet name="TSS" sheetId="5" r:id="rId6"/>
  </sheets>
  <definedNames>
    <definedName name="_xlnm.Print_Area" localSheetId="0">'Overzicht parameters'!$A$1:$M$10</definedName>
    <definedName name="solver_adj" localSheetId="2" hidden="1">Banister!$O$3:$O$6</definedName>
    <definedName name="solver_adj" localSheetId="1" hidden="1">Edwards!$O$3:$O$6</definedName>
    <definedName name="solver_adj" localSheetId="3" hidden="1">Lucia!$O$3:$O$6</definedName>
    <definedName name="solver_adj" localSheetId="4" hidden="1">sRPE!$O$3:$O$6</definedName>
    <definedName name="solver_adj" localSheetId="5" hidden="1">TSS!$O$3:$O$6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Banister!$O$5</definedName>
    <definedName name="solver_lhs1" localSheetId="1" hidden="1">Edwards!$O$5</definedName>
    <definedName name="solver_lhs1" localSheetId="3" hidden="1">Lucia!$O$5</definedName>
    <definedName name="solver_lhs1" localSheetId="4" hidden="1">sRPE!$O$5</definedName>
    <definedName name="solver_lhs1" localSheetId="5" hidden="1">TSS!$O$5</definedName>
    <definedName name="solver_lhs2" localSheetId="2" hidden="1">Banister!$O$6</definedName>
    <definedName name="solver_lhs2" localSheetId="1" hidden="1">Edwards!$O$6</definedName>
    <definedName name="solver_lhs2" localSheetId="3" hidden="1">Lucia!$O$6</definedName>
    <definedName name="solver_lhs2" localSheetId="4" hidden="1">sRPE!$O$5</definedName>
    <definedName name="solver_lhs2" localSheetId="5" hidden="1">TSS!$O$5</definedName>
    <definedName name="solver_lhs3" localSheetId="2" hidden="1">Banister!$O$6</definedName>
    <definedName name="solver_lhs3" localSheetId="1" hidden="1">Edwards!$O$6</definedName>
    <definedName name="solver_lhs3" localSheetId="3" hidden="1">Lucia!$O$6</definedName>
    <definedName name="solver_lhs3" localSheetId="4" hidden="1">sRPE!$O$6</definedName>
    <definedName name="solver_lhs3" localSheetId="5" hidden="1">TSS!$O$6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1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um" localSheetId="5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2" hidden="1">Banister!$R$2</definedName>
    <definedName name="solver_opt" localSheetId="1" hidden="1">Edwards!$R$2</definedName>
    <definedName name="solver_opt" localSheetId="3" hidden="1">Lucia!$R$2</definedName>
    <definedName name="solver_opt" localSheetId="4" hidden="1">sRPE!$R$2</definedName>
    <definedName name="solver_opt" localSheetId="5" hidden="1">TSS!$R$2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2" hidden="1">3</definedName>
    <definedName name="solver_rel3" localSheetId="1" hidden="1">3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hs1" localSheetId="2" hidden="1">1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2" localSheetId="2" hidden="1">0.5</definedName>
    <definedName name="solver_rhs2" localSheetId="1" hidden="1">0.5</definedName>
    <definedName name="solver_rhs2" localSheetId="3" hidden="1">0.5</definedName>
    <definedName name="solver_rhs2" localSheetId="4" hidden="1">1</definedName>
    <definedName name="solver_rhs2" localSheetId="5" hidden="1">1</definedName>
    <definedName name="solver_rhs3" localSheetId="2" hidden="1">0.5</definedName>
    <definedName name="solver_rhs3" localSheetId="1" hidden="1">0.5</definedName>
    <definedName name="solver_rhs3" localSheetId="3" hidden="1">0.5</definedName>
    <definedName name="solver_rhs3" localSheetId="4" hidden="1">0.5</definedName>
    <definedName name="solver_rhs3" localSheetId="5" hidden="1">0.5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E3" i="1"/>
  <c r="E4" i="1"/>
  <c r="E5" i="1"/>
  <c r="E6" i="1"/>
  <c r="E7" i="1"/>
  <c r="E8" i="1"/>
  <c r="G3" i="1"/>
  <c r="G4" i="1"/>
  <c r="G5" i="1"/>
  <c r="G6" i="1"/>
  <c r="G7" i="1"/>
  <c r="G8" i="1"/>
  <c r="I9" i="1"/>
  <c r="K9" i="1"/>
  <c r="L9" i="1"/>
  <c r="L10" i="1"/>
  <c r="L11" i="1"/>
  <c r="L12" i="1"/>
  <c r="L13" i="1"/>
  <c r="L14" i="1"/>
  <c r="L15" i="1"/>
  <c r="C9" i="1"/>
  <c r="E9" i="1"/>
  <c r="E10" i="1"/>
  <c r="E11" i="1"/>
  <c r="E12" i="1"/>
  <c r="E13" i="1"/>
  <c r="E14" i="1"/>
  <c r="E15" i="1"/>
  <c r="G9" i="1"/>
  <c r="G10" i="1"/>
  <c r="G11" i="1"/>
  <c r="G12" i="1"/>
  <c r="G13" i="1"/>
  <c r="G14" i="1"/>
  <c r="G15" i="1"/>
  <c r="I16" i="1"/>
  <c r="K16" i="1"/>
  <c r="L16" i="1"/>
  <c r="L17" i="1"/>
  <c r="L18" i="1"/>
  <c r="L19" i="1"/>
  <c r="L20" i="1"/>
  <c r="L21" i="1"/>
  <c r="L22" i="1"/>
  <c r="C16" i="1"/>
  <c r="E16" i="1"/>
  <c r="E17" i="1"/>
  <c r="E18" i="1"/>
  <c r="E19" i="1"/>
  <c r="E20" i="1"/>
  <c r="E21" i="1"/>
  <c r="E22" i="1"/>
  <c r="G16" i="1"/>
  <c r="G17" i="1"/>
  <c r="G18" i="1"/>
  <c r="G19" i="1"/>
  <c r="G20" i="1"/>
  <c r="G21" i="1"/>
  <c r="G22" i="1"/>
  <c r="I23" i="1"/>
  <c r="K23" i="1"/>
  <c r="L23" i="1"/>
  <c r="L24" i="1"/>
  <c r="L25" i="1"/>
  <c r="L26" i="1"/>
  <c r="L27" i="1"/>
  <c r="L28" i="1"/>
  <c r="L29" i="1"/>
  <c r="C23" i="1"/>
  <c r="E23" i="1"/>
  <c r="E24" i="1"/>
  <c r="E25" i="1"/>
  <c r="E26" i="1"/>
  <c r="E27" i="1"/>
  <c r="E28" i="1"/>
  <c r="E29" i="1"/>
  <c r="G23" i="1"/>
  <c r="G24" i="1"/>
  <c r="G25" i="1"/>
  <c r="G26" i="1"/>
  <c r="G27" i="1"/>
  <c r="G28" i="1"/>
  <c r="G29" i="1"/>
  <c r="I30" i="1"/>
  <c r="K30" i="1"/>
  <c r="L30" i="1"/>
  <c r="L31" i="1"/>
  <c r="L32" i="1"/>
  <c r="L33" i="1"/>
  <c r="L34" i="1"/>
  <c r="L35" i="1"/>
  <c r="L36" i="1"/>
  <c r="C30" i="1"/>
  <c r="E30" i="1"/>
  <c r="E31" i="1"/>
  <c r="E32" i="1"/>
  <c r="E33" i="1"/>
  <c r="E34" i="1"/>
  <c r="E35" i="1"/>
  <c r="E36" i="1"/>
  <c r="G30" i="1"/>
  <c r="G31" i="1"/>
  <c r="G32" i="1"/>
  <c r="G33" i="1"/>
  <c r="G34" i="1"/>
  <c r="G35" i="1"/>
  <c r="G36" i="1"/>
  <c r="I37" i="1"/>
  <c r="K37" i="1"/>
  <c r="L37" i="1"/>
  <c r="L38" i="1"/>
  <c r="L39" i="1"/>
  <c r="L40" i="1"/>
  <c r="L41" i="1"/>
  <c r="L42" i="1"/>
  <c r="L43" i="1"/>
  <c r="C37" i="1"/>
  <c r="E37" i="1"/>
  <c r="E38" i="1"/>
  <c r="E39" i="1"/>
  <c r="E40" i="1"/>
  <c r="E41" i="1"/>
  <c r="E42" i="1"/>
  <c r="E43" i="1"/>
  <c r="G37" i="1"/>
  <c r="G38" i="1"/>
  <c r="G39" i="1"/>
  <c r="G40" i="1"/>
  <c r="G41" i="1"/>
  <c r="G42" i="1"/>
  <c r="G43" i="1"/>
  <c r="I44" i="1"/>
  <c r="K44" i="1"/>
  <c r="L44" i="1"/>
  <c r="L45" i="1"/>
  <c r="L46" i="1"/>
  <c r="L47" i="1"/>
  <c r="L48" i="1"/>
  <c r="L49" i="1"/>
  <c r="L50" i="1"/>
  <c r="C44" i="1"/>
  <c r="E44" i="1"/>
  <c r="E45" i="1"/>
  <c r="E46" i="1"/>
  <c r="E47" i="1"/>
  <c r="E48" i="1"/>
  <c r="E49" i="1"/>
  <c r="E50" i="1"/>
  <c r="G44" i="1"/>
  <c r="G45" i="1"/>
  <c r="G46" i="1"/>
  <c r="G47" i="1"/>
  <c r="G48" i="1"/>
  <c r="G49" i="1"/>
  <c r="G50" i="1"/>
  <c r="I51" i="1"/>
  <c r="K51" i="1"/>
  <c r="L51" i="1"/>
  <c r="L52" i="1"/>
  <c r="L53" i="1"/>
  <c r="L54" i="1"/>
  <c r="L55" i="1"/>
  <c r="L56" i="1"/>
  <c r="L57" i="1"/>
  <c r="C51" i="1"/>
  <c r="E51" i="1"/>
  <c r="E52" i="1"/>
  <c r="E53" i="1"/>
  <c r="E54" i="1"/>
  <c r="E55" i="1"/>
  <c r="E56" i="1"/>
  <c r="E57" i="1"/>
  <c r="G51" i="1"/>
  <c r="G52" i="1"/>
  <c r="G53" i="1"/>
  <c r="G54" i="1"/>
  <c r="G55" i="1"/>
  <c r="G56" i="1"/>
  <c r="G57" i="1"/>
  <c r="I58" i="1"/>
  <c r="K58" i="1"/>
  <c r="L58" i="1"/>
  <c r="L59" i="1"/>
  <c r="L60" i="1"/>
  <c r="L61" i="1"/>
  <c r="L62" i="1"/>
  <c r="L63" i="1"/>
  <c r="L64" i="1"/>
  <c r="C58" i="1"/>
  <c r="E58" i="1"/>
  <c r="E59" i="1"/>
  <c r="E60" i="1"/>
  <c r="E61" i="1"/>
  <c r="E62" i="1"/>
  <c r="E63" i="1"/>
  <c r="E64" i="1"/>
  <c r="G58" i="1"/>
  <c r="G59" i="1"/>
  <c r="G60" i="1"/>
  <c r="G61" i="1"/>
  <c r="G62" i="1"/>
  <c r="G63" i="1"/>
  <c r="G64" i="1"/>
  <c r="I65" i="1"/>
  <c r="K65" i="1"/>
  <c r="L65" i="1"/>
  <c r="L66" i="1"/>
  <c r="L67" i="1"/>
  <c r="L68" i="1"/>
  <c r="L69" i="1"/>
  <c r="L70" i="1"/>
  <c r="L71" i="1"/>
  <c r="E65" i="1"/>
  <c r="E66" i="1"/>
  <c r="E67" i="1"/>
  <c r="E68" i="1"/>
  <c r="E69" i="1"/>
  <c r="E70" i="1"/>
  <c r="E71" i="1"/>
  <c r="G65" i="1"/>
  <c r="G66" i="1"/>
  <c r="G67" i="1"/>
  <c r="G68" i="1"/>
  <c r="G69" i="1"/>
  <c r="G70" i="1"/>
  <c r="G71" i="1"/>
  <c r="I72" i="1"/>
  <c r="K72" i="1"/>
  <c r="L72" i="1"/>
  <c r="L73" i="1"/>
  <c r="L74" i="1"/>
  <c r="L75" i="1"/>
  <c r="L76" i="1"/>
  <c r="L77" i="1"/>
  <c r="L78" i="1"/>
  <c r="E72" i="1"/>
  <c r="E73" i="1"/>
  <c r="E74" i="1"/>
  <c r="E75" i="1"/>
  <c r="E76" i="1"/>
  <c r="E77" i="1"/>
  <c r="E78" i="1"/>
  <c r="G72" i="1"/>
  <c r="G73" i="1"/>
  <c r="G74" i="1"/>
  <c r="G75" i="1"/>
  <c r="G76" i="1"/>
  <c r="G77" i="1"/>
  <c r="G78" i="1"/>
  <c r="I79" i="1"/>
  <c r="K79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R2" i="1"/>
  <c r="F4" i="7"/>
  <c r="G4" i="7"/>
  <c r="L2" i="2"/>
  <c r="L3" i="2"/>
  <c r="L4" i="2"/>
  <c r="L5" i="2"/>
  <c r="L6" i="2"/>
  <c r="L7" i="2"/>
  <c r="L8" i="2"/>
  <c r="O2" i="2"/>
  <c r="E3" i="2"/>
  <c r="E4" i="2"/>
  <c r="E5" i="2"/>
  <c r="E6" i="2"/>
  <c r="E7" i="2"/>
  <c r="E8" i="2"/>
  <c r="G3" i="2"/>
  <c r="G4" i="2"/>
  <c r="G5" i="2"/>
  <c r="G6" i="2"/>
  <c r="G7" i="2"/>
  <c r="G8" i="2"/>
  <c r="I9" i="2"/>
  <c r="K9" i="2"/>
  <c r="L9" i="2"/>
  <c r="L10" i="2"/>
  <c r="L11" i="2"/>
  <c r="L12" i="2"/>
  <c r="L13" i="2"/>
  <c r="L14" i="2"/>
  <c r="L15" i="2"/>
  <c r="C9" i="2"/>
  <c r="E9" i="2"/>
  <c r="E10" i="2"/>
  <c r="E11" i="2"/>
  <c r="E12" i="2"/>
  <c r="E13" i="2"/>
  <c r="E14" i="2"/>
  <c r="E15" i="2"/>
  <c r="G9" i="2"/>
  <c r="G10" i="2"/>
  <c r="G11" i="2"/>
  <c r="G12" i="2"/>
  <c r="G13" i="2"/>
  <c r="G14" i="2"/>
  <c r="G15" i="2"/>
  <c r="I16" i="2"/>
  <c r="K16" i="2"/>
  <c r="L16" i="2"/>
  <c r="L17" i="2"/>
  <c r="L18" i="2"/>
  <c r="L19" i="2"/>
  <c r="L20" i="2"/>
  <c r="L21" i="2"/>
  <c r="L22" i="2"/>
  <c r="C16" i="2"/>
  <c r="E16" i="2"/>
  <c r="E17" i="2"/>
  <c r="E18" i="2"/>
  <c r="E19" i="2"/>
  <c r="E20" i="2"/>
  <c r="E21" i="2"/>
  <c r="E22" i="2"/>
  <c r="G16" i="2"/>
  <c r="G17" i="2"/>
  <c r="G18" i="2"/>
  <c r="G19" i="2"/>
  <c r="G20" i="2"/>
  <c r="G21" i="2"/>
  <c r="G22" i="2"/>
  <c r="I23" i="2"/>
  <c r="K23" i="2"/>
  <c r="L23" i="2"/>
  <c r="L24" i="2"/>
  <c r="L25" i="2"/>
  <c r="L26" i="2"/>
  <c r="L27" i="2"/>
  <c r="L28" i="2"/>
  <c r="L29" i="2"/>
  <c r="C23" i="2"/>
  <c r="E23" i="2"/>
  <c r="E24" i="2"/>
  <c r="E25" i="2"/>
  <c r="E26" i="2"/>
  <c r="E27" i="2"/>
  <c r="E28" i="2"/>
  <c r="E29" i="2"/>
  <c r="G23" i="2"/>
  <c r="G24" i="2"/>
  <c r="G25" i="2"/>
  <c r="G26" i="2"/>
  <c r="G27" i="2"/>
  <c r="G28" i="2"/>
  <c r="G29" i="2"/>
  <c r="I30" i="2"/>
  <c r="K30" i="2"/>
  <c r="L30" i="2"/>
  <c r="L31" i="2"/>
  <c r="L32" i="2"/>
  <c r="L33" i="2"/>
  <c r="L34" i="2"/>
  <c r="L35" i="2"/>
  <c r="L36" i="2"/>
  <c r="C30" i="2"/>
  <c r="E30" i="2"/>
  <c r="E31" i="2"/>
  <c r="E32" i="2"/>
  <c r="E33" i="2"/>
  <c r="E34" i="2"/>
  <c r="E35" i="2"/>
  <c r="E36" i="2"/>
  <c r="G30" i="2"/>
  <c r="G31" i="2"/>
  <c r="G32" i="2"/>
  <c r="G33" i="2"/>
  <c r="G34" i="2"/>
  <c r="G35" i="2"/>
  <c r="G36" i="2"/>
  <c r="I37" i="2"/>
  <c r="K37" i="2"/>
  <c r="L37" i="2"/>
  <c r="L38" i="2"/>
  <c r="L39" i="2"/>
  <c r="L40" i="2"/>
  <c r="L41" i="2"/>
  <c r="L42" i="2"/>
  <c r="L43" i="2"/>
  <c r="C37" i="2"/>
  <c r="E37" i="2"/>
  <c r="E38" i="2"/>
  <c r="E39" i="2"/>
  <c r="E40" i="2"/>
  <c r="E41" i="2"/>
  <c r="E42" i="2"/>
  <c r="E43" i="2"/>
  <c r="G37" i="2"/>
  <c r="G38" i="2"/>
  <c r="G39" i="2"/>
  <c r="G40" i="2"/>
  <c r="G41" i="2"/>
  <c r="G42" i="2"/>
  <c r="G43" i="2"/>
  <c r="I44" i="2"/>
  <c r="K44" i="2"/>
  <c r="L44" i="2"/>
  <c r="L45" i="2"/>
  <c r="L46" i="2"/>
  <c r="L47" i="2"/>
  <c r="L48" i="2"/>
  <c r="L49" i="2"/>
  <c r="L50" i="2"/>
  <c r="C44" i="2"/>
  <c r="E44" i="2"/>
  <c r="E45" i="2"/>
  <c r="E46" i="2"/>
  <c r="E47" i="2"/>
  <c r="E48" i="2"/>
  <c r="E49" i="2"/>
  <c r="E50" i="2"/>
  <c r="G44" i="2"/>
  <c r="G45" i="2"/>
  <c r="G46" i="2"/>
  <c r="G47" i="2"/>
  <c r="G48" i="2"/>
  <c r="G49" i="2"/>
  <c r="G50" i="2"/>
  <c r="I51" i="2"/>
  <c r="K51" i="2"/>
  <c r="L51" i="2"/>
  <c r="L52" i="2"/>
  <c r="L53" i="2"/>
  <c r="L54" i="2"/>
  <c r="L55" i="2"/>
  <c r="L56" i="2"/>
  <c r="L57" i="2"/>
  <c r="C51" i="2"/>
  <c r="E51" i="2"/>
  <c r="E52" i="2"/>
  <c r="E53" i="2"/>
  <c r="E54" i="2"/>
  <c r="E55" i="2"/>
  <c r="E56" i="2"/>
  <c r="E57" i="2"/>
  <c r="G51" i="2"/>
  <c r="G52" i="2"/>
  <c r="G53" i="2"/>
  <c r="G54" i="2"/>
  <c r="G55" i="2"/>
  <c r="G56" i="2"/>
  <c r="G57" i="2"/>
  <c r="I58" i="2"/>
  <c r="K58" i="2"/>
  <c r="L58" i="2"/>
  <c r="L59" i="2"/>
  <c r="L60" i="2"/>
  <c r="L61" i="2"/>
  <c r="L62" i="2"/>
  <c r="L63" i="2"/>
  <c r="L64" i="2"/>
  <c r="C58" i="2"/>
  <c r="E58" i="2"/>
  <c r="E59" i="2"/>
  <c r="E60" i="2"/>
  <c r="E61" i="2"/>
  <c r="E62" i="2"/>
  <c r="E63" i="2"/>
  <c r="E64" i="2"/>
  <c r="G58" i="2"/>
  <c r="G59" i="2"/>
  <c r="G60" i="2"/>
  <c r="G61" i="2"/>
  <c r="G62" i="2"/>
  <c r="G63" i="2"/>
  <c r="G64" i="2"/>
  <c r="I65" i="2"/>
  <c r="K65" i="2"/>
  <c r="L65" i="2"/>
  <c r="L66" i="2"/>
  <c r="L67" i="2"/>
  <c r="L68" i="2"/>
  <c r="L69" i="2"/>
  <c r="L70" i="2"/>
  <c r="L71" i="2"/>
  <c r="E65" i="2"/>
  <c r="E66" i="2"/>
  <c r="E67" i="2"/>
  <c r="E68" i="2"/>
  <c r="E69" i="2"/>
  <c r="E70" i="2"/>
  <c r="E71" i="2"/>
  <c r="G65" i="2"/>
  <c r="G66" i="2"/>
  <c r="G67" i="2"/>
  <c r="G68" i="2"/>
  <c r="G69" i="2"/>
  <c r="G70" i="2"/>
  <c r="G71" i="2"/>
  <c r="I72" i="2"/>
  <c r="K72" i="2"/>
  <c r="L72" i="2"/>
  <c r="L73" i="2"/>
  <c r="L74" i="2"/>
  <c r="L75" i="2"/>
  <c r="L76" i="2"/>
  <c r="L77" i="2"/>
  <c r="L78" i="2"/>
  <c r="E72" i="2"/>
  <c r="E73" i="2"/>
  <c r="E74" i="2"/>
  <c r="E75" i="2"/>
  <c r="E76" i="2"/>
  <c r="E77" i="2"/>
  <c r="E78" i="2"/>
  <c r="G72" i="2"/>
  <c r="G73" i="2"/>
  <c r="G74" i="2"/>
  <c r="G75" i="2"/>
  <c r="G76" i="2"/>
  <c r="G77" i="2"/>
  <c r="G78" i="2"/>
  <c r="I79" i="2"/>
  <c r="K79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R2" i="2"/>
  <c r="F5" i="7"/>
  <c r="G5" i="7"/>
  <c r="L2" i="3"/>
  <c r="L3" i="3"/>
  <c r="L4" i="3"/>
  <c r="L5" i="3"/>
  <c r="L6" i="3"/>
  <c r="L7" i="3"/>
  <c r="L8" i="3"/>
  <c r="O2" i="3"/>
  <c r="E3" i="3"/>
  <c r="E4" i="3"/>
  <c r="E5" i="3"/>
  <c r="E6" i="3"/>
  <c r="E7" i="3"/>
  <c r="E8" i="3"/>
  <c r="G3" i="3"/>
  <c r="G4" i="3"/>
  <c r="G5" i="3"/>
  <c r="G6" i="3"/>
  <c r="G7" i="3"/>
  <c r="G8" i="3"/>
  <c r="I9" i="3"/>
  <c r="K9" i="3"/>
  <c r="L9" i="3"/>
  <c r="L10" i="3"/>
  <c r="L11" i="3"/>
  <c r="L12" i="3"/>
  <c r="L13" i="3"/>
  <c r="L14" i="3"/>
  <c r="L15" i="3"/>
  <c r="C9" i="3"/>
  <c r="E9" i="3"/>
  <c r="E10" i="3"/>
  <c r="E11" i="3"/>
  <c r="E12" i="3"/>
  <c r="E13" i="3"/>
  <c r="E14" i="3"/>
  <c r="E15" i="3"/>
  <c r="G9" i="3"/>
  <c r="G10" i="3"/>
  <c r="G11" i="3"/>
  <c r="G12" i="3"/>
  <c r="G13" i="3"/>
  <c r="G14" i="3"/>
  <c r="G15" i="3"/>
  <c r="I16" i="3"/>
  <c r="K16" i="3"/>
  <c r="L16" i="3"/>
  <c r="L17" i="3"/>
  <c r="L18" i="3"/>
  <c r="L19" i="3"/>
  <c r="L20" i="3"/>
  <c r="L21" i="3"/>
  <c r="L22" i="3"/>
  <c r="C16" i="3"/>
  <c r="E16" i="3"/>
  <c r="E17" i="3"/>
  <c r="E18" i="3"/>
  <c r="E19" i="3"/>
  <c r="E20" i="3"/>
  <c r="E21" i="3"/>
  <c r="E22" i="3"/>
  <c r="G16" i="3"/>
  <c r="G17" i="3"/>
  <c r="G18" i="3"/>
  <c r="G19" i="3"/>
  <c r="G20" i="3"/>
  <c r="G21" i="3"/>
  <c r="G22" i="3"/>
  <c r="I23" i="3"/>
  <c r="K23" i="3"/>
  <c r="L23" i="3"/>
  <c r="L24" i="3"/>
  <c r="L25" i="3"/>
  <c r="L26" i="3"/>
  <c r="L27" i="3"/>
  <c r="L28" i="3"/>
  <c r="L29" i="3"/>
  <c r="C23" i="3"/>
  <c r="E23" i="3"/>
  <c r="E24" i="3"/>
  <c r="E25" i="3"/>
  <c r="E26" i="3"/>
  <c r="E27" i="3"/>
  <c r="E28" i="3"/>
  <c r="E29" i="3"/>
  <c r="G23" i="3"/>
  <c r="G24" i="3"/>
  <c r="G25" i="3"/>
  <c r="G26" i="3"/>
  <c r="G27" i="3"/>
  <c r="G28" i="3"/>
  <c r="G29" i="3"/>
  <c r="I30" i="3"/>
  <c r="K30" i="3"/>
  <c r="L30" i="3"/>
  <c r="L31" i="3"/>
  <c r="L32" i="3"/>
  <c r="L33" i="3"/>
  <c r="L34" i="3"/>
  <c r="L35" i="3"/>
  <c r="L36" i="3"/>
  <c r="C30" i="3"/>
  <c r="E30" i="3"/>
  <c r="E31" i="3"/>
  <c r="E32" i="3"/>
  <c r="E33" i="3"/>
  <c r="E34" i="3"/>
  <c r="E35" i="3"/>
  <c r="E36" i="3"/>
  <c r="G30" i="3"/>
  <c r="G31" i="3"/>
  <c r="G32" i="3"/>
  <c r="G33" i="3"/>
  <c r="G34" i="3"/>
  <c r="G35" i="3"/>
  <c r="G36" i="3"/>
  <c r="I37" i="3"/>
  <c r="K37" i="3"/>
  <c r="L37" i="3"/>
  <c r="L38" i="3"/>
  <c r="L39" i="3"/>
  <c r="L40" i="3"/>
  <c r="L41" i="3"/>
  <c r="L42" i="3"/>
  <c r="L43" i="3"/>
  <c r="C37" i="3"/>
  <c r="E37" i="3"/>
  <c r="E38" i="3"/>
  <c r="E39" i="3"/>
  <c r="E40" i="3"/>
  <c r="E41" i="3"/>
  <c r="E42" i="3"/>
  <c r="E43" i="3"/>
  <c r="G37" i="3"/>
  <c r="G38" i="3"/>
  <c r="G39" i="3"/>
  <c r="G40" i="3"/>
  <c r="G41" i="3"/>
  <c r="G42" i="3"/>
  <c r="G43" i="3"/>
  <c r="I44" i="3"/>
  <c r="K44" i="3"/>
  <c r="L44" i="3"/>
  <c r="L45" i="3"/>
  <c r="L46" i="3"/>
  <c r="L47" i="3"/>
  <c r="L48" i="3"/>
  <c r="L49" i="3"/>
  <c r="L50" i="3"/>
  <c r="C44" i="3"/>
  <c r="E44" i="3"/>
  <c r="E45" i="3"/>
  <c r="E46" i="3"/>
  <c r="E47" i="3"/>
  <c r="E48" i="3"/>
  <c r="E49" i="3"/>
  <c r="E50" i="3"/>
  <c r="G44" i="3"/>
  <c r="G45" i="3"/>
  <c r="G46" i="3"/>
  <c r="G47" i="3"/>
  <c r="G48" i="3"/>
  <c r="G49" i="3"/>
  <c r="G50" i="3"/>
  <c r="I51" i="3"/>
  <c r="K51" i="3"/>
  <c r="L51" i="3"/>
  <c r="L52" i="3"/>
  <c r="L53" i="3"/>
  <c r="L54" i="3"/>
  <c r="L55" i="3"/>
  <c r="L56" i="3"/>
  <c r="L57" i="3"/>
  <c r="C51" i="3"/>
  <c r="E51" i="3"/>
  <c r="E52" i="3"/>
  <c r="E53" i="3"/>
  <c r="E54" i="3"/>
  <c r="E55" i="3"/>
  <c r="E56" i="3"/>
  <c r="E57" i="3"/>
  <c r="G51" i="3"/>
  <c r="G52" i="3"/>
  <c r="G53" i="3"/>
  <c r="G54" i="3"/>
  <c r="G55" i="3"/>
  <c r="G56" i="3"/>
  <c r="G57" i="3"/>
  <c r="I58" i="3"/>
  <c r="K58" i="3"/>
  <c r="L58" i="3"/>
  <c r="L59" i="3"/>
  <c r="L60" i="3"/>
  <c r="L61" i="3"/>
  <c r="L62" i="3"/>
  <c r="L63" i="3"/>
  <c r="L64" i="3"/>
  <c r="C58" i="3"/>
  <c r="E58" i="3"/>
  <c r="E59" i="3"/>
  <c r="E60" i="3"/>
  <c r="E61" i="3"/>
  <c r="E62" i="3"/>
  <c r="E63" i="3"/>
  <c r="E64" i="3"/>
  <c r="G58" i="3"/>
  <c r="G59" i="3"/>
  <c r="G60" i="3"/>
  <c r="G61" i="3"/>
  <c r="G62" i="3"/>
  <c r="G63" i="3"/>
  <c r="G64" i="3"/>
  <c r="I65" i="3"/>
  <c r="K65" i="3"/>
  <c r="L65" i="3"/>
  <c r="L66" i="3"/>
  <c r="L67" i="3"/>
  <c r="L68" i="3"/>
  <c r="L69" i="3"/>
  <c r="L70" i="3"/>
  <c r="L71" i="3"/>
  <c r="E65" i="3"/>
  <c r="E66" i="3"/>
  <c r="E67" i="3"/>
  <c r="E68" i="3"/>
  <c r="E69" i="3"/>
  <c r="E70" i="3"/>
  <c r="E71" i="3"/>
  <c r="G65" i="3"/>
  <c r="G66" i="3"/>
  <c r="G67" i="3"/>
  <c r="G68" i="3"/>
  <c r="G69" i="3"/>
  <c r="G70" i="3"/>
  <c r="G71" i="3"/>
  <c r="I72" i="3"/>
  <c r="K72" i="3"/>
  <c r="L72" i="3"/>
  <c r="L73" i="3"/>
  <c r="L74" i="3"/>
  <c r="L75" i="3"/>
  <c r="L76" i="3"/>
  <c r="L77" i="3"/>
  <c r="L78" i="3"/>
  <c r="E72" i="3"/>
  <c r="E73" i="3"/>
  <c r="E74" i="3"/>
  <c r="E75" i="3"/>
  <c r="E76" i="3"/>
  <c r="E77" i="3"/>
  <c r="E78" i="3"/>
  <c r="G72" i="3"/>
  <c r="G73" i="3"/>
  <c r="G74" i="3"/>
  <c r="G75" i="3"/>
  <c r="G76" i="3"/>
  <c r="G77" i="3"/>
  <c r="G78" i="3"/>
  <c r="I79" i="3"/>
  <c r="K79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R2" i="3"/>
  <c r="F6" i="7"/>
  <c r="G6" i="7"/>
  <c r="L2" i="4"/>
  <c r="L3" i="4"/>
  <c r="L4" i="4"/>
  <c r="L5" i="4"/>
  <c r="L6" i="4"/>
  <c r="L7" i="4"/>
  <c r="L8" i="4"/>
  <c r="O2" i="4"/>
  <c r="E3" i="4"/>
  <c r="E4" i="4"/>
  <c r="E5" i="4"/>
  <c r="E6" i="4"/>
  <c r="E7" i="4"/>
  <c r="E8" i="4"/>
  <c r="G3" i="4"/>
  <c r="G4" i="4"/>
  <c r="G5" i="4"/>
  <c r="G6" i="4"/>
  <c r="G7" i="4"/>
  <c r="G8" i="4"/>
  <c r="I9" i="4"/>
  <c r="K9" i="4"/>
  <c r="L9" i="4"/>
  <c r="L10" i="4"/>
  <c r="L11" i="4"/>
  <c r="L12" i="4"/>
  <c r="L13" i="4"/>
  <c r="L14" i="4"/>
  <c r="L15" i="4"/>
  <c r="C9" i="4"/>
  <c r="E9" i="4"/>
  <c r="E10" i="4"/>
  <c r="E11" i="4"/>
  <c r="E12" i="4"/>
  <c r="E13" i="4"/>
  <c r="E14" i="4"/>
  <c r="E15" i="4"/>
  <c r="G9" i="4"/>
  <c r="G10" i="4"/>
  <c r="G11" i="4"/>
  <c r="G12" i="4"/>
  <c r="G13" i="4"/>
  <c r="G14" i="4"/>
  <c r="G15" i="4"/>
  <c r="I16" i="4"/>
  <c r="K16" i="4"/>
  <c r="L16" i="4"/>
  <c r="L17" i="4"/>
  <c r="L18" i="4"/>
  <c r="L19" i="4"/>
  <c r="L20" i="4"/>
  <c r="L21" i="4"/>
  <c r="L22" i="4"/>
  <c r="C16" i="4"/>
  <c r="E16" i="4"/>
  <c r="E17" i="4"/>
  <c r="E18" i="4"/>
  <c r="E19" i="4"/>
  <c r="E20" i="4"/>
  <c r="E21" i="4"/>
  <c r="E22" i="4"/>
  <c r="G16" i="4"/>
  <c r="G17" i="4"/>
  <c r="G18" i="4"/>
  <c r="G19" i="4"/>
  <c r="G20" i="4"/>
  <c r="G21" i="4"/>
  <c r="G22" i="4"/>
  <c r="I23" i="4"/>
  <c r="K23" i="4"/>
  <c r="L23" i="4"/>
  <c r="L24" i="4"/>
  <c r="L25" i="4"/>
  <c r="L26" i="4"/>
  <c r="L27" i="4"/>
  <c r="L28" i="4"/>
  <c r="L29" i="4"/>
  <c r="C23" i="4"/>
  <c r="E23" i="4"/>
  <c r="E24" i="4"/>
  <c r="E25" i="4"/>
  <c r="E26" i="4"/>
  <c r="E27" i="4"/>
  <c r="E28" i="4"/>
  <c r="E29" i="4"/>
  <c r="G23" i="4"/>
  <c r="G24" i="4"/>
  <c r="G25" i="4"/>
  <c r="G26" i="4"/>
  <c r="G27" i="4"/>
  <c r="G28" i="4"/>
  <c r="G29" i="4"/>
  <c r="I30" i="4"/>
  <c r="K30" i="4"/>
  <c r="L30" i="4"/>
  <c r="L31" i="4"/>
  <c r="L32" i="4"/>
  <c r="L33" i="4"/>
  <c r="L34" i="4"/>
  <c r="L35" i="4"/>
  <c r="L36" i="4"/>
  <c r="C30" i="4"/>
  <c r="E30" i="4"/>
  <c r="E31" i="4"/>
  <c r="E32" i="4"/>
  <c r="E33" i="4"/>
  <c r="E34" i="4"/>
  <c r="E35" i="4"/>
  <c r="E36" i="4"/>
  <c r="G30" i="4"/>
  <c r="G31" i="4"/>
  <c r="G32" i="4"/>
  <c r="G33" i="4"/>
  <c r="G34" i="4"/>
  <c r="G35" i="4"/>
  <c r="G36" i="4"/>
  <c r="I37" i="4"/>
  <c r="K37" i="4"/>
  <c r="L37" i="4"/>
  <c r="L38" i="4"/>
  <c r="L39" i="4"/>
  <c r="L40" i="4"/>
  <c r="L41" i="4"/>
  <c r="L42" i="4"/>
  <c r="L43" i="4"/>
  <c r="C37" i="4"/>
  <c r="E37" i="4"/>
  <c r="E38" i="4"/>
  <c r="E39" i="4"/>
  <c r="E40" i="4"/>
  <c r="E41" i="4"/>
  <c r="E42" i="4"/>
  <c r="E43" i="4"/>
  <c r="G37" i="4"/>
  <c r="G38" i="4"/>
  <c r="G39" i="4"/>
  <c r="G40" i="4"/>
  <c r="G41" i="4"/>
  <c r="G42" i="4"/>
  <c r="G43" i="4"/>
  <c r="I44" i="4"/>
  <c r="K44" i="4"/>
  <c r="L44" i="4"/>
  <c r="L45" i="4"/>
  <c r="L46" i="4"/>
  <c r="L47" i="4"/>
  <c r="L48" i="4"/>
  <c r="L49" i="4"/>
  <c r="L50" i="4"/>
  <c r="C44" i="4"/>
  <c r="E44" i="4"/>
  <c r="E45" i="4"/>
  <c r="E46" i="4"/>
  <c r="E47" i="4"/>
  <c r="E48" i="4"/>
  <c r="E49" i="4"/>
  <c r="E50" i="4"/>
  <c r="G44" i="4"/>
  <c r="G45" i="4"/>
  <c r="G46" i="4"/>
  <c r="G47" i="4"/>
  <c r="G48" i="4"/>
  <c r="G49" i="4"/>
  <c r="G50" i="4"/>
  <c r="I51" i="4"/>
  <c r="K51" i="4"/>
  <c r="L51" i="4"/>
  <c r="L52" i="4"/>
  <c r="L53" i="4"/>
  <c r="L54" i="4"/>
  <c r="L55" i="4"/>
  <c r="L56" i="4"/>
  <c r="L57" i="4"/>
  <c r="C51" i="4"/>
  <c r="E51" i="4"/>
  <c r="E52" i="4"/>
  <c r="E53" i="4"/>
  <c r="E54" i="4"/>
  <c r="E55" i="4"/>
  <c r="E56" i="4"/>
  <c r="E57" i="4"/>
  <c r="G51" i="4"/>
  <c r="G52" i="4"/>
  <c r="G53" i="4"/>
  <c r="G54" i="4"/>
  <c r="G55" i="4"/>
  <c r="G56" i="4"/>
  <c r="G57" i="4"/>
  <c r="I58" i="4"/>
  <c r="K58" i="4"/>
  <c r="L58" i="4"/>
  <c r="L59" i="4"/>
  <c r="L60" i="4"/>
  <c r="L61" i="4"/>
  <c r="L62" i="4"/>
  <c r="L63" i="4"/>
  <c r="L64" i="4"/>
  <c r="C58" i="4"/>
  <c r="E58" i="4"/>
  <c r="E59" i="4"/>
  <c r="E60" i="4"/>
  <c r="E61" i="4"/>
  <c r="E62" i="4"/>
  <c r="E63" i="4"/>
  <c r="E64" i="4"/>
  <c r="G58" i="4"/>
  <c r="G59" i="4"/>
  <c r="G60" i="4"/>
  <c r="G61" i="4"/>
  <c r="G62" i="4"/>
  <c r="G63" i="4"/>
  <c r="G64" i="4"/>
  <c r="I65" i="4"/>
  <c r="K65" i="4"/>
  <c r="L65" i="4"/>
  <c r="L66" i="4"/>
  <c r="L67" i="4"/>
  <c r="L68" i="4"/>
  <c r="L69" i="4"/>
  <c r="L70" i="4"/>
  <c r="L71" i="4"/>
  <c r="E65" i="4"/>
  <c r="E66" i="4"/>
  <c r="E67" i="4"/>
  <c r="E68" i="4"/>
  <c r="E69" i="4"/>
  <c r="E70" i="4"/>
  <c r="E71" i="4"/>
  <c r="G65" i="4"/>
  <c r="G66" i="4"/>
  <c r="G67" i="4"/>
  <c r="G68" i="4"/>
  <c r="G69" i="4"/>
  <c r="G70" i="4"/>
  <c r="G71" i="4"/>
  <c r="I72" i="4"/>
  <c r="K72" i="4"/>
  <c r="L72" i="4"/>
  <c r="L73" i="4"/>
  <c r="L74" i="4"/>
  <c r="L75" i="4"/>
  <c r="L76" i="4"/>
  <c r="L77" i="4"/>
  <c r="L78" i="4"/>
  <c r="E72" i="4"/>
  <c r="E73" i="4"/>
  <c r="E74" i="4"/>
  <c r="E75" i="4"/>
  <c r="E76" i="4"/>
  <c r="E77" i="4"/>
  <c r="E78" i="4"/>
  <c r="G72" i="4"/>
  <c r="G73" i="4"/>
  <c r="G74" i="4"/>
  <c r="G75" i="4"/>
  <c r="G76" i="4"/>
  <c r="G77" i="4"/>
  <c r="G78" i="4"/>
  <c r="I79" i="4"/>
  <c r="K79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R2" i="4"/>
  <c r="F7" i="7"/>
  <c r="G7" i="7"/>
  <c r="L2" i="5"/>
  <c r="L3" i="5"/>
  <c r="L4" i="5"/>
  <c r="L5" i="5"/>
  <c r="L6" i="5"/>
  <c r="L7" i="5"/>
  <c r="L8" i="5"/>
  <c r="O2" i="5"/>
  <c r="E3" i="5"/>
  <c r="E4" i="5"/>
  <c r="E5" i="5"/>
  <c r="E6" i="5"/>
  <c r="E7" i="5"/>
  <c r="E8" i="5"/>
  <c r="G3" i="5"/>
  <c r="G4" i="5"/>
  <c r="G5" i="5"/>
  <c r="G6" i="5"/>
  <c r="G7" i="5"/>
  <c r="G8" i="5"/>
  <c r="I9" i="5"/>
  <c r="K9" i="5"/>
  <c r="L9" i="5"/>
  <c r="L10" i="5"/>
  <c r="L11" i="5"/>
  <c r="L12" i="5"/>
  <c r="L13" i="5"/>
  <c r="L14" i="5"/>
  <c r="L15" i="5"/>
  <c r="C9" i="5"/>
  <c r="E9" i="5"/>
  <c r="E10" i="5"/>
  <c r="E11" i="5"/>
  <c r="E12" i="5"/>
  <c r="E13" i="5"/>
  <c r="E14" i="5"/>
  <c r="E15" i="5"/>
  <c r="G9" i="5"/>
  <c r="G10" i="5"/>
  <c r="G11" i="5"/>
  <c r="G12" i="5"/>
  <c r="G13" i="5"/>
  <c r="G14" i="5"/>
  <c r="G15" i="5"/>
  <c r="I16" i="5"/>
  <c r="K16" i="5"/>
  <c r="L16" i="5"/>
  <c r="L17" i="5"/>
  <c r="L18" i="5"/>
  <c r="L19" i="5"/>
  <c r="L20" i="5"/>
  <c r="L21" i="5"/>
  <c r="L22" i="5"/>
  <c r="C16" i="5"/>
  <c r="E16" i="5"/>
  <c r="E17" i="5"/>
  <c r="E18" i="5"/>
  <c r="E19" i="5"/>
  <c r="E20" i="5"/>
  <c r="E21" i="5"/>
  <c r="E22" i="5"/>
  <c r="G16" i="5"/>
  <c r="G17" i="5"/>
  <c r="G18" i="5"/>
  <c r="G19" i="5"/>
  <c r="G20" i="5"/>
  <c r="G21" i="5"/>
  <c r="G22" i="5"/>
  <c r="I23" i="5"/>
  <c r="K23" i="5"/>
  <c r="L23" i="5"/>
  <c r="L24" i="5"/>
  <c r="L25" i="5"/>
  <c r="L26" i="5"/>
  <c r="L27" i="5"/>
  <c r="L28" i="5"/>
  <c r="L29" i="5"/>
  <c r="C23" i="5"/>
  <c r="E23" i="5"/>
  <c r="E24" i="5"/>
  <c r="E25" i="5"/>
  <c r="E26" i="5"/>
  <c r="E27" i="5"/>
  <c r="E28" i="5"/>
  <c r="E29" i="5"/>
  <c r="G23" i="5"/>
  <c r="G24" i="5"/>
  <c r="G25" i="5"/>
  <c r="G26" i="5"/>
  <c r="G27" i="5"/>
  <c r="G28" i="5"/>
  <c r="G29" i="5"/>
  <c r="I30" i="5"/>
  <c r="K30" i="5"/>
  <c r="L30" i="5"/>
  <c r="L31" i="5"/>
  <c r="L32" i="5"/>
  <c r="L33" i="5"/>
  <c r="L34" i="5"/>
  <c r="L35" i="5"/>
  <c r="L36" i="5"/>
  <c r="C30" i="5"/>
  <c r="E30" i="5"/>
  <c r="E31" i="5"/>
  <c r="E32" i="5"/>
  <c r="E33" i="5"/>
  <c r="E34" i="5"/>
  <c r="E35" i="5"/>
  <c r="E36" i="5"/>
  <c r="G30" i="5"/>
  <c r="G31" i="5"/>
  <c r="G32" i="5"/>
  <c r="G33" i="5"/>
  <c r="G34" i="5"/>
  <c r="G35" i="5"/>
  <c r="G36" i="5"/>
  <c r="I37" i="5"/>
  <c r="K37" i="5"/>
  <c r="L37" i="5"/>
  <c r="L38" i="5"/>
  <c r="L39" i="5"/>
  <c r="L40" i="5"/>
  <c r="L41" i="5"/>
  <c r="L42" i="5"/>
  <c r="L43" i="5"/>
  <c r="C37" i="5"/>
  <c r="E37" i="5"/>
  <c r="E38" i="5"/>
  <c r="E39" i="5"/>
  <c r="E40" i="5"/>
  <c r="E41" i="5"/>
  <c r="E42" i="5"/>
  <c r="E43" i="5"/>
  <c r="G37" i="5"/>
  <c r="G38" i="5"/>
  <c r="G39" i="5"/>
  <c r="G40" i="5"/>
  <c r="G41" i="5"/>
  <c r="G42" i="5"/>
  <c r="G43" i="5"/>
  <c r="I44" i="5"/>
  <c r="K44" i="5"/>
  <c r="L44" i="5"/>
  <c r="L45" i="5"/>
  <c r="L46" i="5"/>
  <c r="L47" i="5"/>
  <c r="L48" i="5"/>
  <c r="L49" i="5"/>
  <c r="L50" i="5"/>
  <c r="C44" i="5"/>
  <c r="E44" i="5"/>
  <c r="E45" i="5"/>
  <c r="E46" i="5"/>
  <c r="E47" i="5"/>
  <c r="E48" i="5"/>
  <c r="E49" i="5"/>
  <c r="E50" i="5"/>
  <c r="G44" i="5"/>
  <c r="G45" i="5"/>
  <c r="G46" i="5"/>
  <c r="G47" i="5"/>
  <c r="G48" i="5"/>
  <c r="G49" i="5"/>
  <c r="G50" i="5"/>
  <c r="I51" i="5"/>
  <c r="K51" i="5"/>
  <c r="L51" i="5"/>
  <c r="L52" i="5"/>
  <c r="L53" i="5"/>
  <c r="L54" i="5"/>
  <c r="L55" i="5"/>
  <c r="L56" i="5"/>
  <c r="L57" i="5"/>
  <c r="C51" i="5"/>
  <c r="E51" i="5"/>
  <c r="E52" i="5"/>
  <c r="E53" i="5"/>
  <c r="E54" i="5"/>
  <c r="E55" i="5"/>
  <c r="E56" i="5"/>
  <c r="E57" i="5"/>
  <c r="G51" i="5"/>
  <c r="G52" i="5"/>
  <c r="G53" i="5"/>
  <c r="G54" i="5"/>
  <c r="G55" i="5"/>
  <c r="G56" i="5"/>
  <c r="G57" i="5"/>
  <c r="I58" i="5"/>
  <c r="K58" i="5"/>
  <c r="L58" i="5"/>
  <c r="L59" i="5"/>
  <c r="L60" i="5"/>
  <c r="L61" i="5"/>
  <c r="L62" i="5"/>
  <c r="L63" i="5"/>
  <c r="L64" i="5"/>
  <c r="C58" i="5"/>
  <c r="E58" i="5"/>
  <c r="E59" i="5"/>
  <c r="E60" i="5"/>
  <c r="E61" i="5"/>
  <c r="E62" i="5"/>
  <c r="E63" i="5"/>
  <c r="E64" i="5"/>
  <c r="G58" i="5"/>
  <c r="G59" i="5"/>
  <c r="G60" i="5"/>
  <c r="G61" i="5"/>
  <c r="G62" i="5"/>
  <c r="G63" i="5"/>
  <c r="G64" i="5"/>
  <c r="I65" i="5"/>
  <c r="K65" i="5"/>
  <c r="L65" i="5"/>
  <c r="L66" i="5"/>
  <c r="L67" i="5"/>
  <c r="L68" i="5"/>
  <c r="L69" i="5"/>
  <c r="L70" i="5"/>
  <c r="L71" i="5"/>
  <c r="E65" i="5"/>
  <c r="E66" i="5"/>
  <c r="E67" i="5"/>
  <c r="E68" i="5"/>
  <c r="E69" i="5"/>
  <c r="E70" i="5"/>
  <c r="E71" i="5"/>
  <c r="G65" i="5"/>
  <c r="G66" i="5"/>
  <c r="G67" i="5"/>
  <c r="G68" i="5"/>
  <c r="G69" i="5"/>
  <c r="G70" i="5"/>
  <c r="G71" i="5"/>
  <c r="I72" i="5"/>
  <c r="K72" i="5"/>
  <c r="L72" i="5"/>
  <c r="L73" i="5"/>
  <c r="L74" i="5"/>
  <c r="L75" i="5"/>
  <c r="L76" i="5"/>
  <c r="L77" i="5"/>
  <c r="L78" i="5"/>
  <c r="E72" i="5"/>
  <c r="E73" i="5"/>
  <c r="E74" i="5"/>
  <c r="E75" i="5"/>
  <c r="E76" i="5"/>
  <c r="E77" i="5"/>
  <c r="E78" i="5"/>
  <c r="G72" i="5"/>
  <c r="G73" i="5"/>
  <c r="G74" i="5"/>
  <c r="G75" i="5"/>
  <c r="G76" i="5"/>
  <c r="G77" i="5"/>
  <c r="G78" i="5"/>
  <c r="I79" i="5"/>
  <c r="K79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R2" i="5"/>
  <c r="F8" i="7"/>
  <c r="G8" i="7"/>
  <c r="G10" i="7"/>
  <c r="G9" i="7"/>
  <c r="S2" i="5"/>
  <c r="S2" i="4"/>
  <c r="S2" i="3"/>
  <c r="S2" i="2"/>
  <c r="S2" i="1"/>
  <c r="B4" i="7"/>
  <c r="C4" i="7"/>
  <c r="E4" i="7"/>
  <c r="D4" i="7"/>
  <c r="L4" i="7"/>
  <c r="B5" i="7"/>
  <c r="C5" i="7"/>
  <c r="E5" i="7"/>
  <c r="D5" i="7"/>
  <c r="L5" i="7"/>
  <c r="B6" i="7"/>
  <c r="C6" i="7"/>
  <c r="E6" i="7"/>
  <c r="D6" i="7"/>
  <c r="L6" i="7"/>
  <c r="B7" i="7"/>
  <c r="C7" i="7"/>
  <c r="E7" i="7"/>
  <c r="D7" i="7"/>
  <c r="L7" i="7"/>
  <c r="B8" i="7"/>
  <c r="C8" i="7"/>
  <c r="E8" i="7"/>
  <c r="D8" i="7"/>
  <c r="L8" i="7"/>
  <c r="L10" i="7"/>
  <c r="M4" i="7"/>
  <c r="M5" i="7"/>
  <c r="M6" i="7"/>
  <c r="M7" i="7"/>
  <c r="M8" i="7"/>
  <c r="M10" i="7"/>
  <c r="M9" i="7"/>
  <c r="L9" i="7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R6" i="1"/>
  <c r="J4" i="7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R6" i="2"/>
  <c r="J5" i="7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R6" i="3"/>
  <c r="J6" i="7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R6" i="4"/>
  <c r="J7" i="7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R6" i="5"/>
  <c r="J8" i="7"/>
  <c r="J10" i="7"/>
  <c r="J9" i="7"/>
  <c r="S6" i="5"/>
  <c r="S6" i="4"/>
  <c r="S6" i="3"/>
  <c r="S6" i="2"/>
  <c r="S6" i="1"/>
  <c r="Y3" i="5"/>
  <c r="Y3" i="4"/>
  <c r="Y3" i="3"/>
  <c r="Y3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2" i="3"/>
  <c r="B2" i="2"/>
  <c r="C10" i="7"/>
  <c r="D10" i="7"/>
  <c r="E10" i="7"/>
  <c r="F10" i="7"/>
  <c r="I3" i="1"/>
  <c r="I4" i="1"/>
  <c r="I5" i="1"/>
  <c r="I6" i="1"/>
  <c r="I7" i="1"/>
  <c r="I8" i="1"/>
  <c r="I10" i="1"/>
  <c r="I11" i="1"/>
  <c r="I12" i="1"/>
  <c r="I13" i="1"/>
  <c r="I14" i="1"/>
  <c r="I15" i="1"/>
  <c r="I17" i="1"/>
  <c r="I18" i="1"/>
  <c r="I19" i="1"/>
  <c r="I20" i="1"/>
  <c r="I21" i="1"/>
  <c r="I22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3" i="1"/>
  <c r="I45" i="1"/>
  <c r="I46" i="1"/>
  <c r="I47" i="1"/>
  <c r="I48" i="1"/>
  <c r="I49" i="1"/>
  <c r="I50" i="1"/>
  <c r="I52" i="1"/>
  <c r="I53" i="1"/>
  <c r="I54" i="1"/>
  <c r="I55" i="1"/>
  <c r="I56" i="1"/>
  <c r="I57" i="1"/>
  <c r="I59" i="1"/>
  <c r="I60" i="1"/>
  <c r="I61" i="1"/>
  <c r="I62" i="1"/>
  <c r="I63" i="1"/>
  <c r="I64" i="1"/>
  <c r="I66" i="1"/>
  <c r="I67" i="1"/>
  <c r="I68" i="1"/>
  <c r="I69" i="1"/>
  <c r="I70" i="1"/>
  <c r="I71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R3" i="1"/>
  <c r="H4" i="7"/>
  <c r="I4" i="2"/>
  <c r="I5" i="2"/>
  <c r="I6" i="2"/>
  <c r="I7" i="2"/>
  <c r="I8" i="2"/>
  <c r="I10" i="2"/>
  <c r="I11" i="2"/>
  <c r="I12" i="2"/>
  <c r="I13" i="2"/>
  <c r="I14" i="2"/>
  <c r="I15" i="2"/>
  <c r="I17" i="2"/>
  <c r="I18" i="2"/>
  <c r="I19" i="2"/>
  <c r="I20" i="2"/>
  <c r="I21" i="2"/>
  <c r="I22" i="2"/>
  <c r="I24" i="2"/>
  <c r="I25" i="2"/>
  <c r="I26" i="2"/>
  <c r="I27" i="2"/>
  <c r="I28" i="2"/>
  <c r="I29" i="2"/>
  <c r="I31" i="2"/>
  <c r="I32" i="2"/>
  <c r="I33" i="2"/>
  <c r="I34" i="2"/>
  <c r="I35" i="2"/>
  <c r="I36" i="2"/>
  <c r="I38" i="2"/>
  <c r="I39" i="2"/>
  <c r="I40" i="2"/>
  <c r="I41" i="2"/>
  <c r="I42" i="2"/>
  <c r="I43" i="2"/>
  <c r="I45" i="2"/>
  <c r="I46" i="2"/>
  <c r="I47" i="2"/>
  <c r="I48" i="2"/>
  <c r="I49" i="2"/>
  <c r="I50" i="2"/>
  <c r="I52" i="2"/>
  <c r="I53" i="2"/>
  <c r="I54" i="2"/>
  <c r="I55" i="2"/>
  <c r="I56" i="2"/>
  <c r="I57" i="2"/>
  <c r="I59" i="2"/>
  <c r="I60" i="2"/>
  <c r="I61" i="2"/>
  <c r="I62" i="2"/>
  <c r="I63" i="2"/>
  <c r="I64" i="2"/>
  <c r="I66" i="2"/>
  <c r="I67" i="2"/>
  <c r="I68" i="2"/>
  <c r="I69" i="2"/>
  <c r="I70" i="2"/>
  <c r="I71" i="2"/>
  <c r="I73" i="2"/>
  <c r="I74" i="2"/>
  <c r="I75" i="2"/>
  <c r="I76" i="2"/>
  <c r="I77" i="2"/>
  <c r="I78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R3" i="2"/>
  <c r="H5" i="7"/>
  <c r="I4" i="3"/>
  <c r="I5" i="3"/>
  <c r="I6" i="3"/>
  <c r="I7" i="3"/>
  <c r="I8" i="3"/>
  <c r="I10" i="3"/>
  <c r="I11" i="3"/>
  <c r="I12" i="3"/>
  <c r="I13" i="3"/>
  <c r="I14" i="3"/>
  <c r="I15" i="3"/>
  <c r="I17" i="3"/>
  <c r="I18" i="3"/>
  <c r="I19" i="3"/>
  <c r="I20" i="3"/>
  <c r="I21" i="3"/>
  <c r="I22" i="3"/>
  <c r="I24" i="3"/>
  <c r="I25" i="3"/>
  <c r="I26" i="3"/>
  <c r="I27" i="3"/>
  <c r="I28" i="3"/>
  <c r="I29" i="3"/>
  <c r="I31" i="3"/>
  <c r="I32" i="3"/>
  <c r="I33" i="3"/>
  <c r="I34" i="3"/>
  <c r="I35" i="3"/>
  <c r="I36" i="3"/>
  <c r="I38" i="3"/>
  <c r="I39" i="3"/>
  <c r="I40" i="3"/>
  <c r="I41" i="3"/>
  <c r="I42" i="3"/>
  <c r="I43" i="3"/>
  <c r="I45" i="3"/>
  <c r="I46" i="3"/>
  <c r="I47" i="3"/>
  <c r="I48" i="3"/>
  <c r="I49" i="3"/>
  <c r="I50" i="3"/>
  <c r="I52" i="3"/>
  <c r="I53" i="3"/>
  <c r="I54" i="3"/>
  <c r="I55" i="3"/>
  <c r="I56" i="3"/>
  <c r="I57" i="3"/>
  <c r="I59" i="3"/>
  <c r="I60" i="3"/>
  <c r="I61" i="3"/>
  <c r="I62" i="3"/>
  <c r="I63" i="3"/>
  <c r="I64" i="3"/>
  <c r="I66" i="3"/>
  <c r="I67" i="3"/>
  <c r="I68" i="3"/>
  <c r="I69" i="3"/>
  <c r="I70" i="3"/>
  <c r="I71" i="3"/>
  <c r="I73" i="3"/>
  <c r="I74" i="3"/>
  <c r="I75" i="3"/>
  <c r="I76" i="3"/>
  <c r="I77" i="3"/>
  <c r="I78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R3" i="3"/>
  <c r="H6" i="7"/>
  <c r="I4" i="4"/>
  <c r="I5" i="4"/>
  <c r="I6" i="4"/>
  <c r="I7" i="4"/>
  <c r="I8" i="4"/>
  <c r="I10" i="4"/>
  <c r="I11" i="4"/>
  <c r="I12" i="4"/>
  <c r="I13" i="4"/>
  <c r="I14" i="4"/>
  <c r="I15" i="4"/>
  <c r="I17" i="4"/>
  <c r="I18" i="4"/>
  <c r="I19" i="4"/>
  <c r="I20" i="4"/>
  <c r="I21" i="4"/>
  <c r="I22" i="4"/>
  <c r="I24" i="4"/>
  <c r="I25" i="4"/>
  <c r="I26" i="4"/>
  <c r="I27" i="4"/>
  <c r="I28" i="4"/>
  <c r="I29" i="4"/>
  <c r="I31" i="4"/>
  <c r="I32" i="4"/>
  <c r="I33" i="4"/>
  <c r="I34" i="4"/>
  <c r="I35" i="4"/>
  <c r="I36" i="4"/>
  <c r="I38" i="4"/>
  <c r="I39" i="4"/>
  <c r="I40" i="4"/>
  <c r="I41" i="4"/>
  <c r="I42" i="4"/>
  <c r="I43" i="4"/>
  <c r="I45" i="4"/>
  <c r="I46" i="4"/>
  <c r="I47" i="4"/>
  <c r="I48" i="4"/>
  <c r="I49" i="4"/>
  <c r="I50" i="4"/>
  <c r="I52" i="4"/>
  <c r="I53" i="4"/>
  <c r="I54" i="4"/>
  <c r="I55" i="4"/>
  <c r="I56" i="4"/>
  <c r="I57" i="4"/>
  <c r="I59" i="4"/>
  <c r="I60" i="4"/>
  <c r="I61" i="4"/>
  <c r="I62" i="4"/>
  <c r="I63" i="4"/>
  <c r="I64" i="4"/>
  <c r="I66" i="4"/>
  <c r="I67" i="4"/>
  <c r="I68" i="4"/>
  <c r="I69" i="4"/>
  <c r="I70" i="4"/>
  <c r="I71" i="4"/>
  <c r="I73" i="4"/>
  <c r="I74" i="4"/>
  <c r="I75" i="4"/>
  <c r="I76" i="4"/>
  <c r="I77" i="4"/>
  <c r="I78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3" i="4"/>
  <c r="R3" i="4"/>
  <c r="H7" i="7"/>
  <c r="I4" i="5"/>
  <c r="I5" i="5"/>
  <c r="I6" i="5"/>
  <c r="I7" i="5"/>
  <c r="I8" i="5"/>
  <c r="I10" i="5"/>
  <c r="I11" i="5"/>
  <c r="I12" i="5"/>
  <c r="I13" i="5"/>
  <c r="I14" i="5"/>
  <c r="I15" i="5"/>
  <c r="I17" i="5"/>
  <c r="I18" i="5"/>
  <c r="I19" i="5"/>
  <c r="I20" i="5"/>
  <c r="I21" i="5"/>
  <c r="I22" i="5"/>
  <c r="I24" i="5"/>
  <c r="I25" i="5"/>
  <c r="I26" i="5"/>
  <c r="I27" i="5"/>
  <c r="I28" i="5"/>
  <c r="I29" i="5"/>
  <c r="I31" i="5"/>
  <c r="I32" i="5"/>
  <c r="I33" i="5"/>
  <c r="I34" i="5"/>
  <c r="I35" i="5"/>
  <c r="I36" i="5"/>
  <c r="I38" i="5"/>
  <c r="I39" i="5"/>
  <c r="I40" i="5"/>
  <c r="I41" i="5"/>
  <c r="I42" i="5"/>
  <c r="I43" i="5"/>
  <c r="I45" i="5"/>
  <c r="I46" i="5"/>
  <c r="I47" i="5"/>
  <c r="I48" i="5"/>
  <c r="I49" i="5"/>
  <c r="I50" i="5"/>
  <c r="I52" i="5"/>
  <c r="I53" i="5"/>
  <c r="I54" i="5"/>
  <c r="I55" i="5"/>
  <c r="I56" i="5"/>
  <c r="I57" i="5"/>
  <c r="I59" i="5"/>
  <c r="I60" i="5"/>
  <c r="I61" i="5"/>
  <c r="I62" i="5"/>
  <c r="I63" i="5"/>
  <c r="I64" i="5"/>
  <c r="I66" i="5"/>
  <c r="I67" i="5"/>
  <c r="I68" i="5"/>
  <c r="I69" i="5"/>
  <c r="I70" i="5"/>
  <c r="I71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3" i="5"/>
  <c r="R3" i="5"/>
  <c r="H8" i="7"/>
  <c r="H10" i="7"/>
  <c r="R4" i="1"/>
  <c r="I4" i="7"/>
  <c r="R4" i="2"/>
  <c r="I5" i="7"/>
  <c r="R4" i="3"/>
  <c r="I6" i="7"/>
  <c r="R4" i="4"/>
  <c r="I7" i="7"/>
  <c r="R4" i="5"/>
  <c r="I8" i="7"/>
  <c r="I10" i="7"/>
  <c r="R5" i="1"/>
  <c r="K4" i="7"/>
  <c r="R5" i="2"/>
  <c r="K5" i="7"/>
  <c r="R5" i="3"/>
  <c r="K6" i="7"/>
  <c r="R5" i="4"/>
  <c r="K7" i="7"/>
  <c r="R5" i="5"/>
  <c r="K8" i="7"/>
  <c r="K10" i="7"/>
  <c r="B10" i="7"/>
  <c r="C9" i="7"/>
  <c r="D9" i="7"/>
  <c r="E9" i="7"/>
  <c r="F9" i="7"/>
  <c r="H9" i="7"/>
  <c r="I9" i="7"/>
  <c r="K9" i="7"/>
  <c r="B9" i="7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O8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H3" i="5"/>
  <c r="F3" i="5"/>
  <c r="J3" i="5"/>
  <c r="J2" i="5"/>
  <c r="K2" i="5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O8" i="4"/>
  <c r="H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H3" i="4"/>
  <c r="F3" i="4"/>
  <c r="J3" i="4"/>
  <c r="J2" i="4"/>
  <c r="K2" i="4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O8" i="3"/>
  <c r="H3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J2" i="3"/>
  <c r="K2" i="3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O8" i="2"/>
  <c r="H4" i="2"/>
  <c r="H3" i="2"/>
  <c r="F3" i="2"/>
  <c r="J2" i="2"/>
  <c r="K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H4" i="5"/>
  <c r="F4" i="5"/>
  <c r="K3" i="5"/>
  <c r="F4" i="4"/>
  <c r="J4" i="4"/>
  <c r="K4" i="4"/>
  <c r="H5" i="4"/>
  <c r="K3" i="4"/>
  <c r="F4" i="3"/>
  <c r="H5" i="3"/>
  <c r="F3" i="3"/>
  <c r="J3" i="3"/>
  <c r="K3" i="3"/>
  <c r="H4" i="3"/>
  <c r="J3" i="2"/>
  <c r="K3" i="2"/>
  <c r="O8" i="1"/>
  <c r="H5" i="5"/>
  <c r="J4" i="5"/>
  <c r="K4" i="5"/>
  <c r="F5" i="5"/>
  <c r="J5" i="5"/>
  <c r="K5" i="5"/>
  <c r="F5" i="4"/>
  <c r="J5" i="4"/>
  <c r="K5" i="4"/>
  <c r="H6" i="4"/>
  <c r="F5" i="3"/>
  <c r="J5" i="3"/>
  <c r="K5" i="3"/>
  <c r="H6" i="3"/>
  <c r="J4" i="3"/>
  <c r="K4" i="3"/>
  <c r="F4" i="2"/>
  <c r="J4" i="2"/>
  <c r="K4" i="2"/>
  <c r="H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I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F3" i="1"/>
  <c r="J2" i="1"/>
  <c r="K2" i="1"/>
  <c r="F6" i="5"/>
  <c r="H6" i="5"/>
  <c r="H7" i="4"/>
  <c r="F6" i="4"/>
  <c r="J6" i="4"/>
  <c r="K6" i="4"/>
  <c r="H7" i="3"/>
  <c r="F6" i="3"/>
  <c r="J6" i="3"/>
  <c r="K6" i="3"/>
  <c r="H6" i="2"/>
  <c r="F5" i="2"/>
  <c r="J5" i="2"/>
  <c r="K5" i="2"/>
  <c r="H10" i="1"/>
  <c r="H3" i="1"/>
  <c r="J3" i="1"/>
  <c r="K3" i="1"/>
  <c r="H5" i="1"/>
  <c r="H4" i="1"/>
  <c r="H7" i="5"/>
  <c r="J6" i="5"/>
  <c r="K6" i="5"/>
  <c r="F7" i="5"/>
  <c r="F7" i="4"/>
  <c r="J7" i="4"/>
  <c r="K7" i="4"/>
  <c r="H8" i="4"/>
  <c r="F7" i="3"/>
  <c r="J7" i="3"/>
  <c r="K7" i="3"/>
  <c r="H8" i="3"/>
  <c r="F6" i="2"/>
  <c r="J6" i="2"/>
  <c r="K6" i="2"/>
  <c r="H7" i="2"/>
  <c r="H11" i="1"/>
  <c r="F4" i="1"/>
  <c r="J4" i="1"/>
  <c r="K4" i="1"/>
  <c r="H6" i="1"/>
  <c r="F8" i="5"/>
  <c r="H8" i="5"/>
  <c r="J8" i="5"/>
  <c r="K8" i="5"/>
  <c r="J7" i="5"/>
  <c r="K7" i="5"/>
  <c r="H9" i="4"/>
  <c r="F8" i="4"/>
  <c r="J8" i="4"/>
  <c r="K8" i="4"/>
  <c r="F8" i="3"/>
  <c r="J8" i="3"/>
  <c r="K8" i="3"/>
  <c r="H9" i="3"/>
  <c r="F7" i="2"/>
  <c r="J7" i="2"/>
  <c r="K7" i="2"/>
  <c r="H8" i="2"/>
  <c r="H12" i="1"/>
  <c r="F10" i="1"/>
  <c r="J10" i="1"/>
  <c r="K10" i="1"/>
  <c r="F5" i="1"/>
  <c r="J5" i="1"/>
  <c r="K5" i="1"/>
  <c r="H7" i="1"/>
  <c r="H9" i="5"/>
  <c r="F9" i="5"/>
  <c r="J9" i="5"/>
  <c r="F9" i="4"/>
  <c r="J9" i="4"/>
  <c r="H10" i="4"/>
  <c r="H10" i="3"/>
  <c r="F9" i="3"/>
  <c r="J9" i="3"/>
  <c r="H9" i="2"/>
  <c r="F8" i="2"/>
  <c r="J8" i="2"/>
  <c r="K8" i="2"/>
  <c r="F11" i="1"/>
  <c r="J11" i="1"/>
  <c r="K11" i="1"/>
  <c r="H13" i="1"/>
  <c r="F6" i="1"/>
  <c r="J6" i="1"/>
  <c r="K6" i="1"/>
  <c r="H8" i="1"/>
  <c r="H9" i="1"/>
  <c r="F7" i="1"/>
  <c r="J7" i="1"/>
  <c r="K7" i="1"/>
  <c r="F10" i="5"/>
  <c r="H10" i="5"/>
  <c r="J10" i="5"/>
  <c r="K10" i="5"/>
  <c r="H11" i="4"/>
  <c r="F10" i="4"/>
  <c r="J10" i="4"/>
  <c r="K10" i="4"/>
  <c r="F10" i="3"/>
  <c r="J10" i="3"/>
  <c r="K10" i="3"/>
  <c r="H11" i="3"/>
  <c r="F9" i="2"/>
  <c r="J9" i="2"/>
  <c r="H10" i="2"/>
  <c r="H14" i="1"/>
  <c r="F12" i="1"/>
  <c r="J12" i="1"/>
  <c r="K12" i="1"/>
  <c r="F8" i="1"/>
  <c r="J8" i="1"/>
  <c r="K8" i="1"/>
  <c r="F9" i="1"/>
  <c r="J9" i="1"/>
  <c r="H11" i="5"/>
  <c r="F11" i="5"/>
  <c r="J11" i="5"/>
  <c r="K11" i="5"/>
  <c r="F11" i="4"/>
  <c r="J11" i="4"/>
  <c r="K11" i="4"/>
  <c r="H12" i="4"/>
  <c r="H12" i="3"/>
  <c r="F11" i="3"/>
  <c r="J11" i="3"/>
  <c r="K11" i="3"/>
  <c r="F10" i="2"/>
  <c r="J10" i="2"/>
  <c r="K10" i="2"/>
  <c r="H11" i="2"/>
  <c r="H15" i="1"/>
  <c r="F13" i="1"/>
  <c r="J13" i="1"/>
  <c r="K13" i="1"/>
  <c r="F12" i="5"/>
  <c r="H12" i="5"/>
  <c r="J12" i="5"/>
  <c r="K12" i="5"/>
  <c r="H13" i="4"/>
  <c r="F12" i="4"/>
  <c r="J12" i="4"/>
  <c r="K12" i="4"/>
  <c r="F12" i="3"/>
  <c r="J12" i="3"/>
  <c r="K12" i="3"/>
  <c r="H13" i="3"/>
  <c r="H12" i="2"/>
  <c r="F11" i="2"/>
  <c r="J11" i="2"/>
  <c r="K11" i="2"/>
  <c r="H16" i="1"/>
  <c r="F14" i="1"/>
  <c r="J14" i="1"/>
  <c r="K14" i="1"/>
  <c r="H13" i="5"/>
  <c r="F13" i="5"/>
  <c r="J13" i="5"/>
  <c r="K13" i="5"/>
  <c r="F13" i="4"/>
  <c r="J13" i="4"/>
  <c r="K13" i="4"/>
  <c r="H14" i="4"/>
  <c r="H14" i="3"/>
  <c r="F13" i="3"/>
  <c r="J13" i="3"/>
  <c r="K13" i="3"/>
  <c r="F12" i="2"/>
  <c r="J12" i="2"/>
  <c r="K12" i="2"/>
  <c r="H13" i="2"/>
  <c r="H17" i="1"/>
  <c r="F15" i="1"/>
  <c r="J15" i="1"/>
  <c r="K15" i="1"/>
  <c r="F14" i="5"/>
  <c r="H14" i="5"/>
  <c r="H15" i="4"/>
  <c r="F14" i="4"/>
  <c r="J14" i="4"/>
  <c r="K14" i="4"/>
  <c r="F14" i="3"/>
  <c r="J14" i="3"/>
  <c r="K14" i="3"/>
  <c r="H15" i="3"/>
  <c r="F13" i="2"/>
  <c r="J13" i="2"/>
  <c r="K13" i="2"/>
  <c r="H14" i="2"/>
  <c r="H18" i="1"/>
  <c r="F16" i="1"/>
  <c r="J16" i="1"/>
  <c r="H15" i="5"/>
  <c r="J14" i="5"/>
  <c r="K14" i="5"/>
  <c r="F15" i="5"/>
  <c r="F15" i="4"/>
  <c r="J15" i="4"/>
  <c r="K15" i="4"/>
  <c r="H16" i="4"/>
  <c r="H16" i="3"/>
  <c r="F15" i="3"/>
  <c r="J15" i="3"/>
  <c r="K15" i="3"/>
  <c r="H15" i="2"/>
  <c r="F14" i="2"/>
  <c r="J14" i="2"/>
  <c r="K14" i="2"/>
  <c r="H19" i="1"/>
  <c r="F17" i="1"/>
  <c r="J17" i="1"/>
  <c r="K17" i="1"/>
  <c r="F16" i="5"/>
  <c r="H16" i="5"/>
  <c r="J16" i="5"/>
  <c r="J15" i="5"/>
  <c r="K15" i="5"/>
  <c r="H17" i="4"/>
  <c r="F16" i="4"/>
  <c r="J16" i="4"/>
  <c r="F16" i="3"/>
  <c r="J16" i="3"/>
  <c r="H17" i="3"/>
  <c r="F15" i="2"/>
  <c r="J15" i="2"/>
  <c r="K15" i="2"/>
  <c r="H16" i="2"/>
  <c r="H20" i="1"/>
  <c r="F18" i="1"/>
  <c r="J18" i="1"/>
  <c r="K18" i="1"/>
  <c r="H17" i="5"/>
  <c r="F17" i="5"/>
  <c r="J17" i="5"/>
  <c r="K17" i="5"/>
  <c r="F17" i="4"/>
  <c r="J17" i="4"/>
  <c r="K17" i="4"/>
  <c r="H18" i="4"/>
  <c r="H18" i="3"/>
  <c r="F17" i="3"/>
  <c r="J17" i="3"/>
  <c r="K17" i="3"/>
  <c r="H17" i="2"/>
  <c r="F16" i="2"/>
  <c r="J16" i="2"/>
  <c r="H21" i="1"/>
  <c r="F19" i="1"/>
  <c r="J19" i="1"/>
  <c r="K19" i="1"/>
  <c r="F18" i="5"/>
  <c r="H18" i="5"/>
  <c r="J18" i="5"/>
  <c r="K18" i="5"/>
  <c r="H19" i="4"/>
  <c r="F18" i="4"/>
  <c r="J18" i="4"/>
  <c r="K18" i="4"/>
  <c r="F18" i="3"/>
  <c r="J18" i="3"/>
  <c r="K18" i="3"/>
  <c r="H19" i="3"/>
  <c r="F17" i="2"/>
  <c r="J17" i="2"/>
  <c r="K17" i="2"/>
  <c r="H18" i="2"/>
  <c r="H22" i="1"/>
  <c r="F20" i="1"/>
  <c r="J20" i="1"/>
  <c r="K20" i="1"/>
  <c r="H19" i="5"/>
  <c r="F19" i="5"/>
  <c r="J19" i="5"/>
  <c r="K19" i="5"/>
  <c r="F19" i="4"/>
  <c r="J19" i="4"/>
  <c r="K19" i="4"/>
  <c r="H20" i="4"/>
  <c r="F19" i="3"/>
  <c r="J19" i="3"/>
  <c r="K19" i="3"/>
  <c r="H20" i="3"/>
  <c r="H19" i="2"/>
  <c r="F18" i="2"/>
  <c r="J18" i="2"/>
  <c r="K18" i="2"/>
  <c r="H23" i="1"/>
  <c r="F21" i="1"/>
  <c r="J21" i="1"/>
  <c r="K21" i="1"/>
  <c r="F20" i="5"/>
  <c r="H20" i="5"/>
  <c r="J20" i="5"/>
  <c r="K20" i="5"/>
  <c r="H21" i="4"/>
  <c r="F20" i="4"/>
  <c r="J20" i="4"/>
  <c r="K20" i="4"/>
  <c r="F20" i="3"/>
  <c r="J20" i="3"/>
  <c r="K20" i="3"/>
  <c r="H21" i="3"/>
  <c r="F19" i="2"/>
  <c r="J19" i="2"/>
  <c r="K19" i="2"/>
  <c r="H20" i="2"/>
  <c r="H24" i="1"/>
  <c r="F22" i="1"/>
  <c r="J22" i="1"/>
  <c r="K22" i="1"/>
  <c r="H21" i="5"/>
  <c r="F21" i="5"/>
  <c r="J21" i="5"/>
  <c r="K21" i="5"/>
  <c r="F21" i="4"/>
  <c r="J21" i="4"/>
  <c r="K21" i="4"/>
  <c r="H22" i="4"/>
  <c r="H22" i="3"/>
  <c r="F21" i="3"/>
  <c r="J21" i="3"/>
  <c r="K21" i="3"/>
  <c r="H21" i="2"/>
  <c r="F20" i="2"/>
  <c r="J20" i="2"/>
  <c r="K20" i="2"/>
  <c r="H25" i="1"/>
  <c r="F23" i="1"/>
  <c r="J23" i="1"/>
  <c r="F22" i="5"/>
  <c r="H22" i="5"/>
  <c r="J22" i="5"/>
  <c r="K22" i="5"/>
  <c r="H23" i="4"/>
  <c r="F22" i="4"/>
  <c r="J22" i="4"/>
  <c r="K22" i="4"/>
  <c r="F22" i="3"/>
  <c r="J22" i="3"/>
  <c r="K22" i="3"/>
  <c r="H23" i="3"/>
  <c r="F21" i="2"/>
  <c r="J21" i="2"/>
  <c r="K21" i="2"/>
  <c r="H22" i="2"/>
  <c r="F24" i="1"/>
  <c r="J24" i="1"/>
  <c r="K24" i="1"/>
  <c r="H26" i="1"/>
  <c r="H23" i="5"/>
  <c r="F23" i="5"/>
  <c r="J23" i="5"/>
  <c r="F23" i="4"/>
  <c r="J23" i="4"/>
  <c r="H24" i="4"/>
  <c r="H24" i="3"/>
  <c r="F23" i="3"/>
  <c r="J23" i="3"/>
  <c r="F22" i="2"/>
  <c r="J22" i="2"/>
  <c r="K22" i="2"/>
  <c r="H23" i="2"/>
  <c r="H27" i="1"/>
  <c r="F25" i="1"/>
  <c r="J25" i="1"/>
  <c r="K25" i="1"/>
  <c r="F24" i="5"/>
  <c r="H24" i="5"/>
  <c r="J24" i="5"/>
  <c r="K24" i="5"/>
  <c r="H25" i="4"/>
  <c r="F24" i="4"/>
  <c r="J24" i="4"/>
  <c r="K24" i="4"/>
  <c r="F24" i="3"/>
  <c r="J24" i="3"/>
  <c r="K24" i="3"/>
  <c r="H25" i="3"/>
  <c r="H24" i="2"/>
  <c r="F23" i="2"/>
  <c r="J23" i="2"/>
  <c r="F26" i="1"/>
  <c r="J26" i="1"/>
  <c r="K26" i="1"/>
  <c r="H28" i="1"/>
  <c r="H25" i="5"/>
  <c r="F25" i="5"/>
  <c r="F25" i="4"/>
  <c r="J25" i="4"/>
  <c r="K25" i="4"/>
  <c r="H26" i="4"/>
  <c r="F25" i="3"/>
  <c r="J25" i="3"/>
  <c r="K25" i="3"/>
  <c r="H26" i="3"/>
  <c r="F24" i="2"/>
  <c r="J24" i="2"/>
  <c r="K24" i="2"/>
  <c r="H25" i="2"/>
  <c r="F27" i="1"/>
  <c r="J27" i="1"/>
  <c r="K27" i="1"/>
  <c r="H29" i="1"/>
  <c r="F26" i="5"/>
  <c r="H26" i="5"/>
  <c r="J26" i="5"/>
  <c r="K26" i="5"/>
  <c r="J25" i="5"/>
  <c r="K25" i="5"/>
  <c r="H27" i="4"/>
  <c r="F26" i="4"/>
  <c r="J26" i="4"/>
  <c r="K26" i="4"/>
  <c r="H27" i="3"/>
  <c r="F26" i="3"/>
  <c r="J26" i="3"/>
  <c r="K26" i="3"/>
  <c r="H26" i="2"/>
  <c r="F25" i="2"/>
  <c r="J25" i="2"/>
  <c r="K25" i="2"/>
  <c r="H30" i="1"/>
  <c r="F28" i="1"/>
  <c r="J28" i="1"/>
  <c r="K28" i="1"/>
  <c r="H27" i="5"/>
  <c r="F27" i="5"/>
  <c r="J27" i="5"/>
  <c r="K27" i="5"/>
  <c r="F27" i="4"/>
  <c r="J27" i="4"/>
  <c r="K27" i="4"/>
  <c r="H28" i="4"/>
  <c r="F27" i="3"/>
  <c r="J27" i="3"/>
  <c r="K27" i="3"/>
  <c r="H28" i="3"/>
  <c r="F26" i="2"/>
  <c r="J26" i="2"/>
  <c r="K26" i="2"/>
  <c r="H27" i="2"/>
  <c r="H31" i="1"/>
  <c r="F29" i="1"/>
  <c r="J29" i="1"/>
  <c r="K29" i="1"/>
  <c r="H28" i="5"/>
  <c r="F28" i="5"/>
  <c r="J28" i="5"/>
  <c r="K28" i="5"/>
  <c r="H29" i="4"/>
  <c r="F28" i="4"/>
  <c r="J28" i="4"/>
  <c r="K28" i="4"/>
  <c r="H29" i="3"/>
  <c r="F28" i="3"/>
  <c r="J28" i="3"/>
  <c r="K28" i="3"/>
  <c r="H28" i="2"/>
  <c r="F27" i="2"/>
  <c r="J27" i="2"/>
  <c r="K27" i="2"/>
  <c r="F30" i="1"/>
  <c r="J30" i="1"/>
  <c r="H32" i="1"/>
  <c r="F29" i="5"/>
  <c r="H29" i="5"/>
  <c r="J29" i="5"/>
  <c r="K29" i="5"/>
  <c r="F29" i="4"/>
  <c r="J29" i="4"/>
  <c r="K29" i="4"/>
  <c r="H30" i="4"/>
  <c r="F29" i="3"/>
  <c r="J29" i="3"/>
  <c r="K29" i="3"/>
  <c r="H30" i="3"/>
  <c r="F28" i="2"/>
  <c r="J28" i="2"/>
  <c r="K28" i="2"/>
  <c r="H29" i="2"/>
  <c r="H33" i="1"/>
  <c r="F31" i="1"/>
  <c r="J31" i="1"/>
  <c r="K31" i="1"/>
  <c r="H30" i="5"/>
  <c r="F30" i="5"/>
  <c r="J30" i="5"/>
  <c r="H31" i="4"/>
  <c r="F30" i="4"/>
  <c r="J30" i="4"/>
  <c r="H31" i="3"/>
  <c r="F30" i="3"/>
  <c r="J30" i="3"/>
  <c r="H30" i="2"/>
  <c r="F29" i="2"/>
  <c r="J29" i="2"/>
  <c r="K29" i="2"/>
  <c r="F32" i="1"/>
  <c r="J32" i="1"/>
  <c r="K32" i="1"/>
  <c r="H34" i="1"/>
  <c r="F31" i="5"/>
  <c r="H31" i="5"/>
  <c r="J31" i="5"/>
  <c r="K31" i="5"/>
  <c r="F31" i="4"/>
  <c r="J31" i="4"/>
  <c r="K31" i="4"/>
  <c r="H32" i="4"/>
  <c r="F31" i="3"/>
  <c r="J31" i="3"/>
  <c r="K31" i="3"/>
  <c r="H32" i="3"/>
  <c r="F30" i="2"/>
  <c r="J30" i="2"/>
  <c r="H31" i="2"/>
  <c r="H35" i="1"/>
  <c r="F33" i="1"/>
  <c r="J33" i="1"/>
  <c r="K33" i="1"/>
  <c r="H32" i="5"/>
  <c r="F32" i="5"/>
  <c r="J32" i="5"/>
  <c r="K32" i="5"/>
  <c r="H33" i="4"/>
  <c r="F32" i="4"/>
  <c r="J32" i="4"/>
  <c r="K32" i="4"/>
  <c r="H33" i="3"/>
  <c r="F32" i="3"/>
  <c r="J32" i="3"/>
  <c r="K32" i="3"/>
  <c r="H32" i="2"/>
  <c r="F31" i="2"/>
  <c r="J31" i="2"/>
  <c r="K31" i="2"/>
  <c r="H36" i="1"/>
  <c r="F34" i="1"/>
  <c r="J34" i="1"/>
  <c r="K34" i="1"/>
  <c r="F33" i="5"/>
  <c r="H33" i="5"/>
  <c r="F33" i="4"/>
  <c r="J33" i="4"/>
  <c r="K33" i="4"/>
  <c r="H34" i="4"/>
  <c r="F33" i="3"/>
  <c r="J33" i="3"/>
  <c r="K33" i="3"/>
  <c r="H34" i="3"/>
  <c r="F32" i="2"/>
  <c r="J32" i="2"/>
  <c r="K32" i="2"/>
  <c r="H33" i="2"/>
  <c r="H37" i="1"/>
  <c r="F35" i="1"/>
  <c r="J35" i="1"/>
  <c r="K35" i="1"/>
  <c r="H34" i="5"/>
  <c r="J33" i="5"/>
  <c r="K33" i="5"/>
  <c r="F34" i="5"/>
  <c r="F34" i="4"/>
  <c r="J34" i="4"/>
  <c r="K34" i="4"/>
  <c r="H35" i="4"/>
  <c r="H35" i="3"/>
  <c r="F34" i="3"/>
  <c r="J34" i="3"/>
  <c r="K34" i="3"/>
  <c r="F33" i="2"/>
  <c r="J33" i="2"/>
  <c r="K33" i="2"/>
  <c r="H34" i="2"/>
  <c r="H38" i="1"/>
  <c r="F36" i="1"/>
  <c r="J36" i="1"/>
  <c r="K36" i="1"/>
  <c r="F35" i="5"/>
  <c r="J34" i="5"/>
  <c r="K34" i="5"/>
  <c r="H35" i="5"/>
  <c r="F35" i="4"/>
  <c r="J35" i="4"/>
  <c r="K35" i="4"/>
  <c r="H36" i="4"/>
  <c r="F35" i="3"/>
  <c r="J35" i="3"/>
  <c r="K35" i="3"/>
  <c r="H36" i="3"/>
  <c r="H35" i="2"/>
  <c r="F34" i="2"/>
  <c r="J34" i="2"/>
  <c r="K34" i="2"/>
  <c r="F37" i="1"/>
  <c r="J37" i="1"/>
  <c r="H39" i="1"/>
  <c r="H36" i="5"/>
  <c r="F36" i="5"/>
  <c r="J36" i="5"/>
  <c r="K36" i="5"/>
  <c r="J35" i="5"/>
  <c r="K35" i="5"/>
  <c r="H37" i="4"/>
  <c r="F36" i="4"/>
  <c r="J36" i="4"/>
  <c r="K36" i="4"/>
  <c r="H37" i="3"/>
  <c r="F36" i="3"/>
  <c r="J36" i="3"/>
  <c r="K36" i="3"/>
  <c r="F35" i="2"/>
  <c r="J35" i="2"/>
  <c r="K35" i="2"/>
  <c r="H36" i="2"/>
  <c r="H40" i="1"/>
  <c r="F38" i="1"/>
  <c r="J38" i="1"/>
  <c r="K38" i="1"/>
  <c r="F37" i="5"/>
  <c r="H37" i="5"/>
  <c r="F37" i="4"/>
  <c r="J37" i="4"/>
  <c r="H38" i="4"/>
  <c r="F37" i="3"/>
  <c r="J37" i="3"/>
  <c r="H38" i="3"/>
  <c r="H37" i="2"/>
  <c r="F36" i="2"/>
  <c r="J36" i="2"/>
  <c r="K36" i="2"/>
  <c r="F39" i="1"/>
  <c r="J39" i="1"/>
  <c r="K39" i="1"/>
  <c r="H41" i="1"/>
  <c r="J37" i="5"/>
  <c r="H38" i="5"/>
  <c r="F38" i="5"/>
  <c r="J38" i="5"/>
  <c r="K38" i="5"/>
  <c r="H39" i="4"/>
  <c r="F38" i="4"/>
  <c r="J38" i="4"/>
  <c r="K38" i="4"/>
  <c r="H39" i="3"/>
  <c r="F38" i="3"/>
  <c r="J38" i="3"/>
  <c r="K38" i="3"/>
  <c r="F37" i="2"/>
  <c r="J37" i="2"/>
  <c r="H38" i="2"/>
  <c r="F40" i="1"/>
  <c r="J40" i="1"/>
  <c r="K40" i="1"/>
  <c r="H42" i="1"/>
  <c r="F39" i="5"/>
  <c r="H39" i="5"/>
  <c r="F39" i="4"/>
  <c r="J39" i="4"/>
  <c r="K39" i="4"/>
  <c r="H40" i="4"/>
  <c r="F39" i="3"/>
  <c r="J39" i="3"/>
  <c r="K39" i="3"/>
  <c r="H40" i="3"/>
  <c r="H39" i="2"/>
  <c r="F38" i="2"/>
  <c r="J38" i="2"/>
  <c r="K38" i="2"/>
  <c r="F41" i="1"/>
  <c r="J41" i="1"/>
  <c r="K41" i="1"/>
  <c r="H43" i="1"/>
  <c r="F40" i="5"/>
  <c r="H40" i="5"/>
  <c r="J39" i="5"/>
  <c r="K39" i="5"/>
  <c r="H41" i="4"/>
  <c r="F40" i="4"/>
  <c r="J40" i="4"/>
  <c r="K40" i="4"/>
  <c r="H41" i="3"/>
  <c r="F40" i="3"/>
  <c r="J40" i="3"/>
  <c r="K40" i="3"/>
  <c r="F39" i="2"/>
  <c r="J39" i="2"/>
  <c r="K39" i="2"/>
  <c r="H40" i="2"/>
  <c r="H44" i="1"/>
  <c r="F42" i="1"/>
  <c r="J42" i="1"/>
  <c r="K42" i="1"/>
  <c r="H41" i="5"/>
  <c r="J40" i="5"/>
  <c r="K40" i="5"/>
  <c r="F41" i="5"/>
  <c r="J41" i="5"/>
  <c r="K41" i="5"/>
  <c r="F41" i="4"/>
  <c r="J41" i="4"/>
  <c r="K41" i="4"/>
  <c r="H42" i="4"/>
  <c r="F41" i="3"/>
  <c r="J41" i="3"/>
  <c r="K41" i="3"/>
  <c r="H42" i="3"/>
  <c r="F40" i="2"/>
  <c r="J40" i="2"/>
  <c r="K40" i="2"/>
  <c r="H41" i="2"/>
  <c r="H45" i="1"/>
  <c r="F43" i="1"/>
  <c r="J43" i="1"/>
  <c r="K43" i="1"/>
  <c r="F42" i="5"/>
  <c r="H42" i="5"/>
  <c r="H43" i="4"/>
  <c r="F42" i="4"/>
  <c r="J42" i="4"/>
  <c r="K42" i="4"/>
  <c r="H43" i="3"/>
  <c r="F42" i="3"/>
  <c r="J42" i="3"/>
  <c r="K42" i="3"/>
  <c r="H42" i="2"/>
  <c r="F41" i="2"/>
  <c r="J41" i="2"/>
  <c r="K41" i="2"/>
  <c r="H46" i="1"/>
  <c r="F44" i="1"/>
  <c r="J44" i="1"/>
  <c r="H43" i="5"/>
  <c r="J42" i="5"/>
  <c r="K42" i="5"/>
  <c r="F43" i="5"/>
  <c r="J43" i="5"/>
  <c r="K43" i="5"/>
  <c r="F43" i="4"/>
  <c r="J43" i="4"/>
  <c r="K43" i="4"/>
  <c r="H44" i="4"/>
  <c r="F43" i="3"/>
  <c r="J43" i="3"/>
  <c r="K43" i="3"/>
  <c r="H44" i="3"/>
  <c r="F42" i="2"/>
  <c r="J42" i="2"/>
  <c r="K42" i="2"/>
  <c r="H43" i="2"/>
  <c r="H47" i="1"/>
  <c r="F45" i="1"/>
  <c r="J45" i="1"/>
  <c r="K45" i="1"/>
  <c r="F44" i="5"/>
  <c r="H44" i="5"/>
  <c r="H45" i="4"/>
  <c r="F44" i="4"/>
  <c r="J44" i="4"/>
  <c r="H45" i="3"/>
  <c r="F44" i="3"/>
  <c r="J44" i="3"/>
  <c r="H44" i="2"/>
  <c r="F43" i="2"/>
  <c r="J43" i="2"/>
  <c r="K43" i="2"/>
  <c r="H48" i="1"/>
  <c r="F46" i="1"/>
  <c r="J46" i="1"/>
  <c r="K46" i="1"/>
  <c r="J44" i="5"/>
  <c r="H45" i="5"/>
  <c r="F45" i="5"/>
  <c r="J45" i="5"/>
  <c r="K45" i="5"/>
  <c r="F45" i="4"/>
  <c r="J45" i="4"/>
  <c r="K45" i="4"/>
  <c r="H46" i="4"/>
  <c r="F45" i="3"/>
  <c r="J45" i="3"/>
  <c r="K45" i="3"/>
  <c r="H46" i="3"/>
  <c r="F44" i="2"/>
  <c r="J44" i="2"/>
  <c r="H45" i="2"/>
  <c r="H49" i="1"/>
  <c r="F47" i="1"/>
  <c r="J47" i="1"/>
  <c r="K47" i="1"/>
  <c r="F46" i="5"/>
  <c r="H46" i="5"/>
  <c r="H47" i="4"/>
  <c r="F46" i="4"/>
  <c r="J46" i="4"/>
  <c r="K46" i="4"/>
  <c r="F46" i="3"/>
  <c r="J46" i="3"/>
  <c r="K46" i="3"/>
  <c r="H47" i="3"/>
  <c r="F45" i="2"/>
  <c r="J45" i="2"/>
  <c r="K45" i="2"/>
  <c r="H46" i="2"/>
  <c r="H50" i="1"/>
  <c r="F48" i="1"/>
  <c r="J48" i="1"/>
  <c r="K48" i="1"/>
  <c r="H47" i="5"/>
  <c r="J46" i="5"/>
  <c r="K46" i="5"/>
  <c r="F47" i="5"/>
  <c r="J47" i="5"/>
  <c r="K47" i="5"/>
  <c r="F47" i="4"/>
  <c r="J47" i="4"/>
  <c r="K47" i="4"/>
  <c r="H48" i="4"/>
  <c r="F47" i="3"/>
  <c r="J47" i="3"/>
  <c r="K47" i="3"/>
  <c r="H48" i="3"/>
  <c r="H47" i="2"/>
  <c r="F46" i="2"/>
  <c r="J46" i="2"/>
  <c r="K46" i="2"/>
  <c r="F49" i="1"/>
  <c r="J49" i="1"/>
  <c r="K49" i="1"/>
  <c r="H51" i="1"/>
  <c r="F48" i="5"/>
  <c r="H48" i="5"/>
  <c r="H49" i="4"/>
  <c r="F48" i="4"/>
  <c r="J48" i="4"/>
  <c r="K48" i="4"/>
  <c r="H49" i="3"/>
  <c r="F48" i="3"/>
  <c r="J48" i="3"/>
  <c r="K48" i="3"/>
  <c r="F47" i="2"/>
  <c r="J47" i="2"/>
  <c r="K47" i="2"/>
  <c r="H48" i="2"/>
  <c r="H52" i="1"/>
  <c r="F50" i="1"/>
  <c r="J50" i="1"/>
  <c r="K50" i="1"/>
  <c r="H49" i="5"/>
  <c r="J48" i="5"/>
  <c r="K48" i="5"/>
  <c r="F49" i="5"/>
  <c r="J49" i="5"/>
  <c r="K49" i="5"/>
  <c r="F49" i="4"/>
  <c r="J49" i="4"/>
  <c r="K49" i="4"/>
  <c r="H50" i="4"/>
  <c r="F49" i="3"/>
  <c r="J49" i="3"/>
  <c r="K49" i="3"/>
  <c r="H50" i="3"/>
  <c r="H49" i="2"/>
  <c r="F48" i="2"/>
  <c r="J48" i="2"/>
  <c r="K48" i="2"/>
  <c r="H53" i="1"/>
  <c r="F51" i="1"/>
  <c r="J51" i="1"/>
  <c r="F50" i="5"/>
  <c r="H50" i="5"/>
  <c r="H51" i="4"/>
  <c r="F50" i="4"/>
  <c r="J50" i="4"/>
  <c r="K50" i="4"/>
  <c r="H51" i="3"/>
  <c r="F50" i="3"/>
  <c r="J50" i="3"/>
  <c r="K50" i="3"/>
  <c r="F49" i="2"/>
  <c r="J49" i="2"/>
  <c r="K49" i="2"/>
  <c r="H50" i="2"/>
  <c r="F52" i="1"/>
  <c r="J52" i="1"/>
  <c r="K52" i="1"/>
  <c r="H54" i="1"/>
  <c r="H51" i="5"/>
  <c r="J50" i="5"/>
  <c r="K50" i="5"/>
  <c r="F51" i="5"/>
  <c r="J51" i="5"/>
  <c r="F51" i="4"/>
  <c r="J51" i="4"/>
  <c r="H52" i="4"/>
  <c r="F51" i="3"/>
  <c r="J51" i="3"/>
  <c r="H52" i="3"/>
  <c r="H51" i="2"/>
  <c r="F50" i="2"/>
  <c r="J50" i="2"/>
  <c r="K50" i="2"/>
  <c r="H55" i="1"/>
  <c r="F53" i="1"/>
  <c r="J53" i="1"/>
  <c r="K53" i="1"/>
  <c r="F52" i="5"/>
  <c r="H52" i="5"/>
  <c r="H53" i="4"/>
  <c r="F52" i="4"/>
  <c r="J52" i="4"/>
  <c r="K52" i="4"/>
  <c r="H53" i="3"/>
  <c r="F52" i="3"/>
  <c r="J52" i="3"/>
  <c r="K52" i="3"/>
  <c r="F51" i="2"/>
  <c r="J51" i="2"/>
  <c r="H52" i="2"/>
  <c r="H56" i="1"/>
  <c r="F54" i="1"/>
  <c r="J54" i="1"/>
  <c r="K54" i="1"/>
  <c r="H53" i="5"/>
  <c r="J52" i="5"/>
  <c r="K52" i="5"/>
  <c r="F53" i="5"/>
  <c r="J53" i="5"/>
  <c r="K53" i="5"/>
  <c r="F53" i="4"/>
  <c r="J53" i="4"/>
  <c r="K53" i="4"/>
  <c r="H54" i="4"/>
  <c r="F53" i="3"/>
  <c r="J53" i="3"/>
  <c r="K53" i="3"/>
  <c r="H54" i="3"/>
  <c r="H53" i="2"/>
  <c r="F52" i="2"/>
  <c r="J52" i="2"/>
  <c r="K52" i="2"/>
  <c r="F55" i="1"/>
  <c r="J55" i="1"/>
  <c r="K55" i="1"/>
  <c r="H57" i="1"/>
  <c r="F54" i="5"/>
  <c r="H54" i="5"/>
  <c r="F54" i="4"/>
  <c r="J54" i="4"/>
  <c r="K54" i="4"/>
  <c r="H55" i="4"/>
  <c r="H55" i="3"/>
  <c r="F54" i="3"/>
  <c r="J54" i="3"/>
  <c r="K54" i="3"/>
  <c r="F53" i="2"/>
  <c r="J53" i="2"/>
  <c r="K53" i="2"/>
  <c r="H54" i="2"/>
  <c r="F56" i="1"/>
  <c r="J56" i="1"/>
  <c r="K56" i="1"/>
  <c r="H58" i="1"/>
  <c r="H55" i="5"/>
  <c r="J54" i="5"/>
  <c r="K54" i="5"/>
  <c r="F55" i="5"/>
  <c r="J55" i="5"/>
  <c r="K55" i="5"/>
  <c r="H56" i="4"/>
  <c r="F55" i="4"/>
  <c r="J55" i="4"/>
  <c r="K55" i="4"/>
  <c r="F55" i="3"/>
  <c r="J55" i="3"/>
  <c r="K55" i="3"/>
  <c r="H56" i="3"/>
  <c r="F54" i="2"/>
  <c r="J54" i="2"/>
  <c r="K54" i="2"/>
  <c r="H55" i="2"/>
  <c r="H59" i="1"/>
  <c r="F57" i="1"/>
  <c r="J57" i="1"/>
  <c r="K57" i="1"/>
  <c r="F56" i="5"/>
  <c r="H56" i="5"/>
  <c r="F56" i="4"/>
  <c r="J56" i="4"/>
  <c r="K56" i="4"/>
  <c r="H57" i="4"/>
  <c r="H57" i="3"/>
  <c r="F56" i="3"/>
  <c r="J56" i="3"/>
  <c r="K56" i="3"/>
  <c r="H56" i="2"/>
  <c r="F55" i="2"/>
  <c r="J55" i="2"/>
  <c r="K55" i="2"/>
  <c r="H60" i="1"/>
  <c r="F58" i="1"/>
  <c r="J58" i="1"/>
  <c r="H57" i="5"/>
  <c r="J56" i="5"/>
  <c r="K56" i="5"/>
  <c r="F57" i="5"/>
  <c r="J57" i="5"/>
  <c r="K57" i="5"/>
  <c r="H58" i="4"/>
  <c r="F57" i="4"/>
  <c r="J57" i="4"/>
  <c r="K57" i="4"/>
  <c r="F57" i="3"/>
  <c r="J57" i="3"/>
  <c r="K57" i="3"/>
  <c r="H58" i="3"/>
  <c r="F56" i="2"/>
  <c r="J56" i="2"/>
  <c r="K56" i="2"/>
  <c r="H57" i="2"/>
  <c r="H61" i="1"/>
  <c r="F59" i="1"/>
  <c r="J59" i="1"/>
  <c r="K59" i="1"/>
  <c r="H58" i="5"/>
  <c r="F58" i="5"/>
  <c r="J58" i="5"/>
  <c r="F58" i="4"/>
  <c r="J58" i="4"/>
  <c r="H59" i="4"/>
  <c r="F58" i="3"/>
  <c r="J58" i="3"/>
  <c r="H59" i="3"/>
  <c r="H58" i="2"/>
  <c r="F57" i="2"/>
  <c r="J57" i="2"/>
  <c r="K57" i="2"/>
  <c r="H62" i="1"/>
  <c r="F60" i="1"/>
  <c r="J60" i="1"/>
  <c r="K60" i="1"/>
  <c r="F59" i="5"/>
  <c r="H59" i="5"/>
  <c r="H60" i="4"/>
  <c r="F59" i="4"/>
  <c r="J59" i="4"/>
  <c r="K59" i="4"/>
  <c r="H60" i="3"/>
  <c r="F59" i="3"/>
  <c r="J59" i="3"/>
  <c r="K59" i="3"/>
  <c r="H59" i="2"/>
  <c r="F58" i="2"/>
  <c r="J58" i="2"/>
  <c r="F61" i="1"/>
  <c r="J61" i="1"/>
  <c r="K61" i="1"/>
  <c r="H63" i="1"/>
  <c r="J59" i="5"/>
  <c r="K59" i="5"/>
  <c r="H60" i="5"/>
  <c r="F60" i="5"/>
  <c r="J60" i="5"/>
  <c r="K60" i="5"/>
  <c r="F60" i="4"/>
  <c r="J60" i="4"/>
  <c r="K60" i="4"/>
  <c r="H61" i="4"/>
  <c r="F60" i="3"/>
  <c r="J60" i="3"/>
  <c r="K60" i="3"/>
  <c r="H61" i="3"/>
  <c r="H60" i="2"/>
  <c r="F59" i="2"/>
  <c r="J59" i="2"/>
  <c r="K59" i="2"/>
  <c r="F62" i="1"/>
  <c r="J62" i="1"/>
  <c r="K62" i="1"/>
  <c r="H64" i="1"/>
  <c r="F61" i="5"/>
  <c r="H61" i="5"/>
  <c r="H62" i="4"/>
  <c r="F61" i="4"/>
  <c r="J61" i="4"/>
  <c r="K61" i="4"/>
  <c r="H62" i="3"/>
  <c r="F61" i="3"/>
  <c r="J61" i="3"/>
  <c r="K61" i="3"/>
  <c r="F60" i="2"/>
  <c r="J60" i="2"/>
  <c r="K60" i="2"/>
  <c r="H61" i="2"/>
  <c r="H65" i="1"/>
  <c r="F63" i="1"/>
  <c r="J63" i="1"/>
  <c r="K63" i="1"/>
  <c r="J61" i="5"/>
  <c r="K61" i="5"/>
  <c r="H62" i="5"/>
  <c r="F62" i="5"/>
  <c r="F62" i="4"/>
  <c r="J62" i="4"/>
  <c r="K62" i="4"/>
  <c r="H63" i="4"/>
  <c r="F62" i="3"/>
  <c r="J62" i="3"/>
  <c r="K62" i="3"/>
  <c r="H63" i="3"/>
  <c r="H62" i="2"/>
  <c r="F61" i="2"/>
  <c r="J61" i="2"/>
  <c r="K61" i="2"/>
  <c r="H66" i="1"/>
  <c r="F64" i="1"/>
  <c r="J64" i="1"/>
  <c r="K64" i="1"/>
  <c r="F63" i="5"/>
  <c r="H63" i="5"/>
  <c r="J62" i="5"/>
  <c r="K62" i="5"/>
  <c r="F63" i="4"/>
  <c r="J63" i="4"/>
  <c r="K63" i="4"/>
  <c r="H64" i="4"/>
  <c r="H64" i="3"/>
  <c r="F63" i="3"/>
  <c r="J63" i="3"/>
  <c r="K63" i="3"/>
  <c r="H63" i="2"/>
  <c r="F62" i="2"/>
  <c r="J62" i="2"/>
  <c r="K62" i="2"/>
  <c r="F65" i="1"/>
  <c r="J65" i="1"/>
  <c r="H67" i="1"/>
  <c r="H64" i="5"/>
  <c r="J63" i="5"/>
  <c r="K63" i="5"/>
  <c r="F64" i="5"/>
  <c r="J64" i="5"/>
  <c r="K64" i="5"/>
  <c r="H65" i="4"/>
  <c r="F64" i="4"/>
  <c r="J64" i="4"/>
  <c r="K64" i="4"/>
  <c r="F64" i="3"/>
  <c r="J64" i="3"/>
  <c r="K64" i="3"/>
  <c r="H65" i="3"/>
  <c r="H64" i="2"/>
  <c r="F63" i="2"/>
  <c r="J63" i="2"/>
  <c r="K63" i="2"/>
  <c r="F66" i="1"/>
  <c r="J66" i="1"/>
  <c r="K66" i="1"/>
  <c r="H68" i="1"/>
  <c r="F65" i="5"/>
  <c r="H65" i="5"/>
  <c r="F65" i="4"/>
  <c r="J65" i="4"/>
  <c r="H66" i="4"/>
  <c r="H66" i="3"/>
  <c r="F65" i="3"/>
  <c r="J65" i="3"/>
  <c r="F64" i="2"/>
  <c r="J64" i="2"/>
  <c r="K64" i="2"/>
  <c r="H65" i="2"/>
  <c r="F67" i="1"/>
  <c r="J67" i="1"/>
  <c r="K67" i="1"/>
  <c r="H69" i="1"/>
  <c r="H66" i="5"/>
  <c r="J65" i="5"/>
  <c r="F66" i="5"/>
  <c r="H67" i="4"/>
  <c r="F66" i="4"/>
  <c r="J66" i="4"/>
  <c r="K66" i="4"/>
  <c r="H67" i="3"/>
  <c r="F66" i="3"/>
  <c r="J66" i="3"/>
  <c r="K66" i="3"/>
  <c r="H66" i="2"/>
  <c r="F65" i="2"/>
  <c r="J65" i="2"/>
  <c r="H70" i="1"/>
  <c r="F68" i="1"/>
  <c r="J68" i="1"/>
  <c r="K68" i="1"/>
  <c r="F67" i="5"/>
  <c r="H67" i="5"/>
  <c r="J67" i="5"/>
  <c r="K67" i="5"/>
  <c r="J66" i="5"/>
  <c r="K66" i="5"/>
  <c r="F67" i="4"/>
  <c r="J67" i="4"/>
  <c r="K67" i="4"/>
  <c r="H68" i="4"/>
  <c r="F67" i="3"/>
  <c r="J67" i="3"/>
  <c r="K67" i="3"/>
  <c r="H68" i="3"/>
  <c r="F66" i="2"/>
  <c r="J66" i="2"/>
  <c r="K66" i="2"/>
  <c r="H67" i="2"/>
  <c r="F69" i="1"/>
  <c r="J69" i="1"/>
  <c r="K69" i="1"/>
  <c r="H71" i="1"/>
  <c r="H68" i="5"/>
  <c r="F68" i="5"/>
  <c r="J68" i="5"/>
  <c r="K68" i="5"/>
  <c r="H69" i="4"/>
  <c r="F68" i="4"/>
  <c r="J68" i="4"/>
  <c r="K68" i="4"/>
  <c r="H69" i="3"/>
  <c r="F68" i="3"/>
  <c r="J68" i="3"/>
  <c r="K68" i="3"/>
  <c r="H68" i="2"/>
  <c r="F67" i="2"/>
  <c r="J67" i="2"/>
  <c r="K67" i="2"/>
  <c r="H72" i="1"/>
  <c r="F70" i="1"/>
  <c r="J70" i="1"/>
  <c r="K70" i="1"/>
  <c r="F69" i="5"/>
  <c r="H69" i="5"/>
  <c r="J69" i="5"/>
  <c r="K69" i="5"/>
  <c r="F69" i="4"/>
  <c r="J69" i="4"/>
  <c r="K69" i="4"/>
  <c r="H70" i="4"/>
  <c r="F69" i="3"/>
  <c r="J69" i="3"/>
  <c r="K69" i="3"/>
  <c r="H70" i="3"/>
  <c r="H69" i="2"/>
  <c r="F68" i="2"/>
  <c r="J68" i="2"/>
  <c r="K68" i="2"/>
  <c r="F71" i="1"/>
  <c r="J71" i="1"/>
  <c r="K71" i="1"/>
  <c r="H73" i="1"/>
  <c r="H70" i="5"/>
  <c r="F70" i="5"/>
  <c r="J70" i="5"/>
  <c r="K70" i="5"/>
  <c r="H71" i="4"/>
  <c r="F70" i="4"/>
  <c r="J70" i="4"/>
  <c r="K70" i="4"/>
  <c r="H71" i="3"/>
  <c r="F70" i="3"/>
  <c r="J70" i="3"/>
  <c r="K70" i="3"/>
  <c r="H70" i="2"/>
  <c r="F69" i="2"/>
  <c r="J69" i="2"/>
  <c r="K69" i="2"/>
  <c r="H74" i="1"/>
  <c r="F72" i="1"/>
  <c r="J72" i="1"/>
  <c r="F71" i="5"/>
  <c r="H71" i="5"/>
  <c r="J71" i="5"/>
  <c r="K71" i="5"/>
  <c r="F71" i="4"/>
  <c r="J71" i="4"/>
  <c r="K71" i="4"/>
  <c r="H72" i="4"/>
  <c r="F71" i="3"/>
  <c r="J71" i="3"/>
  <c r="K71" i="3"/>
  <c r="H72" i="3"/>
  <c r="F70" i="2"/>
  <c r="J70" i="2"/>
  <c r="K70" i="2"/>
  <c r="H71" i="2"/>
  <c r="H75" i="1"/>
  <c r="F73" i="1"/>
  <c r="J73" i="1"/>
  <c r="K73" i="1"/>
  <c r="H72" i="5"/>
  <c r="F72" i="5"/>
  <c r="J72" i="5"/>
  <c r="H73" i="4"/>
  <c r="F72" i="4"/>
  <c r="J72" i="4"/>
  <c r="H73" i="3"/>
  <c r="F72" i="3"/>
  <c r="J72" i="3"/>
  <c r="H72" i="2"/>
  <c r="F71" i="2"/>
  <c r="J71" i="2"/>
  <c r="K71" i="2"/>
  <c r="H76" i="1"/>
  <c r="F74" i="1"/>
  <c r="J74" i="1"/>
  <c r="K74" i="1"/>
  <c r="F73" i="5"/>
  <c r="H73" i="5"/>
  <c r="J73" i="5"/>
  <c r="K73" i="5"/>
  <c r="H74" i="4"/>
  <c r="F73" i="4"/>
  <c r="J73" i="4"/>
  <c r="K73" i="4"/>
  <c r="F73" i="3"/>
  <c r="J73" i="3"/>
  <c r="K73" i="3"/>
  <c r="H74" i="3"/>
  <c r="F72" i="2"/>
  <c r="J72" i="2"/>
  <c r="H73" i="2"/>
  <c r="F75" i="1"/>
  <c r="J75" i="1"/>
  <c r="K75" i="1"/>
  <c r="H77" i="1"/>
  <c r="H74" i="5"/>
  <c r="F74" i="5"/>
  <c r="J74" i="5"/>
  <c r="K74" i="5"/>
  <c r="H75" i="4"/>
  <c r="F74" i="4"/>
  <c r="J74" i="4"/>
  <c r="K74" i="4"/>
  <c r="H75" i="3"/>
  <c r="F74" i="3"/>
  <c r="J74" i="3"/>
  <c r="K74" i="3"/>
  <c r="H74" i="2"/>
  <c r="F73" i="2"/>
  <c r="J73" i="2"/>
  <c r="K73" i="2"/>
  <c r="F76" i="1"/>
  <c r="J76" i="1"/>
  <c r="K76" i="1"/>
  <c r="H78" i="1"/>
  <c r="G79" i="1"/>
  <c r="F75" i="5"/>
  <c r="H75" i="5"/>
  <c r="H76" i="4"/>
  <c r="F75" i="4"/>
  <c r="J75" i="4"/>
  <c r="K75" i="4"/>
  <c r="H76" i="3"/>
  <c r="F75" i="3"/>
  <c r="J75" i="3"/>
  <c r="K75" i="3"/>
  <c r="F74" i="2"/>
  <c r="J74" i="2"/>
  <c r="K74" i="2"/>
  <c r="H75" i="2"/>
  <c r="G80" i="1"/>
  <c r="H79" i="1"/>
  <c r="F77" i="1"/>
  <c r="J77" i="1"/>
  <c r="K77" i="1"/>
  <c r="H76" i="5"/>
  <c r="J75" i="5"/>
  <c r="K75" i="5"/>
  <c r="F76" i="5"/>
  <c r="H77" i="4"/>
  <c r="F76" i="4"/>
  <c r="J76" i="4"/>
  <c r="K76" i="4"/>
  <c r="H77" i="3"/>
  <c r="F76" i="3"/>
  <c r="J76" i="3"/>
  <c r="K76" i="3"/>
  <c r="H76" i="2"/>
  <c r="F75" i="2"/>
  <c r="J75" i="2"/>
  <c r="K75" i="2"/>
  <c r="G81" i="1"/>
  <c r="H80" i="1"/>
  <c r="F78" i="1"/>
  <c r="J78" i="1"/>
  <c r="K78" i="1"/>
  <c r="E79" i="1"/>
  <c r="F77" i="5"/>
  <c r="J76" i="5"/>
  <c r="K76" i="5"/>
  <c r="H77" i="5"/>
  <c r="G79" i="4"/>
  <c r="H78" i="4"/>
  <c r="F77" i="4"/>
  <c r="J77" i="4"/>
  <c r="K77" i="4"/>
  <c r="F77" i="3"/>
  <c r="J77" i="3"/>
  <c r="K77" i="3"/>
  <c r="H78" i="3"/>
  <c r="G79" i="3"/>
  <c r="F76" i="2"/>
  <c r="J76" i="2"/>
  <c r="K76" i="2"/>
  <c r="H77" i="2"/>
  <c r="H81" i="1"/>
  <c r="G82" i="1"/>
  <c r="E80" i="1"/>
  <c r="F79" i="1"/>
  <c r="J79" i="1"/>
  <c r="J77" i="5"/>
  <c r="K77" i="5"/>
  <c r="G79" i="5"/>
  <c r="H78" i="5"/>
  <c r="E79" i="5"/>
  <c r="F78" i="5"/>
  <c r="J78" i="5"/>
  <c r="K78" i="5"/>
  <c r="E79" i="4"/>
  <c r="F78" i="4"/>
  <c r="J78" i="4"/>
  <c r="K78" i="4"/>
  <c r="G80" i="4"/>
  <c r="H79" i="4"/>
  <c r="H79" i="3"/>
  <c r="G80" i="3"/>
  <c r="E79" i="3"/>
  <c r="F78" i="3"/>
  <c r="J78" i="3"/>
  <c r="K78" i="3"/>
  <c r="G79" i="2"/>
  <c r="H78" i="2"/>
  <c r="F77" i="2"/>
  <c r="J77" i="2"/>
  <c r="K77" i="2"/>
  <c r="E81" i="1"/>
  <c r="F80" i="1"/>
  <c r="J80" i="1"/>
  <c r="K80" i="1"/>
  <c r="G83" i="1"/>
  <c r="H82" i="1"/>
  <c r="F79" i="5"/>
  <c r="E80" i="5"/>
  <c r="G80" i="5"/>
  <c r="H79" i="5"/>
  <c r="G81" i="4"/>
  <c r="H80" i="4"/>
  <c r="E80" i="4"/>
  <c r="F79" i="4"/>
  <c r="J79" i="4"/>
  <c r="F79" i="3"/>
  <c r="J79" i="3"/>
  <c r="E80" i="3"/>
  <c r="G81" i="3"/>
  <c r="H80" i="3"/>
  <c r="F78" i="2"/>
  <c r="J78" i="2"/>
  <c r="K78" i="2"/>
  <c r="E79" i="2"/>
  <c r="G80" i="2"/>
  <c r="H79" i="2"/>
  <c r="E82" i="1"/>
  <c r="F81" i="1"/>
  <c r="J81" i="1"/>
  <c r="K81" i="1"/>
  <c r="G84" i="1"/>
  <c r="H83" i="1"/>
  <c r="G81" i="5"/>
  <c r="H80" i="5"/>
  <c r="E81" i="5"/>
  <c r="F80" i="5"/>
  <c r="J80" i="5"/>
  <c r="K80" i="5"/>
  <c r="J79" i="5"/>
  <c r="G82" i="4"/>
  <c r="H81" i="4"/>
  <c r="E81" i="4"/>
  <c r="F80" i="4"/>
  <c r="J80" i="4"/>
  <c r="K80" i="4"/>
  <c r="G82" i="3"/>
  <c r="H81" i="3"/>
  <c r="F80" i="3"/>
  <c r="J80" i="3"/>
  <c r="K80" i="3"/>
  <c r="E81" i="3"/>
  <c r="H80" i="2"/>
  <c r="G81" i="2"/>
  <c r="F79" i="2"/>
  <c r="J79" i="2"/>
  <c r="E80" i="2"/>
  <c r="G85" i="1"/>
  <c r="H84" i="1"/>
  <c r="E83" i="1"/>
  <c r="F82" i="1"/>
  <c r="J82" i="1"/>
  <c r="K82" i="1"/>
  <c r="E82" i="5"/>
  <c r="F81" i="5"/>
  <c r="H81" i="5"/>
  <c r="G82" i="5"/>
  <c r="H82" i="4"/>
  <c r="G83" i="4"/>
  <c r="E82" i="4"/>
  <c r="F81" i="4"/>
  <c r="J81" i="4"/>
  <c r="K81" i="4"/>
  <c r="G83" i="3"/>
  <c r="H82" i="3"/>
  <c r="E82" i="3"/>
  <c r="F81" i="3"/>
  <c r="J81" i="3"/>
  <c r="K81" i="3"/>
  <c r="F80" i="2"/>
  <c r="J80" i="2"/>
  <c r="K80" i="2"/>
  <c r="E81" i="2"/>
  <c r="G82" i="2"/>
  <c r="H81" i="2"/>
  <c r="G86" i="1"/>
  <c r="H85" i="1"/>
  <c r="E84" i="1"/>
  <c r="F83" i="1"/>
  <c r="J83" i="1"/>
  <c r="K83" i="1"/>
  <c r="G83" i="5"/>
  <c r="H82" i="5"/>
  <c r="J81" i="5"/>
  <c r="K81" i="5"/>
  <c r="E83" i="5"/>
  <c r="F82" i="5"/>
  <c r="J82" i="5"/>
  <c r="K82" i="5"/>
  <c r="E83" i="4"/>
  <c r="F82" i="4"/>
  <c r="J82" i="4"/>
  <c r="K82" i="4"/>
  <c r="G84" i="4"/>
  <c r="H83" i="4"/>
  <c r="H83" i="3"/>
  <c r="G84" i="3"/>
  <c r="E83" i="3"/>
  <c r="F82" i="3"/>
  <c r="J82" i="3"/>
  <c r="K82" i="3"/>
  <c r="H82" i="2"/>
  <c r="G83" i="2"/>
  <c r="E82" i="2"/>
  <c r="F81" i="2"/>
  <c r="J81" i="2"/>
  <c r="K81" i="2"/>
  <c r="G87" i="1"/>
  <c r="H86" i="1"/>
  <c r="E85" i="1"/>
  <c r="F84" i="1"/>
  <c r="J84" i="1"/>
  <c r="K84" i="1"/>
  <c r="E84" i="5"/>
  <c r="F83" i="5"/>
  <c r="G84" i="5"/>
  <c r="H83" i="5"/>
  <c r="G85" i="4"/>
  <c r="H84" i="4"/>
  <c r="E84" i="4"/>
  <c r="F83" i="4"/>
  <c r="J83" i="4"/>
  <c r="K83" i="4"/>
  <c r="E84" i="3"/>
  <c r="F83" i="3"/>
  <c r="J83" i="3"/>
  <c r="K83" i="3"/>
  <c r="G85" i="3"/>
  <c r="H84" i="3"/>
  <c r="E83" i="2"/>
  <c r="F82" i="2"/>
  <c r="J82" i="2"/>
  <c r="K82" i="2"/>
  <c r="G84" i="2"/>
  <c r="H83" i="2"/>
  <c r="G88" i="1"/>
  <c r="H87" i="1"/>
  <c r="F85" i="1"/>
  <c r="J85" i="1"/>
  <c r="K85" i="1"/>
  <c r="E86" i="1"/>
  <c r="G85" i="5"/>
  <c r="H84" i="5"/>
  <c r="J83" i="5"/>
  <c r="K83" i="5"/>
  <c r="E85" i="5"/>
  <c r="F84" i="5"/>
  <c r="G86" i="4"/>
  <c r="H85" i="4"/>
  <c r="E85" i="4"/>
  <c r="F84" i="4"/>
  <c r="J84" i="4"/>
  <c r="K84" i="4"/>
  <c r="G86" i="3"/>
  <c r="H85" i="3"/>
  <c r="E85" i="3"/>
  <c r="F84" i="3"/>
  <c r="J84" i="3"/>
  <c r="K84" i="3"/>
  <c r="G85" i="2"/>
  <c r="H84" i="2"/>
  <c r="E84" i="2"/>
  <c r="F83" i="2"/>
  <c r="J83" i="2"/>
  <c r="K83" i="2"/>
  <c r="H88" i="1"/>
  <c r="G89" i="1"/>
  <c r="E87" i="1"/>
  <c r="F86" i="1"/>
  <c r="J86" i="1"/>
  <c r="K86" i="1"/>
  <c r="J84" i="5"/>
  <c r="K84" i="5"/>
  <c r="G86" i="5"/>
  <c r="H85" i="5"/>
  <c r="E86" i="5"/>
  <c r="F85" i="5"/>
  <c r="G87" i="4"/>
  <c r="H86" i="4"/>
  <c r="E86" i="4"/>
  <c r="F85" i="4"/>
  <c r="J85" i="4"/>
  <c r="K85" i="4"/>
  <c r="G87" i="3"/>
  <c r="H86" i="3"/>
  <c r="E86" i="3"/>
  <c r="F85" i="3"/>
  <c r="J85" i="3"/>
  <c r="K85" i="3"/>
  <c r="E85" i="2"/>
  <c r="F84" i="2"/>
  <c r="J84" i="2"/>
  <c r="K84" i="2"/>
  <c r="G86" i="2"/>
  <c r="H85" i="2"/>
  <c r="E88" i="1"/>
  <c r="F87" i="1"/>
  <c r="J87" i="1"/>
  <c r="K87" i="1"/>
  <c r="H89" i="1"/>
  <c r="G90" i="1"/>
  <c r="E87" i="5"/>
  <c r="F86" i="5"/>
  <c r="G87" i="5"/>
  <c r="H86" i="5"/>
  <c r="J85" i="5"/>
  <c r="K85" i="5"/>
  <c r="G88" i="4"/>
  <c r="H87" i="4"/>
  <c r="E87" i="4"/>
  <c r="F86" i="4"/>
  <c r="J86" i="4"/>
  <c r="K86" i="4"/>
  <c r="H87" i="3"/>
  <c r="G88" i="3"/>
  <c r="E87" i="3"/>
  <c r="F86" i="3"/>
  <c r="J86" i="3"/>
  <c r="K86" i="3"/>
  <c r="G87" i="2"/>
  <c r="H86" i="2"/>
  <c r="E86" i="2"/>
  <c r="F85" i="2"/>
  <c r="J85" i="2"/>
  <c r="K85" i="2"/>
  <c r="F88" i="1"/>
  <c r="J88" i="1"/>
  <c r="K88" i="1"/>
  <c r="E89" i="1"/>
  <c r="G91" i="1"/>
  <c r="H90" i="1"/>
  <c r="H87" i="5"/>
  <c r="G88" i="5"/>
  <c r="J86" i="5"/>
  <c r="K86" i="5"/>
  <c r="E88" i="5"/>
  <c r="F87" i="5"/>
  <c r="J87" i="5"/>
  <c r="K87" i="5"/>
  <c r="G89" i="4"/>
  <c r="H88" i="4"/>
  <c r="E88" i="4"/>
  <c r="F87" i="4"/>
  <c r="J87" i="4"/>
  <c r="K87" i="4"/>
  <c r="E88" i="3"/>
  <c r="F87" i="3"/>
  <c r="J87" i="3"/>
  <c r="K87" i="3"/>
  <c r="G89" i="3"/>
  <c r="H88" i="3"/>
  <c r="E87" i="2"/>
  <c r="F86" i="2"/>
  <c r="J86" i="2"/>
  <c r="K86" i="2"/>
  <c r="G88" i="2"/>
  <c r="H87" i="2"/>
  <c r="G92" i="1"/>
  <c r="H91" i="1"/>
  <c r="F89" i="1"/>
  <c r="J89" i="1"/>
  <c r="K89" i="1"/>
  <c r="E90" i="1"/>
  <c r="G89" i="5"/>
  <c r="H88" i="5"/>
  <c r="E89" i="5"/>
  <c r="F88" i="5"/>
  <c r="J88" i="5"/>
  <c r="K88" i="5"/>
  <c r="G90" i="4"/>
  <c r="H89" i="4"/>
  <c r="E89" i="4"/>
  <c r="F88" i="4"/>
  <c r="J88" i="4"/>
  <c r="K88" i="4"/>
  <c r="G90" i="3"/>
  <c r="H89" i="3"/>
  <c r="E89" i="3"/>
  <c r="F88" i="3"/>
  <c r="J88" i="3"/>
  <c r="K88" i="3"/>
  <c r="G89" i="2"/>
  <c r="H88" i="2"/>
  <c r="E88" i="2"/>
  <c r="F87" i="2"/>
  <c r="J87" i="2"/>
  <c r="K87" i="2"/>
  <c r="H92" i="1"/>
  <c r="G93" i="1"/>
  <c r="E91" i="1"/>
  <c r="F90" i="1"/>
  <c r="J90" i="1"/>
  <c r="K90" i="1"/>
  <c r="E90" i="5"/>
  <c r="F89" i="5"/>
  <c r="G90" i="5"/>
  <c r="H89" i="5"/>
  <c r="H90" i="4"/>
  <c r="G91" i="4"/>
  <c r="E90" i="4"/>
  <c r="F89" i="4"/>
  <c r="J89" i="4"/>
  <c r="K89" i="4"/>
  <c r="G91" i="3"/>
  <c r="H90" i="3"/>
  <c r="F89" i="3"/>
  <c r="J89" i="3"/>
  <c r="K89" i="3"/>
  <c r="E90" i="3"/>
  <c r="F88" i="2"/>
  <c r="J88" i="2"/>
  <c r="K88" i="2"/>
  <c r="E89" i="2"/>
  <c r="G90" i="2"/>
  <c r="H89" i="2"/>
  <c r="F91" i="1"/>
  <c r="J91" i="1"/>
  <c r="K91" i="1"/>
  <c r="E92" i="1"/>
  <c r="H93" i="1"/>
  <c r="G94" i="1"/>
  <c r="G91" i="5"/>
  <c r="H90" i="5"/>
  <c r="J89" i="5"/>
  <c r="K89" i="5"/>
  <c r="E91" i="5"/>
  <c r="F90" i="5"/>
  <c r="E91" i="4"/>
  <c r="F90" i="4"/>
  <c r="J90" i="4"/>
  <c r="K90" i="4"/>
  <c r="G92" i="4"/>
  <c r="H91" i="4"/>
  <c r="G92" i="3"/>
  <c r="H91" i="3"/>
  <c r="E91" i="3"/>
  <c r="F90" i="3"/>
  <c r="J90" i="3"/>
  <c r="K90" i="3"/>
  <c r="E90" i="2"/>
  <c r="F89" i="2"/>
  <c r="J89" i="2"/>
  <c r="K89" i="2"/>
  <c r="H90" i="2"/>
  <c r="G91" i="2"/>
  <c r="G95" i="1"/>
  <c r="H94" i="1"/>
  <c r="E93" i="1"/>
  <c r="F92" i="1"/>
  <c r="J92" i="1"/>
  <c r="K92" i="1"/>
  <c r="E92" i="5"/>
  <c r="F91" i="5"/>
  <c r="H91" i="5"/>
  <c r="J91" i="5"/>
  <c r="K91" i="5"/>
  <c r="J90" i="5"/>
  <c r="K90" i="5"/>
  <c r="G92" i="5"/>
  <c r="G93" i="4"/>
  <c r="H92" i="4"/>
  <c r="E92" i="4"/>
  <c r="F91" i="4"/>
  <c r="J91" i="4"/>
  <c r="K91" i="4"/>
  <c r="G93" i="3"/>
  <c r="H92" i="3"/>
  <c r="E92" i="3"/>
  <c r="F91" i="3"/>
  <c r="J91" i="3"/>
  <c r="K91" i="3"/>
  <c r="E91" i="2"/>
  <c r="F90" i="2"/>
  <c r="J90" i="2"/>
  <c r="K90" i="2"/>
  <c r="G92" i="2"/>
  <c r="H91" i="2"/>
  <c r="G96" i="1"/>
  <c r="H95" i="1"/>
  <c r="E94" i="1"/>
  <c r="F93" i="1"/>
  <c r="J93" i="1"/>
  <c r="K93" i="1"/>
  <c r="G93" i="5"/>
  <c r="H92" i="5"/>
  <c r="E93" i="5"/>
  <c r="F92" i="5"/>
  <c r="J92" i="5"/>
  <c r="K92" i="5"/>
  <c r="G94" i="4"/>
  <c r="H93" i="4"/>
  <c r="E93" i="4"/>
  <c r="F92" i="4"/>
  <c r="J92" i="4"/>
  <c r="K92" i="4"/>
  <c r="G94" i="3"/>
  <c r="H93" i="3"/>
  <c r="E93" i="3"/>
  <c r="F92" i="3"/>
  <c r="J92" i="3"/>
  <c r="K92" i="3"/>
  <c r="G93" i="2"/>
  <c r="H92" i="2"/>
  <c r="E92" i="2"/>
  <c r="F91" i="2"/>
  <c r="J91" i="2"/>
  <c r="K91" i="2"/>
  <c r="H96" i="1"/>
  <c r="G97" i="1"/>
  <c r="F94" i="1"/>
  <c r="J94" i="1"/>
  <c r="K94" i="1"/>
  <c r="E95" i="1"/>
  <c r="E94" i="5"/>
  <c r="F93" i="5"/>
  <c r="G94" i="5"/>
  <c r="H93" i="5"/>
  <c r="H94" i="4"/>
  <c r="G95" i="4"/>
  <c r="E94" i="4"/>
  <c r="F93" i="4"/>
  <c r="J93" i="4"/>
  <c r="K93" i="4"/>
  <c r="G95" i="3"/>
  <c r="H94" i="3"/>
  <c r="E94" i="3"/>
  <c r="F93" i="3"/>
  <c r="J93" i="3"/>
  <c r="K93" i="3"/>
  <c r="E93" i="2"/>
  <c r="F92" i="2"/>
  <c r="J92" i="2"/>
  <c r="K92" i="2"/>
  <c r="G94" i="2"/>
  <c r="H93" i="2"/>
  <c r="E96" i="1"/>
  <c r="F95" i="1"/>
  <c r="J95" i="1"/>
  <c r="K95" i="1"/>
  <c r="G98" i="1"/>
  <c r="H97" i="1"/>
  <c r="G95" i="5"/>
  <c r="H94" i="5"/>
  <c r="J93" i="5"/>
  <c r="K93" i="5"/>
  <c r="E95" i="5"/>
  <c r="F94" i="5"/>
  <c r="E95" i="4"/>
  <c r="F94" i="4"/>
  <c r="J94" i="4"/>
  <c r="K94" i="4"/>
  <c r="G96" i="4"/>
  <c r="H95" i="4"/>
  <c r="H95" i="3"/>
  <c r="G96" i="3"/>
  <c r="E95" i="3"/>
  <c r="F94" i="3"/>
  <c r="J94" i="3"/>
  <c r="K94" i="3"/>
  <c r="G95" i="2"/>
  <c r="H94" i="2"/>
  <c r="E94" i="2"/>
  <c r="F93" i="2"/>
  <c r="J93" i="2"/>
  <c r="K93" i="2"/>
  <c r="F96" i="1"/>
  <c r="J96" i="1"/>
  <c r="K96" i="1"/>
  <c r="E97" i="1"/>
  <c r="G99" i="1"/>
  <c r="H98" i="1"/>
  <c r="E96" i="5"/>
  <c r="F95" i="5"/>
  <c r="J94" i="5"/>
  <c r="K94" i="5"/>
  <c r="H95" i="5"/>
  <c r="G96" i="5"/>
  <c r="G97" i="4"/>
  <c r="H96" i="4"/>
  <c r="E96" i="4"/>
  <c r="F95" i="4"/>
  <c r="J95" i="4"/>
  <c r="K95" i="4"/>
  <c r="E96" i="3"/>
  <c r="F95" i="3"/>
  <c r="J95" i="3"/>
  <c r="K95" i="3"/>
  <c r="G97" i="3"/>
  <c r="H96" i="3"/>
  <c r="E95" i="2"/>
  <c r="F94" i="2"/>
  <c r="J94" i="2"/>
  <c r="K94" i="2"/>
  <c r="G96" i="2"/>
  <c r="H95" i="2"/>
  <c r="G100" i="1"/>
  <c r="H99" i="1"/>
  <c r="F97" i="1"/>
  <c r="J97" i="1"/>
  <c r="K97" i="1"/>
  <c r="E98" i="1"/>
  <c r="J95" i="5"/>
  <c r="K95" i="5"/>
  <c r="G97" i="5"/>
  <c r="H96" i="5"/>
  <c r="E97" i="5"/>
  <c r="F96" i="5"/>
  <c r="J96" i="5"/>
  <c r="K96" i="5"/>
  <c r="G98" i="4"/>
  <c r="H97" i="4"/>
  <c r="E97" i="4"/>
  <c r="F96" i="4"/>
  <c r="J96" i="4"/>
  <c r="K96" i="4"/>
  <c r="G98" i="3"/>
  <c r="H97" i="3"/>
  <c r="E97" i="3"/>
  <c r="F96" i="3"/>
  <c r="J96" i="3"/>
  <c r="K96" i="3"/>
  <c r="E96" i="2"/>
  <c r="F95" i="2"/>
  <c r="J95" i="2"/>
  <c r="K95" i="2"/>
  <c r="G97" i="2"/>
  <c r="H96" i="2"/>
  <c r="H100" i="1"/>
  <c r="G101" i="1"/>
  <c r="F98" i="1"/>
  <c r="J98" i="1"/>
  <c r="K98" i="1"/>
  <c r="E99" i="1"/>
  <c r="F97" i="5"/>
  <c r="E98" i="5"/>
  <c r="G98" i="5"/>
  <c r="H97" i="5"/>
  <c r="H98" i="4"/>
  <c r="G99" i="4"/>
  <c r="E98" i="4"/>
  <c r="F97" i="4"/>
  <c r="J97" i="4"/>
  <c r="K97" i="4"/>
  <c r="G99" i="3"/>
  <c r="H98" i="3"/>
  <c r="E98" i="3"/>
  <c r="F97" i="3"/>
  <c r="J97" i="3"/>
  <c r="K97" i="3"/>
  <c r="G98" i="2"/>
  <c r="H97" i="2"/>
  <c r="F96" i="2"/>
  <c r="J96" i="2"/>
  <c r="K96" i="2"/>
  <c r="E97" i="2"/>
  <c r="E100" i="1"/>
  <c r="F99" i="1"/>
  <c r="J99" i="1"/>
  <c r="K99" i="1"/>
  <c r="G102" i="1"/>
  <c r="H101" i="1"/>
  <c r="E99" i="5"/>
  <c r="F98" i="5"/>
  <c r="H98" i="5"/>
  <c r="J98" i="5"/>
  <c r="K98" i="5"/>
  <c r="G99" i="5"/>
  <c r="J97" i="5"/>
  <c r="K97" i="5"/>
  <c r="E99" i="4"/>
  <c r="F98" i="4"/>
  <c r="J98" i="4"/>
  <c r="K98" i="4"/>
  <c r="G100" i="4"/>
  <c r="H99" i="4"/>
  <c r="H99" i="3"/>
  <c r="G100" i="3"/>
  <c r="E99" i="3"/>
  <c r="F98" i="3"/>
  <c r="J98" i="3"/>
  <c r="K98" i="3"/>
  <c r="E98" i="2"/>
  <c r="F97" i="2"/>
  <c r="J97" i="2"/>
  <c r="K97" i="2"/>
  <c r="H98" i="2"/>
  <c r="G99" i="2"/>
  <c r="E101" i="1"/>
  <c r="F100" i="1"/>
  <c r="J100" i="1"/>
  <c r="K100" i="1"/>
  <c r="G103" i="1"/>
  <c r="H102" i="1"/>
  <c r="E100" i="5"/>
  <c r="F99" i="5"/>
  <c r="G100" i="5"/>
  <c r="H99" i="5"/>
  <c r="G101" i="4"/>
  <c r="H100" i="4"/>
  <c r="E100" i="4"/>
  <c r="F99" i="4"/>
  <c r="J99" i="4"/>
  <c r="K99" i="4"/>
  <c r="E100" i="3"/>
  <c r="F99" i="3"/>
  <c r="J99" i="3"/>
  <c r="K99" i="3"/>
  <c r="G101" i="3"/>
  <c r="H100" i="3"/>
  <c r="G100" i="2"/>
  <c r="H99" i="2"/>
  <c r="E99" i="2"/>
  <c r="F98" i="2"/>
  <c r="J98" i="2"/>
  <c r="K98" i="2"/>
  <c r="F101" i="1"/>
  <c r="J101" i="1"/>
  <c r="K101" i="1"/>
  <c r="E102" i="1"/>
  <c r="G104" i="1"/>
  <c r="H103" i="1"/>
  <c r="G101" i="5"/>
  <c r="H100" i="5"/>
  <c r="J99" i="5"/>
  <c r="K99" i="5"/>
  <c r="E101" i="5"/>
  <c r="F100" i="5"/>
  <c r="F100" i="4"/>
  <c r="J100" i="4"/>
  <c r="K100" i="4"/>
  <c r="E101" i="4"/>
  <c r="G102" i="4"/>
  <c r="H101" i="4"/>
  <c r="E101" i="3"/>
  <c r="F100" i="3"/>
  <c r="J100" i="3"/>
  <c r="K100" i="3"/>
  <c r="G102" i="3"/>
  <c r="H101" i="3"/>
  <c r="E100" i="2"/>
  <c r="F99" i="2"/>
  <c r="J99" i="2"/>
  <c r="K99" i="2"/>
  <c r="G101" i="2"/>
  <c r="H100" i="2"/>
  <c r="H104" i="1"/>
  <c r="G105" i="1"/>
  <c r="E103" i="1"/>
  <c r="F102" i="1"/>
  <c r="J102" i="1"/>
  <c r="K102" i="1"/>
  <c r="E102" i="5"/>
  <c r="F101" i="5"/>
  <c r="J100" i="5"/>
  <c r="K100" i="5"/>
  <c r="G102" i="5"/>
  <c r="H101" i="5"/>
  <c r="G103" i="4"/>
  <c r="H102" i="4"/>
  <c r="E102" i="4"/>
  <c r="F101" i="4"/>
  <c r="J101" i="4"/>
  <c r="K101" i="4"/>
  <c r="H102" i="3"/>
  <c r="G103" i="3"/>
  <c r="E102" i="3"/>
  <c r="F101" i="3"/>
  <c r="J101" i="3"/>
  <c r="K101" i="3"/>
  <c r="H101" i="2"/>
  <c r="G102" i="2"/>
  <c r="E101" i="2"/>
  <c r="F100" i="2"/>
  <c r="J100" i="2"/>
  <c r="K100" i="2"/>
  <c r="F103" i="1"/>
  <c r="J103" i="1"/>
  <c r="K103" i="1"/>
  <c r="E104" i="1"/>
  <c r="G106" i="1"/>
  <c r="H105" i="1"/>
  <c r="J101" i="5"/>
  <c r="K101" i="5"/>
  <c r="H102" i="5"/>
  <c r="G103" i="5"/>
  <c r="E103" i="5"/>
  <c r="F102" i="5"/>
  <c r="J102" i="5"/>
  <c r="K102" i="5"/>
  <c r="E103" i="4"/>
  <c r="F102" i="4"/>
  <c r="J102" i="4"/>
  <c r="K102" i="4"/>
  <c r="G104" i="4"/>
  <c r="H103" i="4"/>
  <c r="F102" i="3"/>
  <c r="J102" i="3"/>
  <c r="K102" i="3"/>
  <c r="E103" i="3"/>
  <c r="G104" i="3"/>
  <c r="H103" i="3"/>
  <c r="E102" i="2"/>
  <c r="F101" i="2"/>
  <c r="J101" i="2"/>
  <c r="K101" i="2"/>
  <c r="H102" i="2"/>
  <c r="G103" i="2"/>
  <c r="G107" i="1"/>
  <c r="H106" i="1"/>
  <c r="F104" i="1"/>
  <c r="J104" i="1"/>
  <c r="K104" i="1"/>
  <c r="E105" i="1"/>
  <c r="E104" i="5"/>
  <c r="F103" i="5"/>
  <c r="H103" i="5"/>
  <c r="J103" i="5"/>
  <c r="K103" i="5"/>
  <c r="G104" i="5"/>
  <c r="G105" i="4"/>
  <c r="H104" i="4"/>
  <c r="E104" i="4"/>
  <c r="F103" i="4"/>
  <c r="J103" i="4"/>
  <c r="K103" i="4"/>
  <c r="G105" i="3"/>
  <c r="H104" i="3"/>
  <c r="E104" i="3"/>
  <c r="F103" i="3"/>
  <c r="J103" i="3"/>
  <c r="K103" i="3"/>
  <c r="G104" i="2"/>
  <c r="H103" i="2"/>
  <c r="E103" i="2"/>
  <c r="F102" i="2"/>
  <c r="J102" i="2"/>
  <c r="K102" i="2"/>
  <c r="G108" i="1"/>
  <c r="H107" i="1"/>
  <c r="F105" i="1"/>
  <c r="J105" i="1"/>
  <c r="K105" i="1"/>
  <c r="E106" i="1"/>
  <c r="G105" i="5"/>
  <c r="H104" i="5"/>
  <c r="E105" i="5"/>
  <c r="F104" i="5"/>
  <c r="J104" i="5"/>
  <c r="K104" i="5"/>
  <c r="G106" i="4"/>
  <c r="H105" i="4"/>
  <c r="E105" i="4"/>
  <c r="F104" i="4"/>
  <c r="J104" i="4"/>
  <c r="K104" i="4"/>
  <c r="G106" i="3"/>
  <c r="H105" i="3"/>
  <c r="F104" i="3"/>
  <c r="J104" i="3"/>
  <c r="K104" i="3"/>
  <c r="E105" i="3"/>
  <c r="F103" i="2"/>
  <c r="J103" i="2"/>
  <c r="K103" i="2"/>
  <c r="E104" i="2"/>
  <c r="G105" i="2"/>
  <c r="H104" i="2"/>
  <c r="H108" i="1"/>
  <c r="G109" i="1"/>
  <c r="F106" i="1"/>
  <c r="J106" i="1"/>
  <c r="K106" i="1"/>
  <c r="E107" i="1"/>
  <c r="E106" i="5"/>
  <c r="F105" i="5"/>
  <c r="H105" i="5"/>
  <c r="J105" i="5"/>
  <c r="K105" i="5"/>
  <c r="G106" i="5"/>
  <c r="F105" i="4"/>
  <c r="J105" i="4"/>
  <c r="K105" i="4"/>
  <c r="E106" i="4"/>
  <c r="G107" i="4"/>
  <c r="H106" i="4"/>
  <c r="E106" i="3"/>
  <c r="F105" i="3"/>
  <c r="J105" i="3"/>
  <c r="K105" i="3"/>
  <c r="G107" i="3"/>
  <c r="H106" i="3"/>
  <c r="G106" i="2"/>
  <c r="H105" i="2"/>
  <c r="E105" i="2"/>
  <c r="F104" i="2"/>
  <c r="J104" i="2"/>
  <c r="K104" i="2"/>
  <c r="F107" i="1"/>
  <c r="J107" i="1"/>
  <c r="K107" i="1"/>
  <c r="E108" i="1"/>
  <c r="G110" i="1"/>
  <c r="H109" i="1"/>
  <c r="E107" i="5"/>
  <c r="F106" i="5"/>
  <c r="G107" i="5"/>
  <c r="H106" i="5"/>
  <c r="G108" i="4"/>
  <c r="H107" i="4"/>
  <c r="E107" i="4"/>
  <c r="F106" i="4"/>
  <c r="J106" i="4"/>
  <c r="K106" i="4"/>
  <c r="G108" i="3"/>
  <c r="H107" i="3"/>
  <c r="E107" i="3"/>
  <c r="F106" i="3"/>
  <c r="J106" i="3"/>
  <c r="K106" i="3"/>
  <c r="E106" i="2"/>
  <c r="F105" i="2"/>
  <c r="J105" i="2"/>
  <c r="K105" i="2"/>
  <c r="H106" i="2"/>
  <c r="G107" i="2"/>
  <c r="G111" i="1"/>
  <c r="H110" i="1"/>
  <c r="F108" i="1"/>
  <c r="J108" i="1"/>
  <c r="K108" i="1"/>
  <c r="E109" i="1"/>
  <c r="G108" i="5"/>
  <c r="H107" i="5"/>
  <c r="J106" i="5"/>
  <c r="K106" i="5"/>
  <c r="F107" i="5"/>
  <c r="J107" i="5"/>
  <c r="K107" i="5"/>
  <c r="E108" i="5"/>
  <c r="G109" i="4"/>
  <c r="H108" i="4"/>
  <c r="E108" i="4"/>
  <c r="F107" i="4"/>
  <c r="J107" i="4"/>
  <c r="K107" i="4"/>
  <c r="G109" i="3"/>
  <c r="H108" i="3"/>
  <c r="E108" i="3"/>
  <c r="F107" i="3"/>
  <c r="J107" i="3"/>
  <c r="K107" i="3"/>
  <c r="E107" i="2"/>
  <c r="F106" i="2"/>
  <c r="J106" i="2"/>
  <c r="K106" i="2"/>
  <c r="G108" i="2"/>
  <c r="H107" i="2"/>
  <c r="H111" i="1"/>
  <c r="G112" i="1"/>
  <c r="F109" i="1"/>
  <c r="J109" i="1"/>
  <c r="K109" i="1"/>
  <c r="E110" i="1"/>
  <c r="E109" i="5"/>
  <c r="F108" i="5"/>
  <c r="H108" i="5"/>
  <c r="J108" i="5"/>
  <c r="K108" i="5"/>
  <c r="G109" i="5"/>
  <c r="G110" i="4"/>
  <c r="H109" i="4"/>
  <c r="E109" i="4"/>
  <c r="F108" i="4"/>
  <c r="J108" i="4"/>
  <c r="K108" i="4"/>
  <c r="G110" i="3"/>
  <c r="H109" i="3"/>
  <c r="E109" i="3"/>
  <c r="F108" i="3"/>
  <c r="J108" i="3"/>
  <c r="K108" i="3"/>
  <c r="E108" i="2"/>
  <c r="F107" i="2"/>
  <c r="J107" i="2"/>
  <c r="K107" i="2"/>
  <c r="G109" i="2"/>
  <c r="H108" i="2"/>
  <c r="E111" i="1"/>
  <c r="F110" i="1"/>
  <c r="J110" i="1"/>
  <c r="K110" i="1"/>
  <c r="H112" i="1"/>
  <c r="G113" i="1"/>
  <c r="G110" i="5"/>
  <c r="H109" i="5"/>
  <c r="E110" i="5"/>
  <c r="F109" i="5"/>
  <c r="G111" i="4"/>
  <c r="H110" i="4"/>
  <c r="E110" i="4"/>
  <c r="F109" i="4"/>
  <c r="J109" i="4"/>
  <c r="K109" i="4"/>
  <c r="G111" i="3"/>
  <c r="H110" i="3"/>
  <c r="F109" i="3"/>
  <c r="J109" i="3"/>
  <c r="K109" i="3"/>
  <c r="E110" i="3"/>
  <c r="H109" i="2"/>
  <c r="G110" i="2"/>
  <c r="E109" i="2"/>
  <c r="F108" i="2"/>
  <c r="J108" i="2"/>
  <c r="K108" i="2"/>
  <c r="F111" i="1"/>
  <c r="J111" i="1"/>
  <c r="K111" i="1"/>
  <c r="E112" i="1"/>
  <c r="H113" i="1"/>
  <c r="G114" i="1"/>
  <c r="J109" i="5"/>
  <c r="K109" i="5"/>
  <c r="E111" i="5"/>
  <c r="F110" i="5"/>
  <c r="G111" i="5"/>
  <c r="H110" i="5"/>
  <c r="H111" i="4"/>
  <c r="G112" i="4"/>
  <c r="E111" i="4"/>
  <c r="F110" i="4"/>
  <c r="J110" i="4"/>
  <c r="K110" i="4"/>
  <c r="G112" i="3"/>
  <c r="H111" i="3"/>
  <c r="E111" i="3"/>
  <c r="F110" i="3"/>
  <c r="J110" i="3"/>
  <c r="K110" i="3"/>
  <c r="E110" i="2"/>
  <c r="F109" i="2"/>
  <c r="J109" i="2"/>
  <c r="K109" i="2"/>
  <c r="H110" i="2"/>
  <c r="G111" i="2"/>
  <c r="G115" i="1"/>
  <c r="H114" i="1"/>
  <c r="F112" i="1"/>
  <c r="J112" i="1"/>
  <c r="K112" i="1"/>
  <c r="E113" i="1"/>
  <c r="H111" i="5"/>
  <c r="G112" i="5"/>
  <c r="J110" i="5"/>
  <c r="K110" i="5"/>
  <c r="E112" i="5"/>
  <c r="F111" i="5"/>
  <c r="J111" i="5"/>
  <c r="K111" i="5"/>
  <c r="E112" i="4"/>
  <c r="F111" i="4"/>
  <c r="J111" i="4"/>
  <c r="K111" i="4"/>
  <c r="G113" i="4"/>
  <c r="H112" i="4"/>
  <c r="G113" i="3"/>
  <c r="H112" i="3"/>
  <c r="E112" i="3"/>
  <c r="F111" i="3"/>
  <c r="J111" i="3"/>
  <c r="K111" i="3"/>
  <c r="G112" i="2"/>
  <c r="H111" i="2"/>
  <c r="E111" i="2"/>
  <c r="F110" i="2"/>
  <c r="J110" i="2"/>
  <c r="K110" i="2"/>
  <c r="H115" i="1"/>
  <c r="G116" i="1"/>
  <c r="F113" i="1"/>
  <c r="J113" i="1"/>
  <c r="K113" i="1"/>
  <c r="E114" i="1"/>
  <c r="G113" i="5"/>
  <c r="H112" i="5"/>
  <c r="E113" i="5"/>
  <c r="F112" i="5"/>
  <c r="J112" i="5"/>
  <c r="K112" i="5"/>
  <c r="G114" i="4"/>
  <c r="H113" i="4"/>
  <c r="E113" i="4"/>
  <c r="F112" i="4"/>
  <c r="J112" i="4"/>
  <c r="K112" i="4"/>
  <c r="G114" i="3"/>
  <c r="H113" i="3"/>
  <c r="F112" i="3"/>
  <c r="J112" i="3"/>
  <c r="K112" i="3"/>
  <c r="E113" i="3"/>
  <c r="F111" i="2"/>
  <c r="J111" i="2"/>
  <c r="K111" i="2"/>
  <c r="E112" i="2"/>
  <c r="G113" i="2"/>
  <c r="H112" i="2"/>
  <c r="E115" i="1"/>
  <c r="F114" i="1"/>
  <c r="J114" i="1"/>
  <c r="K114" i="1"/>
  <c r="H116" i="1"/>
  <c r="G117" i="1"/>
  <c r="E114" i="5"/>
  <c r="F113" i="5"/>
  <c r="H113" i="5"/>
  <c r="J113" i="5"/>
  <c r="K113" i="5"/>
  <c r="G114" i="5"/>
  <c r="E114" i="4"/>
  <c r="F113" i="4"/>
  <c r="J113" i="4"/>
  <c r="K113" i="4"/>
  <c r="G115" i="4"/>
  <c r="H114" i="4"/>
  <c r="G115" i="3"/>
  <c r="H114" i="3"/>
  <c r="E114" i="3"/>
  <c r="F113" i="3"/>
  <c r="J113" i="3"/>
  <c r="K113" i="3"/>
  <c r="H113" i="2"/>
  <c r="G114" i="2"/>
  <c r="E113" i="2"/>
  <c r="F112" i="2"/>
  <c r="J112" i="2"/>
  <c r="K112" i="2"/>
  <c r="F115" i="1"/>
  <c r="J115" i="1"/>
  <c r="K115" i="1"/>
  <c r="E116" i="1"/>
  <c r="G118" i="1"/>
  <c r="H117" i="1"/>
  <c r="G115" i="5"/>
  <c r="H114" i="5"/>
  <c r="E115" i="5"/>
  <c r="F114" i="5"/>
  <c r="J114" i="5"/>
  <c r="K114" i="5"/>
  <c r="H115" i="4"/>
  <c r="G116" i="4"/>
  <c r="E115" i="4"/>
  <c r="F114" i="4"/>
  <c r="J114" i="4"/>
  <c r="K114" i="4"/>
  <c r="H115" i="3"/>
  <c r="G116" i="3"/>
  <c r="E115" i="3"/>
  <c r="F114" i="3"/>
  <c r="J114" i="3"/>
  <c r="K114" i="3"/>
  <c r="H114" i="2"/>
  <c r="G115" i="2"/>
  <c r="E114" i="2"/>
  <c r="F113" i="2"/>
  <c r="J113" i="2"/>
  <c r="K113" i="2"/>
  <c r="H118" i="1"/>
  <c r="G119" i="1"/>
  <c r="E117" i="1"/>
  <c r="F116" i="1"/>
  <c r="J116" i="1"/>
  <c r="K116" i="1"/>
  <c r="E116" i="5"/>
  <c r="F115" i="5"/>
  <c r="H115" i="5"/>
  <c r="G116" i="5"/>
  <c r="E116" i="4"/>
  <c r="F115" i="4"/>
  <c r="J115" i="4"/>
  <c r="K115" i="4"/>
  <c r="G117" i="4"/>
  <c r="H116" i="4"/>
  <c r="E116" i="3"/>
  <c r="F115" i="3"/>
  <c r="J115" i="3"/>
  <c r="K115" i="3"/>
  <c r="G117" i="3"/>
  <c r="H116" i="3"/>
  <c r="E115" i="2"/>
  <c r="F114" i="2"/>
  <c r="J114" i="2"/>
  <c r="K114" i="2"/>
  <c r="G116" i="2"/>
  <c r="H115" i="2"/>
  <c r="F117" i="1"/>
  <c r="J117" i="1"/>
  <c r="K117" i="1"/>
  <c r="E118" i="1"/>
  <c r="G120" i="1"/>
  <c r="H119" i="1"/>
  <c r="J115" i="5"/>
  <c r="K115" i="5"/>
  <c r="G117" i="5"/>
  <c r="H116" i="5"/>
  <c r="E117" i="5"/>
  <c r="F116" i="5"/>
  <c r="E117" i="4"/>
  <c r="F116" i="4"/>
  <c r="J116" i="4"/>
  <c r="K116" i="4"/>
  <c r="G118" i="4"/>
  <c r="H117" i="4"/>
  <c r="G118" i="3"/>
  <c r="H117" i="3"/>
  <c r="E117" i="3"/>
  <c r="F116" i="3"/>
  <c r="J116" i="3"/>
  <c r="K116" i="3"/>
  <c r="G117" i="2"/>
  <c r="H116" i="2"/>
  <c r="E116" i="2"/>
  <c r="F115" i="2"/>
  <c r="J115" i="2"/>
  <c r="K115" i="2"/>
  <c r="H120" i="1"/>
  <c r="G121" i="1"/>
  <c r="E119" i="1"/>
  <c r="F118" i="1"/>
  <c r="J118" i="1"/>
  <c r="K118" i="1"/>
  <c r="G118" i="5"/>
  <c r="H117" i="5"/>
  <c r="E118" i="5"/>
  <c r="F117" i="5"/>
  <c r="J117" i="5"/>
  <c r="K117" i="5"/>
  <c r="J116" i="5"/>
  <c r="K116" i="5"/>
  <c r="E118" i="4"/>
  <c r="F117" i="4"/>
  <c r="J117" i="4"/>
  <c r="K117" i="4"/>
  <c r="G119" i="4"/>
  <c r="H118" i="4"/>
  <c r="G119" i="3"/>
  <c r="H118" i="3"/>
  <c r="E118" i="3"/>
  <c r="F117" i="3"/>
  <c r="J117" i="3"/>
  <c r="K117" i="3"/>
  <c r="E117" i="2"/>
  <c r="F116" i="2"/>
  <c r="J116" i="2"/>
  <c r="K116" i="2"/>
  <c r="H117" i="2"/>
  <c r="G118" i="2"/>
  <c r="F119" i="1"/>
  <c r="J119" i="1"/>
  <c r="K119" i="1"/>
  <c r="E120" i="1"/>
  <c r="H121" i="1"/>
  <c r="G122" i="1"/>
  <c r="E119" i="5"/>
  <c r="F118" i="5"/>
  <c r="G119" i="5"/>
  <c r="H118" i="5"/>
  <c r="H119" i="4"/>
  <c r="G120" i="4"/>
  <c r="E119" i="4"/>
  <c r="F118" i="4"/>
  <c r="J118" i="4"/>
  <c r="K118" i="4"/>
  <c r="H119" i="3"/>
  <c r="G120" i="3"/>
  <c r="E119" i="3"/>
  <c r="F118" i="3"/>
  <c r="J118" i="3"/>
  <c r="K118" i="3"/>
  <c r="H118" i="2"/>
  <c r="G119" i="2"/>
  <c r="E118" i="2"/>
  <c r="F117" i="2"/>
  <c r="J117" i="2"/>
  <c r="K117" i="2"/>
  <c r="H122" i="1"/>
  <c r="G123" i="1"/>
  <c r="F120" i="1"/>
  <c r="J120" i="1"/>
  <c r="K120" i="1"/>
  <c r="E121" i="1"/>
  <c r="H119" i="5"/>
  <c r="G120" i="5"/>
  <c r="J118" i="5"/>
  <c r="K118" i="5"/>
  <c r="E120" i="5"/>
  <c r="F119" i="5"/>
  <c r="J119" i="5"/>
  <c r="K119" i="5"/>
  <c r="E120" i="4"/>
  <c r="F119" i="4"/>
  <c r="J119" i="4"/>
  <c r="K119" i="4"/>
  <c r="G121" i="4"/>
  <c r="H120" i="4"/>
  <c r="E120" i="3"/>
  <c r="F119" i="3"/>
  <c r="J119" i="3"/>
  <c r="K119" i="3"/>
  <c r="G121" i="3"/>
  <c r="H120" i="3"/>
  <c r="G120" i="2"/>
  <c r="H119" i="2"/>
  <c r="E119" i="2"/>
  <c r="F118" i="2"/>
  <c r="J118" i="2"/>
  <c r="K118" i="2"/>
  <c r="F121" i="1"/>
  <c r="J121" i="1"/>
  <c r="K121" i="1"/>
  <c r="E122" i="1"/>
  <c r="H123" i="1"/>
  <c r="G124" i="1"/>
  <c r="G121" i="5"/>
  <c r="H120" i="5"/>
  <c r="E121" i="5"/>
  <c r="F120" i="5"/>
  <c r="J120" i="5"/>
  <c r="K120" i="5"/>
  <c r="E121" i="4"/>
  <c r="F120" i="4"/>
  <c r="J120" i="4"/>
  <c r="K120" i="4"/>
  <c r="G122" i="4"/>
  <c r="H121" i="4"/>
  <c r="G122" i="3"/>
  <c r="H121" i="3"/>
  <c r="E121" i="3"/>
  <c r="F120" i="3"/>
  <c r="J120" i="3"/>
  <c r="K120" i="3"/>
  <c r="F119" i="2"/>
  <c r="J119" i="2"/>
  <c r="K119" i="2"/>
  <c r="E120" i="2"/>
  <c r="G121" i="2"/>
  <c r="H120" i="2"/>
  <c r="G125" i="1"/>
  <c r="H124" i="1"/>
  <c r="F122" i="1"/>
  <c r="J122" i="1"/>
  <c r="K122" i="1"/>
  <c r="E123" i="1"/>
  <c r="E122" i="5"/>
  <c r="F121" i="5"/>
  <c r="G122" i="5"/>
  <c r="H121" i="5"/>
  <c r="G123" i="4"/>
  <c r="H122" i="4"/>
  <c r="E122" i="4"/>
  <c r="F121" i="4"/>
  <c r="J121" i="4"/>
  <c r="K121" i="4"/>
  <c r="G123" i="3"/>
  <c r="H122" i="3"/>
  <c r="E122" i="3"/>
  <c r="F121" i="3"/>
  <c r="J121" i="3"/>
  <c r="K121" i="3"/>
  <c r="G122" i="2"/>
  <c r="H121" i="2"/>
  <c r="E121" i="2"/>
  <c r="F120" i="2"/>
  <c r="J120" i="2"/>
  <c r="K120" i="2"/>
  <c r="G126" i="1"/>
  <c r="H125" i="1"/>
  <c r="F123" i="1"/>
  <c r="J123" i="1"/>
  <c r="K123" i="1"/>
  <c r="E124" i="1"/>
  <c r="G123" i="5"/>
  <c r="H122" i="5"/>
  <c r="J121" i="5"/>
  <c r="K121" i="5"/>
  <c r="E123" i="5"/>
  <c r="F122" i="5"/>
  <c r="J122" i="5"/>
  <c r="K122" i="5"/>
  <c r="G124" i="4"/>
  <c r="H123" i="4"/>
  <c r="E123" i="4"/>
  <c r="F122" i="4"/>
  <c r="J122" i="4"/>
  <c r="K122" i="4"/>
  <c r="G124" i="3"/>
  <c r="H123" i="3"/>
  <c r="E123" i="3"/>
  <c r="F122" i="3"/>
  <c r="J122" i="3"/>
  <c r="K122" i="3"/>
  <c r="E122" i="2"/>
  <c r="F121" i="2"/>
  <c r="J121" i="2"/>
  <c r="K121" i="2"/>
  <c r="H122" i="2"/>
  <c r="G123" i="2"/>
  <c r="G127" i="1"/>
  <c r="H126" i="1"/>
  <c r="F124" i="1"/>
  <c r="J124" i="1"/>
  <c r="K124" i="1"/>
  <c r="E125" i="1"/>
  <c r="E124" i="5"/>
  <c r="F123" i="5"/>
  <c r="G124" i="5"/>
  <c r="H123" i="5"/>
  <c r="G125" i="4"/>
  <c r="H124" i="4"/>
  <c r="E124" i="4"/>
  <c r="F123" i="4"/>
  <c r="J123" i="4"/>
  <c r="K123" i="4"/>
  <c r="G125" i="3"/>
  <c r="H124" i="3"/>
  <c r="E124" i="3"/>
  <c r="F123" i="3"/>
  <c r="J123" i="3"/>
  <c r="K123" i="3"/>
  <c r="G124" i="2"/>
  <c r="H123" i="2"/>
  <c r="E123" i="2"/>
  <c r="F122" i="2"/>
  <c r="J122" i="2"/>
  <c r="K122" i="2"/>
  <c r="H127" i="1"/>
  <c r="G128" i="1"/>
  <c r="F125" i="1"/>
  <c r="J125" i="1"/>
  <c r="K125" i="1"/>
  <c r="E126" i="1"/>
  <c r="G125" i="5"/>
  <c r="H124" i="5"/>
  <c r="J123" i="5"/>
  <c r="K123" i="5"/>
  <c r="E125" i="5"/>
  <c r="F124" i="5"/>
  <c r="J124" i="5"/>
  <c r="K124" i="5"/>
  <c r="G126" i="4"/>
  <c r="H125" i="4"/>
  <c r="E125" i="4"/>
  <c r="F124" i="4"/>
  <c r="J124" i="4"/>
  <c r="K124" i="4"/>
  <c r="G126" i="3"/>
  <c r="H125" i="3"/>
  <c r="E125" i="3"/>
  <c r="F124" i="3"/>
  <c r="J124" i="3"/>
  <c r="K124" i="3"/>
  <c r="E124" i="2"/>
  <c r="F123" i="2"/>
  <c r="J123" i="2"/>
  <c r="K123" i="2"/>
  <c r="G125" i="2"/>
  <c r="H124" i="2"/>
  <c r="F126" i="1"/>
  <c r="J126" i="1"/>
  <c r="K126" i="1"/>
  <c r="E127" i="1"/>
  <c r="G129" i="1"/>
  <c r="H128" i="1"/>
  <c r="E126" i="5"/>
  <c r="F125" i="5"/>
  <c r="G126" i="5"/>
  <c r="H125" i="5"/>
  <c r="G127" i="4"/>
  <c r="H126" i="4"/>
  <c r="E126" i="4"/>
  <c r="F125" i="4"/>
  <c r="J125" i="4"/>
  <c r="K125" i="4"/>
  <c r="G127" i="3"/>
  <c r="H126" i="3"/>
  <c r="E126" i="3"/>
  <c r="F125" i="3"/>
  <c r="J125" i="3"/>
  <c r="K125" i="3"/>
  <c r="G126" i="2"/>
  <c r="H125" i="2"/>
  <c r="E125" i="2"/>
  <c r="F124" i="2"/>
  <c r="J124" i="2"/>
  <c r="K124" i="2"/>
  <c r="H129" i="1"/>
  <c r="G130" i="1"/>
  <c r="E128" i="1"/>
  <c r="F127" i="1"/>
  <c r="J127" i="1"/>
  <c r="K127" i="1"/>
  <c r="G127" i="5"/>
  <c r="H126" i="5"/>
  <c r="J125" i="5"/>
  <c r="K125" i="5"/>
  <c r="E127" i="5"/>
  <c r="F126" i="5"/>
  <c r="J126" i="5"/>
  <c r="K126" i="5"/>
  <c r="H127" i="4"/>
  <c r="G128" i="4"/>
  <c r="E127" i="4"/>
  <c r="F126" i="4"/>
  <c r="J126" i="4"/>
  <c r="K126" i="4"/>
  <c r="H127" i="3"/>
  <c r="G128" i="3"/>
  <c r="E127" i="3"/>
  <c r="F126" i="3"/>
  <c r="J126" i="3"/>
  <c r="K126" i="3"/>
  <c r="E126" i="2"/>
  <c r="F125" i="2"/>
  <c r="J125" i="2"/>
  <c r="K125" i="2"/>
  <c r="H126" i="2"/>
  <c r="G127" i="2"/>
  <c r="F128" i="1"/>
  <c r="J128" i="1"/>
  <c r="K128" i="1"/>
  <c r="E129" i="1"/>
  <c r="G131" i="1"/>
  <c r="H130" i="1"/>
  <c r="E128" i="5"/>
  <c r="F127" i="5"/>
  <c r="H127" i="5"/>
  <c r="G128" i="5"/>
  <c r="E128" i="4"/>
  <c r="F127" i="4"/>
  <c r="J127" i="4"/>
  <c r="K127" i="4"/>
  <c r="G129" i="4"/>
  <c r="H128" i="4"/>
  <c r="E128" i="3"/>
  <c r="F127" i="3"/>
  <c r="J127" i="3"/>
  <c r="K127" i="3"/>
  <c r="G129" i="3"/>
  <c r="H128" i="3"/>
  <c r="G128" i="2"/>
  <c r="H127" i="2"/>
  <c r="E127" i="2"/>
  <c r="F126" i="2"/>
  <c r="J126" i="2"/>
  <c r="K126" i="2"/>
  <c r="H131" i="1"/>
  <c r="G132" i="1"/>
  <c r="E130" i="1"/>
  <c r="F129" i="1"/>
  <c r="J129" i="1"/>
  <c r="K129" i="1"/>
  <c r="J127" i="5"/>
  <c r="K127" i="5"/>
  <c r="G129" i="5"/>
  <c r="H128" i="5"/>
  <c r="E129" i="5"/>
  <c r="F128" i="5"/>
  <c r="E129" i="4"/>
  <c r="F128" i="4"/>
  <c r="J128" i="4"/>
  <c r="K128" i="4"/>
  <c r="G130" i="4"/>
  <c r="H129" i="4"/>
  <c r="G130" i="3"/>
  <c r="H129" i="3"/>
  <c r="E129" i="3"/>
  <c r="F128" i="3"/>
  <c r="J128" i="3"/>
  <c r="K128" i="3"/>
  <c r="F127" i="2"/>
  <c r="J127" i="2"/>
  <c r="K127" i="2"/>
  <c r="E128" i="2"/>
  <c r="G129" i="2"/>
  <c r="H128" i="2"/>
  <c r="F130" i="1"/>
  <c r="J130" i="1"/>
  <c r="K130" i="1"/>
  <c r="E131" i="1"/>
  <c r="H132" i="1"/>
  <c r="G133" i="1"/>
  <c r="E130" i="5"/>
  <c r="F129" i="5"/>
  <c r="G130" i="5"/>
  <c r="H129" i="5"/>
  <c r="J128" i="5"/>
  <c r="K128" i="5"/>
  <c r="E130" i="4"/>
  <c r="F129" i="4"/>
  <c r="J129" i="4"/>
  <c r="K129" i="4"/>
  <c r="G131" i="4"/>
  <c r="H130" i="4"/>
  <c r="G131" i="3"/>
  <c r="H130" i="3"/>
  <c r="E130" i="3"/>
  <c r="F129" i="3"/>
  <c r="J129" i="3"/>
  <c r="K129" i="3"/>
  <c r="H129" i="2"/>
  <c r="G130" i="2"/>
  <c r="E129" i="2"/>
  <c r="F128" i="2"/>
  <c r="J128" i="2"/>
  <c r="K128" i="2"/>
  <c r="H133" i="1"/>
  <c r="G134" i="1"/>
  <c r="E132" i="1"/>
  <c r="F131" i="1"/>
  <c r="J131" i="1"/>
  <c r="K131" i="1"/>
  <c r="G131" i="5"/>
  <c r="H130" i="5"/>
  <c r="J129" i="5"/>
  <c r="K129" i="5"/>
  <c r="E131" i="5"/>
  <c r="F130" i="5"/>
  <c r="E131" i="4"/>
  <c r="F130" i="4"/>
  <c r="J130" i="4"/>
  <c r="K130" i="4"/>
  <c r="H131" i="4"/>
  <c r="G132" i="4"/>
  <c r="H131" i="3"/>
  <c r="G132" i="3"/>
  <c r="E131" i="3"/>
  <c r="F130" i="3"/>
  <c r="J130" i="3"/>
  <c r="K130" i="3"/>
  <c r="E130" i="2"/>
  <c r="F129" i="2"/>
  <c r="J129" i="2"/>
  <c r="K129" i="2"/>
  <c r="G131" i="2"/>
  <c r="H130" i="2"/>
  <c r="F132" i="1"/>
  <c r="J132" i="1"/>
  <c r="K132" i="1"/>
  <c r="E133" i="1"/>
  <c r="H134" i="1"/>
  <c r="G135" i="1"/>
  <c r="E132" i="5"/>
  <c r="F131" i="5"/>
  <c r="J130" i="5"/>
  <c r="K130" i="5"/>
  <c r="H131" i="5"/>
  <c r="G132" i="5"/>
  <c r="E132" i="4"/>
  <c r="F131" i="4"/>
  <c r="J131" i="4"/>
  <c r="K131" i="4"/>
  <c r="G133" i="4"/>
  <c r="H132" i="4"/>
  <c r="E132" i="3"/>
  <c r="F131" i="3"/>
  <c r="J131" i="3"/>
  <c r="K131" i="3"/>
  <c r="G133" i="3"/>
  <c r="H132" i="3"/>
  <c r="E131" i="2"/>
  <c r="F130" i="2"/>
  <c r="J130" i="2"/>
  <c r="K130" i="2"/>
  <c r="G132" i="2"/>
  <c r="H131" i="2"/>
  <c r="H135" i="1"/>
  <c r="G136" i="1"/>
  <c r="E134" i="1"/>
  <c r="F133" i="1"/>
  <c r="J133" i="1"/>
  <c r="K133" i="1"/>
  <c r="J131" i="5"/>
  <c r="K131" i="5"/>
  <c r="G133" i="5"/>
  <c r="H132" i="5"/>
  <c r="E133" i="5"/>
  <c r="F132" i="5"/>
  <c r="G134" i="4"/>
  <c r="H133" i="4"/>
  <c r="E133" i="4"/>
  <c r="F132" i="4"/>
  <c r="J132" i="4"/>
  <c r="K132" i="4"/>
  <c r="E133" i="3"/>
  <c r="F132" i="3"/>
  <c r="J132" i="3"/>
  <c r="K132" i="3"/>
  <c r="G134" i="3"/>
  <c r="H133" i="3"/>
  <c r="E132" i="2"/>
  <c r="F131" i="2"/>
  <c r="J131" i="2"/>
  <c r="K131" i="2"/>
  <c r="G133" i="2"/>
  <c r="H132" i="2"/>
  <c r="F134" i="1"/>
  <c r="J134" i="1"/>
  <c r="K134" i="1"/>
  <c r="E135" i="1"/>
  <c r="G137" i="1"/>
  <c r="H136" i="1"/>
  <c r="E134" i="5"/>
  <c r="F133" i="5"/>
  <c r="G134" i="5"/>
  <c r="H133" i="5"/>
  <c r="J132" i="5"/>
  <c r="K132" i="5"/>
  <c r="G135" i="4"/>
  <c r="H134" i="4"/>
  <c r="E134" i="4"/>
  <c r="F133" i="4"/>
  <c r="J133" i="4"/>
  <c r="K133" i="4"/>
  <c r="G135" i="3"/>
  <c r="H134" i="3"/>
  <c r="E134" i="3"/>
  <c r="F133" i="3"/>
  <c r="J133" i="3"/>
  <c r="K133" i="3"/>
  <c r="G134" i="2"/>
  <c r="H133" i="2"/>
  <c r="E133" i="2"/>
  <c r="F132" i="2"/>
  <c r="J132" i="2"/>
  <c r="K132" i="2"/>
  <c r="G138" i="1"/>
  <c r="H137" i="1"/>
  <c r="F135" i="1"/>
  <c r="J135" i="1"/>
  <c r="K135" i="1"/>
  <c r="E136" i="1"/>
  <c r="J133" i="5"/>
  <c r="K133" i="5"/>
  <c r="G135" i="5"/>
  <c r="H134" i="5"/>
  <c r="E135" i="5"/>
  <c r="F134" i="5"/>
  <c r="H135" i="4"/>
  <c r="G136" i="4"/>
  <c r="E135" i="4"/>
  <c r="F134" i="4"/>
  <c r="J134" i="4"/>
  <c r="K134" i="4"/>
  <c r="H135" i="3"/>
  <c r="G136" i="3"/>
  <c r="E135" i="3"/>
  <c r="F134" i="3"/>
  <c r="J134" i="3"/>
  <c r="K134" i="3"/>
  <c r="E134" i="2"/>
  <c r="F133" i="2"/>
  <c r="J133" i="2"/>
  <c r="K133" i="2"/>
  <c r="H134" i="2"/>
  <c r="G135" i="2"/>
  <c r="H138" i="1"/>
  <c r="G139" i="1"/>
  <c r="F136" i="1"/>
  <c r="J136" i="1"/>
  <c r="K136" i="1"/>
  <c r="E137" i="1"/>
  <c r="H135" i="5"/>
  <c r="G136" i="5"/>
  <c r="E136" i="5"/>
  <c r="F135" i="5"/>
  <c r="J135" i="5"/>
  <c r="K135" i="5"/>
  <c r="J134" i="5"/>
  <c r="K134" i="5"/>
  <c r="E136" i="4"/>
  <c r="F135" i="4"/>
  <c r="J135" i="4"/>
  <c r="K135" i="4"/>
  <c r="G137" i="4"/>
  <c r="H136" i="4"/>
  <c r="E136" i="3"/>
  <c r="F135" i="3"/>
  <c r="J135" i="3"/>
  <c r="K135" i="3"/>
  <c r="G137" i="3"/>
  <c r="H136" i="3"/>
  <c r="G136" i="2"/>
  <c r="H135" i="2"/>
  <c r="E135" i="2"/>
  <c r="F134" i="2"/>
  <c r="J134" i="2"/>
  <c r="K134" i="2"/>
  <c r="E138" i="1"/>
  <c r="F137" i="1"/>
  <c r="J137" i="1"/>
  <c r="K137" i="1"/>
  <c r="G140" i="1"/>
  <c r="H139" i="1"/>
  <c r="E137" i="5"/>
  <c r="F136" i="5"/>
  <c r="G137" i="5"/>
  <c r="H136" i="5"/>
  <c r="E137" i="4"/>
  <c r="F136" i="4"/>
  <c r="J136" i="4"/>
  <c r="K136" i="4"/>
  <c r="G138" i="4"/>
  <c r="H137" i="4"/>
  <c r="G138" i="3"/>
  <c r="H137" i="3"/>
  <c r="E137" i="3"/>
  <c r="F136" i="3"/>
  <c r="J136" i="3"/>
  <c r="K136" i="3"/>
  <c r="F135" i="2"/>
  <c r="J135" i="2"/>
  <c r="K135" i="2"/>
  <c r="E136" i="2"/>
  <c r="G137" i="2"/>
  <c r="H136" i="2"/>
  <c r="H140" i="1"/>
  <c r="G141" i="1"/>
  <c r="E139" i="1"/>
  <c r="F138" i="1"/>
  <c r="J138" i="1"/>
  <c r="K138" i="1"/>
  <c r="G138" i="5"/>
  <c r="H137" i="5"/>
  <c r="J136" i="5"/>
  <c r="K136" i="5"/>
  <c r="F137" i="5"/>
  <c r="J137" i="5"/>
  <c r="K137" i="5"/>
  <c r="E138" i="5"/>
  <c r="F137" i="4"/>
  <c r="J137" i="4"/>
  <c r="K137" i="4"/>
  <c r="E138" i="4"/>
  <c r="G139" i="4"/>
  <c r="H138" i="4"/>
  <c r="G139" i="3"/>
  <c r="H138" i="3"/>
  <c r="F137" i="3"/>
  <c r="J137" i="3"/>
  <c r="K137" i="3"/>
  <c r="E138" i="3"/>
  <c r="H137" i="2"/>
  <c r="G138" i="2"/>
  <c r="E137" i="2"/>
  <c r="F136" i="2"/>
  <c r="J136" i="2"/>
  <c r="K136" i="2"/>
  <c r="E140" i="1"/>
  <c r="F139" i="1"/>
  <c r="J139" i="1"/>
  <c r="K139" i="1"/>
  <c r="G142" i="1"/>
  <c r="H141" i="1"/>
  <c r="E139" i="5"/>
  <c r="F138" i="5"/>
  <c r="H138" i="5"/>
  <c r="J138" i="5"/>
  <c r="K138" i="5"/>
  <c r="G139" i="5"/>
  <c r="G140" i="4"/>
  <c r="H139" i="4"/>
  <c r="E139" i="4"/>
  <c r="F138" i="4"/>
  <c r="J138" i="4"/>
  <c r="K138" i="4"/>
  <c r="G140" i="3"/>
  <c r="H139" i="3"/>
  <c r="E139" i="3"/>
  <c r="F138" i="3"/>
  <c r="J138" i="3"/>
  <c r="K138" i="3"/>
  <c r="E138" i="2"/>
  <c r="F137" i="2"/>
  <c r="J137" i="2"/>
  <c r="K137" i="2"/>
  <c r="G139" i="2"/>
  <c r="H138" i="2"/>
  <c r="G143" i="1"/>
  <c r="H142" i="1"/>
  <c r="E141" i="1"/>
  <c r="F140" i="1"/>
  <c r="J140" i="1"/>
  <c r="K140" i="1"/>
  <c r="G140" i="5"/>
  <c r="H139" i="5"/>
  <c r="E140" i="5"/>
  <c r="F139" i="5"/>
  <c r="J139" i="5"/>
  <c r="K139" i="5"/>
  <c r="G141" i="4"/>
  <c r="H140" i="4"/>
  <c r="E140" i="4"/>
  <c r="F139" i="4"/>
  <c r="J139" i="4"/>
  <c r="K139" i="4"/>
  <c r="G141" i="3"/>
  <c r="H140" i="3"/>
  <c r="E140" i="3"/>
  <c r="F139" i="3"/>
  <c r="J139" i="3"/>
  <c r="K139" i="3"/>
  <c r="G140" i="2"/>
  <c r="H139" i="2"/>
  <c r="E139" i="2"/>
  <c r="F138" i="2"/>
  <c r="J138" i="2"/>
  <c r="K138" i="2"/>
  <c r="G144" i="1"/>
  <c r="H143" i="1"/>
  <c r="F141" i="1"/>
  <c r="J141" i="1"/>
  <c r="K141" i="1"/>
  <c r="E142" i="1"/>
  <c r="E141" i="5"/>
  <c r="F140" i="5"/>
  <c r="H140" i="5"/>
  <c r="J140" i="5"/>
  <c r="K140" i="5"/>
  <c r="G141" i="5"/>
  <c r="E141" i="4"/>
  <c r="F140" i="4"/>
  <c r="J140" i="4"/>
  <c r="K140" i="4"/>
  <c r="G142" i="4"/>
  <c r="H141" i="4"/>
  <c r="G142" i="3"/>
  <c r="H141" i="3"/>
  <c r="E141" i="3"/>
  <c r="F140" i="3"/>
  <c r="J140" i="3"/>
  <c r="K140" i="3"/>
  <c r="E140" i="2"/>
  <c r="F139" i="2"/>
  <c r="J139" i="2"/>
  <c r="K139" i="2"/>
  <c r="G141" i="2"/>
  <c r="H140" i="2"/>
  <c r="H144" i="1"/>
  <c r="G145" i="1"/>
  <c r="F142" i="1"/>
  <c r="J142" i="1"/>
  <c r="K142" i="1"/>
  <c r="E143" i="1"/>
  <c r="E142" i="5"/>
  <c r="F141" i="5"/>
  <c r="H141" i="5"/>
  <c r="J141" i="5"/>
  <c r="K141" i="5"/>
  <c r="G142" i="5"/>
  <c r="G143" i="4"/>
  <c r="H142" i="4"/>
  <c r="E142" i="4"/>
  <c r="F141" i="4"/>
  <c r="J141" i="4"/>
  <c r="K141" i="4"/>
  <c r="G143" i="3"/>
  <c r="H142" i="3"/>
  <c r="E142" i="3"/>
  <c r="F141" i="3"/>
  <c r="J141" i="3"/>
  <c r="K141" i="3"/>
  <c r="H141" i="2"/>
  <c r="G142" i="2"/>
  <c r="E141" i="2"/>
  <c r="F140" i="2"/>
  <c r="J140" i="2"/>
  <c r="K140" i="2"/>
  <c r="F143" i="1"/>
  <c r="J143" i="1"/>
  <c r="K143" i="1"/>
  <c r="E144" i="1"/>
  <c r="H145" i="1"/>
  <c r="G146" i="1"/>
  <c r="G143" i="5"/>
  <c r="H142" i="5"/>
  <c r="E143" i="5"/>
  <c r="F142" i="5"/>
  <c r="H143" i="4"/>
  <c r="G144" i="4"/>
  <c r="E143" i="4"/>
  <c r="F142" i="4"/>
  <c r="J142" i="4"/>
  <c r="K142" i="4"/>
  <c r="H143" i="3"/>
  <c r="G144" i="3"/>
  <c r="E143" i="3"/>
  <c r="F142" i="3"/>
  <c r="J142" i="3"/>
  <c r="K142" i="3"/>
  <c r="E142" i="2"/>
  <c r="F141" i="2"/>
  <c r="J141" i="2"/>
  <c r="K141" i="2"/>
  <c r="G143" i="2"/>
  <c r="H142" i="2"/>
  <c r="H146" i="1"/>
  <c r="G147" i="1"/>
  <c r="F144" i="1"/>
  <c r="J144" i="1"/>
  <c r="K144" i="1"/>
  <c r="E145" i="1"/>
  <c r="J142" i="5"/>
  <c r="K142" i="5"/>
  <c r="E144" i="5"/>
  <c r="F143" i="5"/>
  <c r="H143" i="5"/>
  <c r="G144" i="5"/>
  <c r="E144" i="4"/>
  <c r="F143" i="4"/>
  <c r="J143" i="4"/>
  <c r="K143" i="4"/>
  <c r="G145" i="4"/>
  <c r="H144" i="4"/>
  <c r="E144" i="3"/>
  <c r="F143" i="3"/>
  <c r="J143" i="3"/>
  <c r="K143" i="3"/>
  <c r="G145" i="3"/>
  <c r="H144" i="3"/>
  <c r="G144" i="2"/>
  <c r="H143" i="2"/>
  <c r="E143" i="2"/>
  <c r="F142" i="2"/>
  <c r="J142" i="2"/>
  <c r="K142" i="2"/>
  <c r="F145" i="1"/>
  <c r="J145" i="1"/>
  <c r="K145" i="1"/>
  <c r="E146" i="1"/>
  <c r="G148" i="1"/>
  <c r="H147" i="1"/>
  <c r="J143" i="5"/>
  <c r="K143" i="5"/>
  <c r="E145" i="5"/>
  <c r="F144" i="5"/>
  <c r="H144" i="5"/>
  <c r="J144" i="5"/>
  <c r="K144" i="5"/>
  <c r="G145" i="5"/>
  <c r="G146" i="4"/>
  <c r="H145" i="4"/>
  <c r="E145" i="4"/>
  <c r="F144" i="4"/>
  <c r="J144" i="4"/>
  <c r="K144" i="4"/>
  <c r="G146" i="3"/>
  <c r="H145" i="3"/>
  <c r="E145" i="3"/>
  <c r="F144" i="3"/>
  <c r="J144" i="3"/>
  <c r="K144" i="3"/>
  <c r="F143" i="2"/>
  <c r="J143" i="2"/>
  <c r="K143" i="2"/>
  <c r="E144" i="2"/>
  <c r="G145" i="2"/>
  <c r="H144" i="2"/>
  <c r="H148" i="1"/>
  <c r="G149" i="1"/>
  <c r="F146" i="1"/>
  <c r="J146" i="1"/>
  <c r="K146" i="1"/>
  <c r="E147" i="1"/>
  <c r="G146" i="5"/>
  <c r="H145" i="5"/>
  <c r="E146" i="5"/>
  <c r="F145" i="5"/>
  <c r="J145" i="5"/>
  <c r="K145" i="5"/>
  <c r="G147" i="4"/>
  <c r="H146" i="4"/>
  <c r="E146" i="4"/>
  <c r="F145" i="4"/>
  <c r="J145" i="4"/>
  <c r="K145" i="4"/>
  <c r="G147" i="3"/>
  <c r="H146" i="3"/>
  <c r="E146" i="3"/>
  <c r="F145" i="3"/>
  <c r="J145" i="3"/>
  <c r="K145" i="3"/>
  <c r="G146" i="2"/>
  <c r="H145" i="2"/>
  <c r="E145" i="2"/>
  <c r="F144" i="2"/>
  <c r="J144" i="2"/>
  <c r="K144" i="2"/>
  <c r="E148" i="1"/>
  <c r="F147" i="1"/>
  <c r="J147" i="1"/>
  <c r="K147" i="1"/>
  <c r="H149" i="1"/>
  <c r="G150" i="1"/>
  <c r="H150" i="1"/>
  <c r="E147" i="5"/>
  <c r="F146" i="5"/>
  <c r="H146" i="5"/>
  <c r="J146" i="5"/>
  <c r="K146" i="5"/>
  <c r="G147" i="5"/>
  <c r="H147" i="4"/>
  <c r="G148" i="4"/>
  <c r="E147" i="4"/>
  <c r="F146" i="4"/>
  <c r="J146" i="4"/>
  <c r="K146" i="4"/>
  <c r="H147" i="3"/>
  <c r="G148" i="3"/>
  <c r="E147" i="3"/>
  <c r="F146" i="3"/>
  <c r="J146" i="3"/>
  <c r="K146" i="3"/>
  <c r="E146" i="2"/>
  <c r="F145" i="2"/>
  <c r="J145" i="2"/>
  <c r="K145" i="2"/>
  <c r="G147" i="2"/>
  <c r="H146" i="2"/>
  <c r="E149" i="1"/>
  <c r="F148" i="1"/>
  <c r="J148" i="1"/>
  <c r="K148" i="1"/>
  <c r="H147" i="5"/>
  <c r="G148" i="5"/>
  <c r="E148" i="5"/>
  <c r="F147" i="5"/>
  <c r="J147" i="5"/>
  <c r="K147" i="5"/>
  <c r="E148" i="4"/>
  <c r="F147" i="4"/>
  <c r="J147" i="4"/>
  <c r="K147" i="4"/>
  <c r="G149" i="4"/>
  <c r="H148" i="4"/>
  <c r="E148" i="3"/>
  <c r="F147" i="3"/>
  <c r="J147" i="3"/>
  <c r="K147" i="3"/>
  <c r="G149" i="3"/>
  <c r="H148" i="3"/>
  <c r="E147" i="2"/>
  <c r="F146" i="2"/>
  <c r="J146" i="2"/>
  <c r="K146" i="2"/>
  <c r="G148" i="2"/>
  <c r="H147" i="2"/>
  <c r="E150" i="1"/>
  <c r="F150" i="1"/>
  <c r="J150" i="1"/>
  <c r="K150" i="1"/>
  <c r="F149" i="1"/>
  <c r="J149" i="1"/>
  <c r="K149" i="1"/>
  <c r="E149" i="5"/>
  <c r="F148" i="5"/>
  <c r="H148" i="5"/>
  <c r="J148" i="5"/>
  <c r="K148" i="5"/>
  <c r="G149" i="5"/>
  <c r="E149" i="4"/>
  <c r="F148" i="4"/>
  <c r="J148" i="4"/>
  <c r="K148" i="4"/>
  <c r="G150" i="4"/>
  <c r="H150" i="4"/>
  <c r="H149" i="4"/>
  <c r="G150" i="3"/>
  <c r="H150" i="3"/>
  <c r="H149" i="3"/>
  <c r="E149" i="3"/>
  <c r="F148" i="3"/>
  <c r="J148" i="3"/>
  <c r="K148" i="3"/>
  <c r="E148" i="2"/>
  <c r="F147" i="2"/>
  <c r="J147" i="2"/>
  <c r="K147" i="2"/>
  <c r="G149" i="2"/>
  <c r="H148" i="2"/>
  <c r="G150" i="5"/>
  <c r="H150" i="5"/>
  <c r="H149" i="5"/>
  <c r="E150" i="5"/>
  <c r="F150" i="5"/>
  <c r="J150" i="5"/>
  <c r="K150" i="5"/>
  <c r="F149" i="5"/>
  <c r="J149" i="5"/>
  <c r="K149" i="5"/>
  <c r="E150" i="4"/>
  <c r="F150" i="4"/>
  <c r="J150" i="4"/>
  <c r="K150" i="4"/>
  <c r="F149" i="4"/>
  <c r="J149" i="4"/>
  <c r="K149" i="4"/>
  <c r="E150" i="3"/>
  <c r="F150" i="3"/>
  <c r="J150" i="3"/>
  <c r="K150" i="3"/>
  <c r="F149" i="3"/>
  <c r="J149" i="3"/>
  <c r="K149" i="3"/>
  <c r="E149" i="2"/>
  <c r="F148" i="2"/>
  <c r="J148" i="2"/>
  <c r="K148" i="2"/>
  <c r="G150" i="2"/>
  <c r="H150" i="2"/>
  <c r="H149" i="2"/>
  <c r="E150" i="2"/>
  <c r="F150" i="2"/>
  <c r="J150" i="2"/>
  <c r="K150" i="2"/>
  <c r="F149" i="2"/>
  <c r="J149" i="2"/>
  <c r="K149" i="2"/>
</calcChain>
</file>

<file path=xl/comments1.xml><?xml version="1.0" encoding="utf-8"?>
<comments xmlns="http://schemas.openxmlformats.org/spreadsheetml/2006/main">
  <authors>
    <author>Kobe Vermeire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Dag van p(0) invullen en doortrekken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Kobe Vermeire:</t>
        </r>
        <r>
          <rPr>
            <sz val="9"/>
            <color indexed="81"/>
            <rFont val="Tahoma"/>
            <family val="2"/>
          </rPr>
          <t xml:space="preserve">
n in 3e blad aanpassen = aantal geldige 3km's</t>
        </r>
      </text>
    </comment>
  </commentList>
</comments>
</file>

<file path=xl/sharedStrings.xml><?xml version="1.0" encoding="utf-8"?>
<sst xmlns="http://schemas.openxmlformats.org/spreadsheetml/2006/main" count="176" uniqueCount="51">
  <si>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</si>
  <si>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</si>
  <si>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</si>
  <si>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</si>
  <si>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</si>
  <si>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</si>
  <si>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</si>
  <si>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</si>
  <si>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</si>
  <si>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</si>
  <si>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</si>
  <si>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</si>
  <si>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</si>
  <si>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</si>
  <si>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</si>
  <si>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</si>
  <si>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</si>
  <si>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</si>
  <si>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</si>
  <si>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</si>
  <si>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</si>
  <si>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</si>
  <si>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</si>
  <si>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</si>
  <si>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</si>
  <si>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</si>
  <si>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</si>
  <si>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</si>
  <si>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Model</t>
  </si>
  <si>
    <t>k1</t>
  </si>
  <si>
    <t>k2</t>
  </si>
  <si>
    <t>R²</t>
  </si>
  <si>
    <t>adjR²</t>
  </si>
  <si>
    <t>Edwards</t>
  </si>
  <si>
    <t>Banister</t>
  </si>
  <si>
    <t>Lucia</t>
  </si>
  <si>
    <t>sRPE</t>
  </si>
  <si>
    <t>TSS</t>
  </si>
  <si>
    <t>SSE</t>
  </si>
  <si>
    <t>Gem</t>
  </si>
  <si>
    <t>SD</t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</si>
  <si>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1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</si>
  <si>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1"/>
        <charset val="2"/>
        <scheme val="minor"/>
      </rPr>
      <t>2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</si>
  <si>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max (%)</t>
    </r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</si>
  <si>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</si>
  <si>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</si>
  <si>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gem (%)</t>
    </r>
  </si>
  <si>
    <t>Thibaux Vandersteede</t>
  </si>
  <si>
    <t>Prikkel</t>
  </si>
  <si>
    <t>Stop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</si>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</sst>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13]dd\-mmm\-yy;@"/>
    <numFmt numFmtId="165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thick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6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0" fillId="0" borderId="0" xfId="0" applyFont="1"/>
    <xf numFmtId="0" fontId="11" fillId="0" borderId="0" xfId="0" applyFont="1" applyFill="1"/>
    <xf numFmtId="0" fontId="11" fillId="0" borderId="0" xfId="0" applyFont="1"/>
  </cellXfs>
  <cellStyles count="1">
    <cellStyle name="Normal" xfId="0" builtinId="0"/>
  </cellStyles>
  <dxfs count="16"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  <border diagonalUp="0" diagonalDown="0">
        <left/>
        <right style="mediumDashed">
          <color auto="1"/>
        </right>
      </border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numFmt numFmtId="165" formatCode="0.0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border>
        <bottom style="thick">
          <color auto="1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225.51625843976331</c:v>
                </c:pt>
                <c:pt idx="4">
                  <c:v>229.54507651155689</c:v>
                </c:pt>
                <c:pt idx="5">
                  <c:v>232.86211002512056</c:v>
                </c:pt>
                <c:pt idx="6">
                  <c:v>219.49444745150137</c:v>
                </c:pt>
                <c:pt idx="7">
                  <c:v>226.17033803668511</c:v>
                </c:pt>
                <c:pt idx="8">
                  <c:v>217.82868193755104</c:v>
                </c:pt>
                <c:pt idx="9">
                  <c:v>226.62770502332944</c:v>
                </c:pt>
                <c:pt idx="10">
                  <c:v>220.75431577067832</c:v>
                </c:pt>
                <c:pt idx="11">
                  <c:v>230.09653476822911</c:v>
                </c:pt>
                <c:pt idx="12">
                  <c:v>224.91248389336414</c:v>
                </c:pt>
                <c:pt idx="13">
                  <c:v>234.43314274390593</c:v>
                </c:pt>
                <c:pt idx="14">
                  <c:v>242.04293491515483</c:v>
                </c:pt>
                <c:pt idx="15">
                  <c:v>234.51610744060491</c:v>
                </c:pt>
                <c:pt idx="16">
                  <c:v>243.47072283003098</c:v>
                </c:pt>
                <c:pt idx="17">
                  <c:v>237.41827307251327</c:v>
                </c:pt>
                <c:pt idx="18">
                  <c:v>246.52627861106168</c:v>
                </c:pt>
                <c:pt idx="19">
                  <c:v>241.5702089266897</c:v>
                </c:pt>
                <c:pt idx="20">
                  <c:v>250.42668793027923</c:v>
                </c:pt>
                <c:pt idx="21">
                  <c:v>257.31904048039172</c:v>
                </c:pt>
                <c:pt idx="22">
                  <c:v>251.4260702002943</c:v>
                </c:pt>
                <c:pt idx="23">
                  <c:v>258.85530417683202</c:v>
                </c:pt>
                <c:pt idx="24">
                  <c:v>252.06171787884091</c:v>
                </c:pt>
                <c:pt idx="25">
                  <c:v>259.71798763666749</c:v>
                </c:pt>
                <c:pt idx="26">
                  <c:v>253.32984666507633</c:v>
                </c:pt>
                <c:pt idx="27">
                  <c:v>261.04251181494328</c:v>
                </c:pt>
                <c:pt idx="28">
                  <c:v>266.90170225732265</c:v>
                </c:pt>
                <c:pt idx="29">
                  <c:v>258.91419866093543</c:v>
                </c:pt>
                <c:pt idx="30">
                  <c:v>265.8691702268784</c:v>
                </c:pt>
                <c:pt idx="31">
                  <c:v>259.09434884093656</c:v>
                </c:pt>
                <c:pt idx="32">
                  <c:v>266.17504219183456</c:v>
                </c:pt>
                <c:pt idx="33">
                  <c:v>259.83385172678254</c:v>
                </c:pt>
                <c:pt idx="34">
                  <c:v>266.89183573857957</c:v>
                </c:pt>
                <c:pt idx="35">
                  <c:v>272.16239016985622</c:v>
                </c:pt>
                <c:pt idx="36">
                  <c:v>263.61275727935219</c:v>
                </c:pt>
                <c:pt idx="37">
                  <c:v>270.10224552143478</c:v>
                </c:pt>
                <c:pt idx="38">
                  <c:v>261.89001266264574</c:v>
                </c:pt>
                <c:pt idx="39">
                  <c:v>268.87598015140759</c:v>
                </c:pt>
                <c:pt idx="40">
                  <c:v>261.21908964425609</c:v>
                </c:pt>
                <c:pt idx="41">
                  <c:v>268.49713739974436</c:v>
                </c:pt>
                <c:pt idx="42">
                  <c:v>273.92285685629713</c:v>
                </c:pt>
                <c:pt idx="43">
                  <c:v>265.82699739784056</c:v>
                </c:pt>
                <c:pt idx="44">
                  <c:v>272.26330675144368</c:v>
                </c:pt>
                <c:pt idx="45">
                  <c:v>264.83143732616691</c:v>
                </c:pt>
                <c:pt idx="46">
                  <c:v>271.50255475979526</c:v>
                </c:pt>
                <c:pt idx="47">
                  <c:v>264.23271364457594</c:v>
                </c:pt>
                <c:pt idx="48">
                  <c:v>271.07440705938944</c:v>
                </c:pt>
                <c:pt idx="49">
                  <c:v>276.12358986357367</c:v>
                </c:pt>
                <c:pt idx="50">
                  <c:v>267.11761334929372</c:v>
                </c:pt>
                <c:pt idx="51">
                  <c:v>273.46003320841265</c:v>
                </c:pt>
                <c:pt idx="52">
                  <c:v>266.48322868647085</c:v>
                </c:pt>
                <c:pt idx="53">
                  <c:v>272.91957174389592</c:v>
                </c:pt>
                <c:pt idx="54">
                  <c:v>264.53471554941257</c:v>
                </c:pt>
                <c:pt idx="55">
                  <c:v>271.45479458903469</c:v>
                </c:pt>
                <c:pt idx="56">
                  <c:v>276.56153482399247</c:v>
                </c:pt>
                <c:pt idx="57">
                  <c:v>268.30088595342272</c:v>
                </c:pt>
                <c:pt idx="58">
                  <c:v>274.44590752192693</c:v>
                </c:pt>
                <c:pt idx="59">
                  <c:v>278.90280824502986</c:v>
                </c:pt>
                <c:pt idx="60">
                  <c:v>281.96892337447872</c:v>
                </c:pt>
                <c:pt idx="61">
                  <c:v>283.89645960267217</c:v>
                </c:pt>
                <c:pt idx="62">
                  <c:v>284.89885294723967</c:v>
                </c:pt>
                <c:pt idx="63">
                  <c:v>285.15626963378895</c:v>
                </c:pt>
                <c:pt idx="64">
                  <c:v>282.55015025177215</c:v>
                </c:pt>
                <c:pt idx="65">
                  <c:v>282.46843688877186</c:v>
                </c:pt>
                <c:pt idx="66">
                  <c:v>281.8959699925756</c:v>
                </c:pt>
                <c:pt idx="67">
                  <c:v>280.94152206466049</c:v>
                </c:pt>
                <c:pt idx="68">
                  <c:v>279.69584050983906</c:v>
                </c:pt>
                <c:pt idx="69">
                  <c:v>278.23430649278669</c:v>
                </c:pt>
                <c:pt idx="70">
                  <c:v>276.61922526461842</c:v>
                </c:pt>
                <c:pt idx="71">
                  <c:v>272.4523579034373</c:v>
                </c:pt>
                <c:pt idx="72">
                  <c:v>271.45150610734538</c:v>
                </c:pt>
                <c:pt idx="73">
                  <c:v>270.28251517447836</c:v>
                </c:pt>
                <c:pt idx="74">
                  <c:v>268.99428294423114</c:v>
                </c:pt>
                <c:pt idx="75">
                  <c:v>267.62697685158452</c:v>
                </c:pt>
                <c:pt idx="76">
                  <c:v>266.21336699745541</c:v>
                </c:pt>
                <c:pt idx="77">
                  <c:v>264.77997078094523</c:v>
                </c:pt>
                <c:pt idx="78">
                  <c:v>261.01808016976702</c:v>
                </c:pt>
                <c:pt idx="79">
                  <c:v>260.34364460055485</c:v>
                </c:pt>
                <c:pt idx="80">
                  <c:v>259.56607236752063</c:v>
                </c:pt>
                <c:pt idx="81">
                  <c:v>258.71608088642085</c:v>
                </c:pt>
                <c:pt idx="82">
                  <c:v>257.81887342940672</c:v>
                </c:pt>
                <c:pt idx="83">
                  <c:v>256.8949830867731</c:v>
                </c:pt>
                <c:pt idx="84">
                  <c:v>255.96099727334149</c:v>
                </c:pt>
                <c:pt idx="85">
                  <c:v>255.03017892837013</c:v>
                </c:pt>
                <c:pt idx="86">
                  <c:v>254.11299843885911</c:v>
                </c:pt>
                <c:pt idx="87">
                  <c:v>253.21758846947739</c:v>
                </c:pt>
                <c:pt idx="88">
                  <c:v>252.35013227358951</c:v>
                </c:pt>
                <c:pt idx="89">
                  <c:v>251.51519465881682</c:v>
                </c:pt>
                <c:pt idx="90">
                  <c:v>250.71600356085523</c:v>
                </c:pt>
                <c:pt idx="91">
                  <c:v>249.9546891177915</c:v>
                </c:pt>
                <c:pt idx="92">
                  <c:v>249.2324862137574</c:v>
                </c:pt>
                <c:pt idx="93">
                  <c:v>248.54990565777871</c:v>
                </c:pt>
                <c:pt idx="94">
                  <c:v>247.90687846571939</c:v>
                </c:pt>
                <c:pt idx="95">
                  <c:v>247.30287710680835</c:v>
                </c:pt>
                <c:pt idx="96">
                  <c:v>246.73701704960965</c:v>
                </c:pt>
                <c:pt idx="97">
                  <c:v>246.20814148518232</c:v>
                </c:pt>
                <c:pt idx="98">
                  <c:v>245.71489170859547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C6D-4281-A188-22F5BC6D8D6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28432"/>
        <c:axId val="400599952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110.86945955340263</c:v>
                </c:pt>
                <c:pt idx="4">
                  <c:v>99.837356818585647</c:v>
                </c:pt>
                <c:pt idx="5">
                  <c:v>89.903007164209484</c:v>
                </c:pt>
                <c:pt idx="6">
                  <c:v>204.05395539477354</c:v>
                </c:pt>
                <c:pt idx="7">
                  <c:v>330.05283699373797</c:v>
                </c:pt>
                <c:pt idx="8">
                  <c:v>297.21081881939239</c:v>
                </c:pt>
                <c:pt idx="9">
                  <c:v>267.636756671689</c:v>
                </c:pt>
                <c:pt idx="10">
                  <c:v>340.55357537439977</c:v>
                </c:pt>
                <c:pt idx="11">
                  <c:v>306.6666777077798</c:v>
                </c:pt>
                <c:pt idx="12">
                  <c:v>373.40006167446643</c:v>
                </c:pt>
                <c:pt idx="13">
                  <c:v>336.24476337885665</c:v>
                </c:pt>
                <c:pt idx="14">
                  <c:v>446.28337314465603</c:v>
                </c:pt>
                <c:pt idx="15">
                  <c:v>401.87579651169671</c:v>
                </c:pt>
                <c:pt idx="16">
                  <c:v>361.88701067642398</c:v>
                </c:pt>
                <c:pt idx="17">
                  <c:v>426.19834478100222</c:v>
                </c:pt>
                <c:pt idx="18">
                  <c:v>383.78933562760034</c:v>
                </c:pt>
                <c:pt idx="19">
                  <c:v>438.17941557087431</c:v>
                </c:pt>
                <c:pt idx="20">
                  <c:v>394.57822595263201</c:v>
                </c:pt>
                <c:pt idx="21">
                  <c:v>473.52143739888032</c:v>
                </c:pt>
                <c:pt idx="22">
                  <c:v>426.40352805247068</c:v>
                </c:pt>
                <c:pt idx="23">
                  <c:v>383.97410206886667</c:v>
                </c:pt>
                <c:pt idx="24">
                  <c:v>441.1016947600844</c:v>
                </c:pt>
                <c:pt idx="25">
                  <c:v>397.20972277161098</c:v>
                </c:pt>
                <c:pt idx="26">
                  <c:v>451.21471224710126</c:v>
                </c:pt>
                <c:pt idx="27">
                  <c:v>406.31644106383436</c:v>
                </c:pt>
                <c:pt idx="28">
                  <c:v>496.40765058791106</c:v>
                </c:pt>
                <c:pt idx="29">
                  <c:v>447.01244092697522</c:v>
                </c:pt>
                <c:pt idx="30">
                  <c:v>402.53231815996247</c:v>
                </c:pt>
                <c:pt idx="31">
                  <c:v>454.15140947446383</c:v>
                </c:pt>
                <c:pt idx="32">
                  <c:v>408.96092124924672</c:v>
                </c:pt>
                <c:pt idx="33">
                  <c:v>457.35549000155095</c:v>
                </c:pt>
                <c:pt idx="34">
                  <c:v>411.84617866952118</c:v>
                </c:pt>
                <c:pt idx="35">
                  <c:v>501.73559667253232</c:v>
                </c:pt>
                <c:pt idx="36">
                  <c:v>451.81022795059016</c:v>
                </c:pt>
                <c:pt idx="37">
                  <c:v>406.85269977763875</c:v>
                </c:pt>
                <c:pt idx="38">
                  <c:v>465.83442922832131</c:v>
                </c:pt>
                <c:pt idx="39">
                  <c:v>419.48141820650511</c:v>
                </c:pt>
                <c:pt idx="40">
                  <c:v>476.07882200834604</c:v>
                </c:pt>
                <c:pt idx="41">
                  <c:v>428.70643924917044</c:v>
                </c:pt>
                <c:pt idx="42">
                  <c:v>513.18662213318726</c:v>
                </c:pt>
                <c:pt idx="43">
                  <c:v>462.1218152845525</c:v>
                </c:pt>
                <c:pt idx="44">
                  <c:v>416.13822915762944</c:v>
                </c:pt>
                <c:pt idx="45">
                  <c:v>467.70221626398614</c:v>
                </c:pt>
                <c:pt idx="46">
                  <c:v>421.16335046712896</c:v>
                </c:pt>
                <c:pt idx="47">
                  <c:v>472.48072710078134</c:v>
                </c:pt>
                <c:pt idx="48">
                  <c:v>425.46637398141615</c:v>
                </c:pt>
                <c:pt idx="49">
                  <c:v>516.47765038091779</c:v>
                </c:pt>
                <c:pt idx="50">
                  <c:v>465.08536866338409</c:v>
                </c:pt>
                <c:pt idx="51">
                  <c:v>418.80689316415703</c:v>
                </c:pt>
                <c:pt idx="52">
                  <c:v>465.94297768252471</c:v>
                </c:pt>
                <c:pt idx="53">
                  <c:v>419.57916551038898</c:v>
                </c:pt>
                <c:pt idx="54">
                  <c:v>478.03578525217921</c:v>
                </c:pt>
                <c:pt idx="55">
                  <c:v>430.46867420947814</c:v>
                </c:pt>
                <c:pt idx="56">
                  <c:v>513.50642577533881</c:v>
                </c:pt>
                <c:pt idx="57">
                  <c:v>462.40979675809791</c:v>
                </c:pt>
                <c:pt idx="58">
                  <c:v>416.39755493812214</c:v>
                </c:pt>
                <c:pt idx="59">
                  <c:v>374.96377666312935</c:v>
                </c:pt>
                <c:pt idx="60">
                  <c:v>337.65288038343641</c:v>
                </c:pt>
                <c:pt idx="61">
                  <c:v>304.05461734416627</c:v>
                </c:pt>
                <c:pt idx="62">
                  <c:v>273.79956073030581</c:v>
                </c:pt>
                <c:pt idx="63">
                  <c:v>270.62955488320694</c:v>
                </c:pt>
                <c:pt idx="64">
                  <c:v>243.70047031315679</c:v>
                </c:pt>
                <c:pt idx="65">
                  <c:v>219.45097332951741</c:v>
                </c:pt>
                <c:pt idx="66">
                  <c:v>197.61443067134121</c:v>
                </c:pt>
                <c:pt idx="67">
                  <c:v>177.95074050968299</c:v>
                </c:pt>
                <c:pt idx="68">
                  <c:v>160.24369242856574</c:v>
                </c:pt>
                <c:pt idx="69">
                  <c:v>144.29859010192507</c:v>
                </c:pt>
                <c:pt idx="70">
                  <c:v>155.91524105082127</c:v>
                </c:pt>
                <c:pt idx="71">
                  <c:v>140.4008427293619</c:v>
                </c:pt>
                <c:pt idx="72">
                  <c:v>126.43020981309756</c:v>
                </c:pt>
                <c:pt idx="73">
                  <c:v>113.84972940793486</c:v>
                </c:pt>
                <c:pt idx="74">
                  <c:v>102.52107392229617</c:v>
                </c:pt>
                <c:pt idx="75">
                  <c:v>92.319680097969297</c:v>
                </c:pt>
                <c:pt idx="76">
                  <c:v>83.133379385502451</c:v>
                </c:pt>
                <c:pt idx="77">
                  <c:v>99.569215590741265</c:v>
                </c:pt>
                <c:pt idx="78">
                  <c:v>89.661547419119088</c:v>
                </c:pt>
                <c:pt idx="79">
                  <c:v>80.739745089831644</c:v>
                </c:pt>
                <c:pt idx="80">
                  <c:v>72.705709691788414</c:v>
                </c:pt>
                <c:pt idx="81">
                  <c:v>65.471103678928387</c:v>
                </c:pt>
                <c:pt idx="82">
                  <c:v>58.956379562320876</c:v>
                </c:pt>
                <c:pt idx="83">
                  <c:v>53.089905252584536</c:v>
                </c:pt>
                <c:pt idx="84">
                  <c:v>47.807176435402006</c:v>
                </c:pt>
                <c:pt idx="85">
                  <c:v>43.050107319873064</c:v>
                </c:pt>
                <c:pt idx="86">
                  <c:v>38.766391961190585</c:v>
                </c:pt>
                <c:pt idx="87">
                  <c:v>34.908929135117731</c:v>
                </c:pt>
                <c:pt idx="88">
                  <c:v>31.435304440523058</c:v>
                </c:pt>
                <c:pt idx="89">
                  <c:v>28.307323935476429</c:v>
                </c:pt>
                <c:pt idx="90">
                  <c:v>25.490594179041572</c:v>
                </c:pt>
                <c:pt idx="91">
                  <c:v>22.954144061150796</c:v>
                </c:pt>
                <c:pt idx="92">
                  <c:v>20.670084262424798</c:v>
                </c:pt>
                <c:pt idx="93">
                  <c:v>18.613300599557235</c:v>
                </c:pt>
                <c:pt idx="94">
                  <c:v>16.761177884469607</c:v>
                </c:pt>
                <c:pt idx="95">
                  <c:v>15.093351260953463</c:v>
                </c:pt>
                <c:pt idx="96">
                  <c:v>13.591482284643405</c:v>
                </c:pt>
                <c:pt idx="97">
                  <c:v>12.239057284227416</c:v>
                </c:pt>
                <c:pt idx="98">
                  <c:v>11.021205786792537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C6D-4281-A188-22F5BC6D8D6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Edwards!$A$2:$A$100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Edwards!$H$2:$H$150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125.35320111363933</c:v>
                </c:pt>
                <c:pt idx="4">
                  <c:v>110.29228030702876</c:v>
                </c:pt>
                <c:pt idx="5">
                  <c:v>97.040897139088955</c:v>
                </c:pt>
                <c:pt idx="6">
                  <c:v>224.55950794327217</c:v>
                </c:pt>
                <c:pt idx="7">
                  <c:v>362.99524431994126</c:v>
                </c:pt>
                <c:pt idx="8">
                  <c:v>319.3821368818414</c:v>
                </c:pt>
                <c:pt idx="9">
                  <c:v>281.00905164835956</c:v>
                </c:pt>
                <c:pt idx="10">
                  <c:v>359.79925960372145</c:v>
                </c:pt>
                <c:pt idx="11">
                  <c:v>316.57014293955075</c:v>
                </c:pt>
                <c:pt idx="12">
                  <c:v>388.48757778110229</c:v>
                </c:pt>
                <c:pt idx="13">
                  <c:v>341.81162063495071</c:v>
                </c:pt>
                <c:pt idx="14">
                  <c:v>462.98653802032175</c:v>
                </c:pt>
                <c:pt idx="15">
                  <c:v>407.35968907109185</c:v>
                </c:pt>
                <c:pt idx="16">
                  <c:v>358.416287846393</c:v>
                </c:pt>
                <c:pt idx="17">
                  <c:v>428.78007170848895</c:v>
                </c:pt>
                <c:pt idx="18">
                  <c:v>377.26305701653871</c:v>
                </c:pt>
                <c:pt idx="19">
                  <c:v>436.60920664418461</c:v>
                </c:pt>
                <c:pt idx="20">
                  <c:v>384.15153802235278</c:v>
                </c:pt>
                <c:pt idx="21">
                  <c:v>471.64454834882554</c:v>
                </c:pt>
                <c:pt idx="22">
                  <c:v>414.97745785217631</c:v>
                </c:pt>
                <c:pt idx="23">
                  <c:v>365.11879789203459</c:v>
                </c:pt>
                <c:pt idx="24">
                  <c:v>429.03997688124355</c:v>
                </c:pt>
                <c:pt idx="25">
                  <c:v>377.49173513494355</c:v>
                </c:pt>
                <c:pt idx="26">
                  <c:v>437.88486558202493</c:v>
                </c:pt>
                <c:pt idx="27">
                  <c:v>385.27392924889114</c:v>
                </c:pt>
                <c:pt idx="28">
                  <c:v>486.55703653767398</c:v>
                </c:pt>
                <c:pt idx="29">
                  <c:v>428.09824226603973</c:v>
                </c:pt>
                <c:pt idx="30">
                  <c:v>376.66314793308402</c:v>
                </c:pt>
                <c:pt idx="31">
                  <c:v>435.05706063352733</c:v>
                </c:pt>
                <c:pt idx="32">
                  <c:v>382.7858790574121</c:v>
                </c:pt>
                <c:pt idx="33">
                  <c:v>437.52163827476841</c:v>
                </c:pt>
                <c:pt idx="34">
                  <c:v>384.95434293094155</c:v>
                </c:pt>
                <c:pt idx="35">
                  <c:v>486.66981504037949</c:v>
                </c:pt>
                <c:pt idx="36">
                  <c:v>428.19747067123797</c:v>
                </c:pt>
                <c:pt idx="37">
                  <c:v>376.75045425620391</c:v>
                </c:pt>
                <c:pt idx="38">
                  <c:v>443.94441656567562</c:v>
                </c:pt>
                <c:pt idx="39">
                  <c:v>390.60543805509758</c:v>
                </c:pt>
                <c:pt idx="40">
                  <c:v>454.85973236408995</c:v>
                </c:pt>
                <c:pt idx="41">
                  <c:v>400.20930184942608</c:v>
                </c:pt>
                <c:pt idx="42">
                  <c:v>495.87289245579473</c:v>
                </c:pt>
                <c:pt idx="43">
                  <c:v>436.29481788671188</c:v>
                </c:pt>
                <c:pt idx="44">
                  <c:v>383.87492240618576</c:v>
                </c:pt>
                <c:pt idx="45">
                  <c:v>442.8707789378193</c:v>
                </c:pt>
                <c:pt idx="46">
                  <c:v>389.66079570733376</c:v>
                </c:pt>
                <c:pt idx="47">
                  <c:v>448.2480134562054</c:v>
                </c:pt>
                <c:pt idx="48">
                  <c:v>394.39196692202671</c:v>
                </c:pt>
                <c:pt idx="49">
                  <c:v>497.77427722362194</c:v>
                </c:pt>
                <c:pt idx="50">
                  <c:v>437.96775531409037</c:v>
                </c:pt>
                <c:pt idx="51">
                  <c:v>385.34685995574438</c:v>
                </c:pt>
                <c:pt idx="52">
                  <c:v>439.45974899605392</c:v>
                </c:pt>
                <c:pt idx="53">
                  <c:v>386.65959376649306</c:v>
                </c:pt>
                <c:pt idx="54">
                  <c:v>453.5010697027667</c:v>
                </c:pt>
                <c:pt idx="55">
                  <c:v>399.0138796204435</c:v>
                </c:pt>
                <c:pt idx="56">
                  <c:v>493.38848965527683</c:v>
                </c:pt>
                <c:pt idx="57">
                  <c:v>434.10891080467513</c:v>
                </c:pt>
                <c:pt idx="58">
                  <c:v>381.95164741619516</c:v>
                </c:pt>
                <c:pt idx="59">
                  <c:v>336.06096841809949</c:v>
                </c:pt>
                <c:pt idx="60">
                  <c:v>295.68395700895775</c:v>
                </c:pt>
                <c:pt idx="61">
                  <c:v>260.15815774149405</c:v>
                </c:pt>
                <c:pt idx="62">
                  <c:v>228.90070778306605</c:v>
                </c:pt>
                <c:pt idx="63">
                  <c:v>228.61832627392653</c:v>
                </c:pt>
                <c:pt idx="64">
                  <c:v>201.1503200613846</c:v>
                </c:pt>
                <c:pt idx="65">
                  <c:v>176.98253644074558</c:v>
                </c:pt>
                <c:pt idx="66">
                  <c:v>155.71846067876561</c:v>
                </c:pt>
                <c:pt idx="67">
                  <c:v>137.00921844502253</c:v>
                </c:pt>
                <c:pt idx="68">
                  <c:v>120.54785191872669</c:v>
                </c:pt>
                <c:pt idx="69">
                  <c:v>106.06428360913836</c:v>
                </c:pt>
                <c:pt idx="70">
                  <c:v>122.68934952317254</c:v>
                </c:pt>
                <c:pt idx="71">
                  <c:v>107.94848482592461</c:v>
                </c:pt>
                <c:pt idx="72">
                  <c:v>94.97870370575221</c:v>
                </c:pt>
                <c:pt idx="73">
                  <c:v>83.567214233456497</c:v>
                </c:pt>
                <c:pt idx="74">
                  <c:v>73.526790978065023</c:v>
                </c:pt>
                <c:pt idx="75">
                  <c:v>64.692703246384795</c:v>
                </c:pt>
                <c:pt idx="76">
                  <c:v>56.920012388047034</c:v>
                </c:pt>
                <c:pt idx="77">
                  <c:v>78.017050071791658</c:v>
                </c:pt>
                <c:pt idx="78">
                  <c:v>68.643467249352057</c:v>
                </c:pt>
                <c:pt idx="79">
                  <c:v>60.396100489276805</c:v>
                </c:pt>
                <c:pt idx="80">
                  <c:v>53.139637324267781</c:v>
                </c:pt>
                <c:pt idx="81">
                  <c:v>46.755022792507553</c:v>
                </c:pt>
                <c:pt idx="82">
                  <c:v>41.137506132914169</c:v>
                </c:pt>
                <c:pt idx="83">
                  <c:v>36.194922165811448</c:v>
                </c:pt>
                <c:pt idx="84">
                  <c:v>31.84617916206054</c:v>
                </c:pt>
                <c:pt idx="85">
                  <c:v>28.019928391502926</c:v>
                </c:pt>
                <c:pt idx="86">
                  <c:v>24.653393522331505</c:v>
                </c:pt>
                <c:pt idx="87">
                  <c:v>21.691340665640315</c:v>
                </c:pt>
                <c:pt idx="88">
                  <c:v>19.085172166933553</c:v>
                </c:pt>
                <c:pt idx="89">
                  <c:v>16.79212927665958</c:v>
                </c:pt>
                <c:pt idx="90">
                  <c:v>14.774590618186348</c:v>
                </c:pt>
                <c:pt idx="91">
                  <c:v>12.999454943359257</c:v>
                </c:pt>
                <c:pt idx="92">
                  <c:v>11.437598048667372</c:v>
                </c:pt>
                <c:pt idx="93">
                  <c:v>10.063394941778547</c:v>
                </c:pt>
                <c:pt idx="94">
                  <c:v>8.8542994187502089</c:v>
                </c:pt>
                <c:pt idx="95">
                  <c:v>7.7904741541450999</c:v>
                </c:pt>
                <c:pt idx="96">
                  <c:v>6.8544652350337447</c:v>
                </c:pt>
                <c:pt idx="97">
                  <c:v>6.0309157990451032</c:v>
                </c:pt>
                <c:pt idx="98">
                  <c:v>5.3063140781970528</c:v>
                </c:pt>
                <c:pt idx="99">
                  <c:v>4.6687717147253878</c:v>
                </c:pt>
                <c:pt idx="100">
                  <c:v>4.1078287117949932</c:v>
                </c:pt>
                <c:pt idx="101">
                  <c:v>3.6142818189687049</c:v>
                </c:pt>
                <c:pt idx="102">
                  <c:v>3.1800335367974948</c:v>
                </c:pt>
                <c:pt idx="103">
                  <c:v>2.7979592631883659</c:v>
                </c:pt>
                <c:pt idx="104">
                  <c:v>2.4617904018539001</c:v>
                </c:pt>
                <c:pt idx="105">
                  <c:v>2.1660115150332637</c:v>
                </c:pt>
                <c:pt idx="106">
                  <c:v>1.9057698330952899</c:v>
                </c:pt>
                <c:pt idx="107">
                  <c:v>1.6767956363705079</c:v>
                </c:pt>
                <c:pt idx="108">
                  <c:v>1.4753322029369074</c:v>
                </c:pt>
                <c:pt idx="109">
                  <c:v>1.2980741730304226</c:v>
                </c:pt>
                <c:pt idx="110">
                  <c:v>1.142113318840553</c:v>
                </c:pt>
                <c:pt idx="111">
                  <c:v>1.0048908299498316</c:v>
                </c:pt>
                <c:pt idx="112">
                  <c:v>0.88415533157637338</c:v>
                </c:pt>
                <c:pt idx="113">
                  <c:v>0.77792594683539318</c:v>
                </c:pt>
                <c:pt idx="114">
                  <c:v>0.68445979699152937</c:v>
                </c:pt>
                <c:pt idx="115">
                  <c:v>0.60222340648680761</c:v>
                </c:pt>
                <c:pt idx="116">
                  <c:v>0.52986754359374444</c:v>
                </c:pt>
                <c:pt idx="117">
                  <c:v>0.46620508391053217</c:v>
                </c:pt>
                <c:pt idx="118">
                  <c:v>0.41019153351024829</c:v>
                </c:pt>
                <c:pt idx="119">
                  <c:v>0.3609078921923099</c:v>
                </c:pt>
                <c:pt idx="120">
                  <c:v>0.31754557567786001</c:v>
                </c:pt>
                <c:pt idx="121">
                  <c:v>0.27939314937134552</c:v>
                </c:pt>
                <c:pt idx="122">
                  <c:v>0.24582465603245862</c:v>
                </c:pt>
                <c:pt idx="123">
                  <c:v>0.21628934585349663</c:v>
                </c:pt>
                <c:pt idx="124">
                  <c:v>0.19030264044610937</c:v>
                </c:pt>
                <c:pt idx="125">
                  <c:v>0.16743818248584205</c:v>
                </c:pt>
                <c:pt idx="126">
                  <c:v>0.14732084057499645</c:v>
                </c:pt>
                <c:pt idx="127">
                  <c:v>0.12962055455635801</c:v>
                </c:pt>
                <c:pt idx="128">
                  <c:v>0.11404692029940375</c:v>
                </c:pt>
                <c:pt idx="129">
                  <c:v>0.10034442511294253</c:v>
                </c:pt>
                <c:pt idx="130">
                  <c:v>8.8288255612804775E-2</c:v>
                </c:pt>
                <c:pt idx="131">
                  <c:v>7.7680609265323011E-2</c:v>
                </c:pt>
                <c:pt idx="132">
                  <c:v>6.8347449091027385E-2</c:v>
                </c:pt>
                <c:pt idx="133">
                  <c:v>6.013564828379768E-2</c:v>
                </c:pt>
                <c:pt idx="134">
                  <c:v>5.2910477897958066E-2</c:v>
                </c:pt>
                <c:pt idx="135">
                  <c:v>4.6553396384430137E-2</c:v>
                </c:pt>
                <c:pt idx="136">
                  <c:v>4.0960104709421095E-2</c:v>
                </c:pt>
                <c:pt idx="137">
                  <c:v>3.6038835146469779E-2</c:v>
                </c:pt>
                <c:pt idx="138">
                  <c:v>3.1708845666492978E-2</c:v>
                </c:pt>
                <c:pt idx="139">
                  <c:v>2.7899095223669023E-2</c:v>
                </c:pt>
                <c:pt idx="140">
                  <c:v>2.454707820290826E-2</c:v>
                </c:pt>
                <c:pt idx="141">
                  <c:v>2.1597798905983696E-2</c:v>
                </c:pt>
                <c:pt idx="142">
                  <c:v>1.9002869250974448E-2</c:v>
                </c:pt>
                <c:pt idx="143">
                  <c:v>1.6719714881204144E-2</c:v>
                </c:pt>
                <c:pt idx="144">
                  <c:v>1.4710876658503786E-2</c:v>
                </c:pt>
                <c:pt idx="145">
                  <c:v>1.2943396080575138E-2</c:v>
                </c:pt>
                <c:pt idx="146">
                  <c:v>1.1388274539152253E-2</c:v>
                </c:pt>
                <c:pt idx="147">
                  <c:v>1.0019997547146111E-2</c:v>
                </c:pt>
                <c:pt idx="148">
                  <c:v>8.8161161288870631E-3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C6D-4281-A188-22F5BC6D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608"/>
        <c:axId val="400136384"/>
      </c:scatterChart>
      <c:valAx>
        <c:axId val="400928432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99952"/>
        <c:crosses val="autoZero"/>
        <c:crossBetween val="midCat"/>
        <c:majorUnit val="7"/>
      </c:valAx>
      <c:valAx>
        <c:axId val="400599952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28432"/>
        <c:crosses val="autoZero"/>
        <c:crossBetween val="midCat"/>
        <c:majorUnit val="20"/>
      </c:valAx>
      <c:valAx>
        <c:axId val="400136384"/>
        <c:scaling>
          <c:orientation val="minMax"/>
          <c:max val="85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608"/>
        <c:crosses val="max"/>
        <c:crossBetween val="midCat"/>
      </c:valAx>
      <c:valAx>
        <c:axId val="690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01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231.41410244969126</c:v>
                </c:pt>
                <c:pt idx="4">
                  <c:v>233.63983735889627</c:v>
                </c:pt>
                <c:pt idx="5">
                  <c:v>235.54238263638806</c:v>
                </c:pt>
                <c:pt idx="6">
                  <c:v>226.36284122080565</c:v>
                </c:pt>
                <c:pt idx="7">
                  <c:v>230.53287442575959</c:v>
                </c:pt>
                <c:pt idx="8">
                  <c:v>226.03020580300989</c:v>
                </c:pt>
                <c:pt idx="9">
                  <c:v>231.43818742492516</c:v>
                </c:pt>
                <c:pt idx="10">
                  <c:v>229.11218219167199</c:v>
                </c:pt>
                <c:pt idx="11">
                  <c:v>234.74093083217898</c:v>
                </c:pt>
                <c:pt idx="12">
                  <c:v>232.79898220904977</c:v>
                </c:pt>
                <c:pt idx="13">
                  <c:v>238.4769342225791</c:v>
                </c:pt>
                <c:pt idx="14">
                  <c:v>243.22154580709665</c:v>
                </c:pt>
                <c:pt idx="15">
                  <c:v>239.19585930159838</c:v>
                </c:pt>
                <c:pt idx="16">
                  <c:v>244.80049540303165</c:v>
                </c:pt>
                <c:pt idx="17">
                  <c:v>242.56120300997571</c:v>
                </c:pt>
                <c:pt idx="18">
                  <c:v>248.13906810683821</c:v>
                </c:pt>
                <c:pt idx="19">
                  <c:v>246.80752943583809</c:v>
                </c:pt>
                <c:pt idx="20">
                  <c:v>252.07429447570101</c:v>
                </c:pt>
                <c:pt idx="21">
                  <c:v>256.37543773922636</c:v>
                </c:pt>
                <c:pt idx="22">
                  <c:v>254.52327290889781</c:v>
                </c:pt>
                <c:pt idx="23">
                  <c:v>258.85467628834016</c:v>
                </c:pt>
                <c:pt idx="24">
                  <c:v>255.91540271991812</c:v>
                </c:pt>
                <c:pt idx="25">
                  <c:v>260.30556917882132</c:v>
                </c:pt>
                <c:pt idx="26">
                  <c:v>257.5824632167371</c:v>
                </c:pt>
                <c:pt idx="27">
                  <c:v>261.94735955590215</c:v>
                </c:pt>
                <c:pt idx="28">
                  <c:v>265.42356411603032</c:v>
                </c:pt>
                <c:pt idx="29">
                  <c:v>261.63892121940432</c:v>
                </c:pt>
                <c:pt idx="30">
                  <c:v>265.63208389868259</c:v>
                </c:pt>
                <c:pt idx="31">
                  <c:v>263.04545739396201</c:v>
                </c:pt>
                <c:pt idx="32">
                  <c:v>266.93347769589207</c:v>
                </c:pt>
                <c:pt idx="33">
                  <c:v>264.34576750622239</c:v>
                </c:pt>
                <c:pt idx="34">
                  <c:v>268.11883056250576</c:v>
                </c:pt>
                <c:pt idx="35">
                  <c:v>271.05596288340649</c:v>
                </c:pt>
                <c:pt idx="36">
                  <c:v>266.72964820302457</c:v>
                </c:pt>
                <c:pt idx="37">
                  <c:v>270.29047293766723</c:v>
                </c:pt>
                <c:pt idx="38">
                  <c:v>266.35724948862224</c:v>
                </c:pt>
                <c:pt idx="39">
                  <c:v>270.13119858626487</c:v>
                </c:pt>
                <c:pt idx="40">
                  <c:v>266.34372000568203</c:v>
                </c:pt>
                <c:pt idx="41">
                  <c:v>270.27519833683067</c:v>
                </c:pt>
                <c:pt idx="42">
                  <c:v>273.32842302155024</c:v>
                </c:pt>
                <c:pt idx="43">
                  <c:v>269.43455016555049</c:v>
                </c:pt>
                <c:pt idx="44">
                  <c:v>272.93916271214556</c:v>
                </c:pt>
                <c:pt idx="45">
                  <c:v>269.43186129070637</c:v>
                </c:pt>
                <c:pt idx="46">
                  <c:v>273.0036294350939</c:v>
                </c:pt>
                <c:pt idx="47">
                  <c:v>269.61079721043723</c:v>
                </c:pt>
                <c:pt idx="48">
                  <c:v>273.21266330598439</c:v>
                </c:pt>
                <c:pt idx="49">
                  <c:v>275.96936003026997</c:v>
                </c:pt>
                <c:pt idx="50">
                  <c:v>271.39570775735967</c:v>
                </c:pt>
                <c:pt idx="51">
                  <c:v>274.78391671610063</c:v>
                </c:pt>
                <c:pt idx="52">
                  <c:v>271.65831290370659</c:v>
                </c:pt>
                <c:pt idx="53">
                  <c:v>274.99731377633407</c:v>
                </c:pt>
                <c:pt idx="54">
                  <c:v>270.66121926707626</c:v>
                </c:pt>
                <c:pt idx="55">
                  <c:v>274.26619471921174</c:v>
                </c:pt>
                <c:pt idx="56">
                  <c:v>277.01768207187706</c:v>
                </c:pt>
                <c:pt idx="57">
                  <c:v>273.10472215673667</c:v>
                </c:pt>
                <c:pt idx="58">
                  <c:v>276.27390908407415</c:v>
                </c:pt>
                <c:pt idx="59">
                  <c:v>278.64724115868529</c:v>
                </c:pt>
                <c:pt idx="60">
                  <c:v>280.33954704947405</c:v>
                </c:pt>
                <c:pt idx="61">
                  <c:v>281.45159484899978</c:v>
                </c:pt>
                <c:pt idx="62">
                  <c:v>282.07168508563444</c:v>
                </c:pt>
                <c:pt idx="63">
                  <c:v>282.27707103523142</c:v>
                </c:pt>
                <c:pt idx="64">
                  <c:v>281.52219682191185</c:v>
                </c:pt>
                <c:pt idx="65">
                  <c:v>281.27531384053168</c:v>
                </c:pt>
                <c:pt idx="66">
                  <c:v>280.76385868974126</c:v>
                </c:pt>
                <c:pt idx="67">
                  <c:v>280.03563455505935</c:v>
                </c:pt>
                <c:pt idx="68">
                  <c:v>279.13209697387282</c:v>
                </c:pt>
                <c:pt idx="69">
                  <c:v>278.08910288926558</c:v>
                </c:pt>
                <c:pt idx="70">
                  <c:v>276.93757654446222</c:v>
                </c:pt>
                <c:pt idx="71">
                  <c:v>275.01444493181782</c:v>
                </c:pt>
                <c:pt idx="72">
                  <c:v>273.9280879991644</c:v>
                </c:pt>
                <c:pt idx="73">
                  <c:v>272.77122537418705</c:v>
                </c:pt>
                <c:pt idx="74">
                  <c:v>271.56415342244202</c:v>
                </c:pt>
                <c:pt idx="75">
                  <c:v>270.32416368392614</c:v>
                </c:pt>
                <c:pt idx="76">
                  <c:v>269.06591472975964</c:v>
                </c:pt>
                <c:pt idx="77">
                  <c:v>267.80176165174652</c:v>
                </c:pt>
                <c:pt idx="78">
                  <c:v>265.92902006893826</c:v>
                </c:pt>
                <c:pt idx="79">
                  <c:v>264.8657129774017</c:v>
                </c:pt>
                <c:pt idx="80">
                  <c:v>263.79517268247901</c:v>
                </c:pt>
                <c:pt idx="81">
                  <c:v>262.72652993208391</c:v>
                </c:pt>
                <c:pt idx="82">
                  <c:v>261.66738237574373</c:v>
                </c:pt>
                <c:pt idx="83">
                  <c:v>260.62399335935459</c:v>
                </c:pt>
                <c:pt idx="84">
                  <c:v>259.60146752779161</c:v>
                </c:pt>
                <c:pt idx="85">
                  <c:v>258.6039057934164</c:v>
                </c:pt>
                <c:pt idx="86">
                  <c:v>257.63454195575224</c:v>
                </c:pt>
                <c:pt idx="87">
                  <c:v>256.69586301327502</c:v>
                </c:pt>
                <c:pt idx="88">
                  <c:v>255.78971498948789</c:v>
                </c:pt>
                <c:pt idx="89">
                  <c:v>254.91739589956583</c:v>
                </c:pt>
                <c:pt idx="90">
                  <c:v>254.07973730852075</c:v>
                </c:pt>
                <c:pt idx="91">
                  <c:v>253.27717577493326</c:v>
                </c:pt>
                <c:pt idx="92">
                  <c:v>252.50981533390362</c:v>
                </c:pt>
                <c:pt idx="93">
                  <c:v>251.77748204730634</c:v>
                </c:pt>
                <c:pt idx="94">
                  <c:v>251.07977153713151</c:v>
                </c:pt>
                <c:pt idx="95">
                  <c:v>250.41609031730545</c:v>
                </c:pt>
                <c:pt idx="96">
                  <c:v>249.78569164964799</c:v>
                </c:pt>
                <c:pt idx="97">
                  <c:v>249.18770656945151</c:v>
                </c:pt>
                <c:pt idx="98">
                  <c:v>248.62117065454649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26C-4A02-B1CE-10D8D967D070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19080"/>
        <c:axId val="399602400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57.348528119862699</c:v>
                </c:pt>
                <c:pt idx="4">
                  <c:v>53.054113070813088</c:v>
                </c:pt>
                <c:pt idx="5">
                  <c:v>49.081275596953517</c:v>
                </c:pt>
                <c:pt idx="6">
                  <c:v>117.53380075547189</c:v>
                </c:pt>
                <c:pt idx="7">
                  <c:v>181.30952809611193</c:v>
                </c:pt>
                <c:pt idx="8">
                  <c:v>167.73257343801404</c:v>
                </c:pt>
                <c:pt idx="9">
                  <c:v>155.17229837598421</c:v>
                </c:pt>
                <c:pt idx="10">
                  <c:v>189.62485856391876</c:v>
                </c:pt>
                <c:pt idx="11">
                  <c:v>175.42522915775874</c:v>
                </c:pt>
                <c:pt idx="12">
                  <c:v>206.86184126577524</c:v>
                </c:pt>
                <c:pt idx="13">
                  <c:v>191.37145932695478</c:v>
                </c:pt>
                <c:pt idx="14">
                  <c:v>248.78888496686164</c:v>
                </c:pt>
                <c:pt idx="15">
                  <c:v>230.15889102168276</c:v>
                </c:pt>
                <c:pt idx="16">
                  <c:v>212.92396211103554</c:v>
                </c:pt>
                <c:pt idx="17">
                  <c:v>242.90682066395601</c:v>
                </c:pt>
                <c:pt idx="18">
                  <c:v>224.71729182381137</c:v>
                </c:pt>
                <c:pt idx="19">
                  <c:v>247.43960080231989</c:v>
                </c:pt>
                <c:pt idx="20">
                  <c:v>228.91064495544305</c:v>
                </c:pt>
                <c:pt idx="21">
                  <c:v>259.70703007245612</c:v>
                </c:pt>
                <c:pt idx="22">
                  <c:v>240.25945548159478</c:v>
                </c:pt>
                <c:pt idx="23">
                  <c:v>222.26816860601633</c:v>
                </c:pt>
                <c:pt idx="24">
                  <c:v>248.44204980386752</c:v>
                </c:pt>
                <c:pt idx="25">
                  <c:v>229.83802782679891</c:v>
                </c:pt>
                <c:pt idx="26">
                  <c:v>254.25662987811347</c:v>
                </c:pt>
                <c:pt idx="27">
                  <c:v>235.21719620011058</c:v>
                </c:pt>
                <c:pt idx="28">
                  <c:v>276.16117135984865</c:v>
                </c:pt>
                <c:pt idx="29">
                  <c:v>255.48146554818112</c:v>
                </c:pt>
                <c:pt idx="30">
                  <c:v>236.35031281641008</c:v>
                </c:pt>
                <c:pt idx="31">
                  <c:v>256.89562111201576</c:v>
                </c:pt>
                <c:pt idx="32">
                  <c:v>237.65857253367062</c:v>
                </c:pt>
                <c:pt idx="33">
                  <c:v>257.46333486069432</c:v>
                </c:pt>
                <c:pt idx="34">
                  <c:v>238.18377432004075</c:v>
                </c:pt>
                <c:pt idx="35">
                  <c:v>279.36162841556012</c:v>
                </c:pt>
                <c:pt idx="36">
                  <c:v>258.44226360313917</c:v>
                </c:pt>
                <c:pt idx="37">
                  <c:v>239.08939819379367</c:v>
                </c:pt>
                <c:pt idx="38">
                  <c:v>265.78630058683081</c:v>
                </c:pt>
                <c:pt idx="39">
                  <c:v>245.88349354903363</c:v>
                </c:pt>
                <c:pt idx="40">
                  <c:v>272.29273820984588</c:v>
                </c:pt>
                <c:pt idx="41">
                  <c:v>251.90271128062312</c:v>
                </c:pt>
                <c:pt idx="42">
                  <c:v>288.87490159505501</c:v>
                </c:pt>
                <c:pt idx="43">
                  <c:v>267.24315679927412</c:v>
                </c:pt>
                <c:pt idx="44">
                  <c:v>247.23125637323966</c:v>
                </c:pt>
                <c:pt idx="45">
                  <c:v>270.02957055850169</c:v>
                </c:pt>
                <c:pt idx="46">
                  <c:v>249.80901582916067</c:v>
                </c:pt>
                <c:pt idx="47">
                  <c:v>272.02046102803013</c:v>
                </c:pt>
                <c:pt idx="48">
                  <c:v>251.65082296083114</c:v>
                </c:pt>
                <c:pt idx="49">
                  <c:v>292.36607496056865</c:v>
                </c:pt>
                <c:pt idx="50">
                  <c:v>270.47290152954253</c:v>
                </c:pt>
                <c:pt idx="51">
                  <c:v>250.21914896137</c:v>
                </c:pt>
                <c:pt idx="52">
                  <c:v>269.50481801574585</c:v>
                </c:pt>
                <c:pt idx="53">
                  <c:v>249.32355819580391</c:v>
                </c:pt>
                <c:pt idx="54">
                  <c:v>276.47707325917548</c:v>
                </c:pt>
                <c:pt idx="55">
                  <c:v>255.77371184700749</c:v>
                </c:pt>
                <c:pt idx="56">
                  <c:v>290.11372367048614</c:v>
                </c:pt>
                <c:pt idx="57">
                  <c:v>268.38921248054942</c:v>
                </c:pt>
                <c:pt idx="58">
                  <c:v>248.29149226234119</c:v>
                </c:pt>
                <c:pt idx="59">
                  <c:v>229.698744446847</c:v>
                </c:pt>
                <c:pt idx="60">
                  <c:v>212.49827257355591</c:v>
                </c:pt>
                <c:pt idx="61">
                  <c:v>196.58581920196079</c:v>
                </c:pt>
                <c:pt idx="62">
                  <c:v>181.86493397459867</c:v>
                </c:pt>
                <c:pt idx="63">
                  <c:v>173.77395797667188</c:v>
                </c:pt>
                <c:pt idx="64">
                  <c:v>160.76128747346033</c:v>
                </c:pt>
                <c:pt idx="65">
                  <c:v>148.72304142139629</c:v>
                </c:pt>
                <c:pt idx="66">
                  <c:v>137.58625224547205</c:v>
                </c:pt>
                <c:pt idx="67">
                  <c:v>127.28341638279103</c:v>
                </c:pt>
                <c:pt idx="68">
                  <c:v>117.75208512235737</c:v>
                </c:pt>
                <c:pt idx="69">
                  <c:v>108.93448608390391</c:v>
                </c:pt>
                <c:pt idx="70">
                  <c:v>106.99568813875814</c:v>
                </c:pt>
                <c:pt idx="71">
                  <c:v>98.983557603059879</c:v>
                </c:pt>
                <c:pt idx="72">
                  <c:v>91.571397373060449</c:v>
                </c:pt>
                <c:pt idx="73">
                  <c:v>84.714280027006495</c:v>
                </c:pt>
                <c:pt idx="74">
                  <c:v>78.370642431687315</c:v>
                </c:pt>
                <c:pt idx="75">
                  <c:v>72.502033815283127</c:v>
                </c:pt>
                <c:pt idx="76">
                  <c:v>67.072882705209238</c:v>
                </c:pt>
                <c:pt idx="77">
                  <c:v>67.577850293702099</c:v>
                </c:pt>
                <c:pt idx="78">
                  <c:v>62.517435549017783</c:v>
                </c:pt>
                <c:pt idx="79">
                  <c:v>57.835958537287731</c:v>
                </c:pt>
                <c:pt idx="80">
                  <c:v>53.505043361930085</c:v>
                </c:pt>
                <c:pt idx="81">
                  <c:v>49.49843899131254</c:v>
                </c:pt>
                <c:pt idx="82">
                  <c:v>45.791860143038072</c:v>
                </c:pt>
                <c:pt idx="83">
                  <c:v>42.362840083251591</c:v>
                </c:pt>
                <c:pt idx="84">
                  <c:v>39.190594448738288</c:v>
                </c:pt>
                <c:pt idx="85">
                  <c:v>36.255895266396571</c:v>
                </c:pt>
                <c:pt idx="86">
                  <c:v>33.54095440647842</c:v>
                </c:pt>
                <c:pt idx="87">
                  <c:v>31.029315763170676</c:v>
                </c:pt>
                <c:pt idx="88">
                  <c:v>28.705755508990052</c:v>
                </c:pt>
                <c:pt idx="89">
                  <c:v>26.556189818402615</c:v>
                </c:pt>
                <c:pt idx="90">
                  <c:v>24.56758950135163</c:v>
                </c:pt>
                <c:pt idx="91">
                  <c:v>22.72790102926098</c:v>
                </c:pt>
                <c:pt idx="92">
                  <c:v>21.025973474828007</c:v>
                </c:pt>
                <c:pt idx="93">
                  <c:v>19.451490922764982</c:v>
                </c:pt>
                <c:pt idx="94">
                  <c:v>17.994909941809652</c:v>
                </c:pt>
                <c:pt idx="95">
                  <c:v>16.647401739003051</c:v>
                </c:pt>
                <c:pt idx="96">
                  <c:v>15.400798645613657</c:v>
                </c:pt>
                <c:pt idx="97">
                  <c:v>14.247544610342269</c:v>
                </c:pt>
                <c:pt idx="98">
                  <c:v>13.180649399731481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26C-4A02-B1CE-10D8D967D070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Banister!$A$2:$A$100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Banister!$H$2:$H$150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65.934425670171422</c:v>
                </c:pt>
                <c:pt idx="4">
                  <c:v>59.414275711916801</c:v>
                </c:pt>
                <c:pt idx="5">
                  <c:v>53.538892960565448</c:v>
                </c:pt>
                <c:pt idx="6">
                  <c:v>131.17095953466622</c:v>
                </c:pt>
                <c:pt idx="7">
                  <c:v>201.64246907618883</c:v>
                </c:pt>
                <c:pt idx="8">
                  <c:v>181.70236763500412</c:v>
                </c:pt>
                <c:pt idx="9">
                  <c:v>163.73411095105905</c:v>
                </c:pt>
                <c:pt idx="10">
                  <c:v>200.5126763722468</c:v>
                </c:pt>
                <c:pt idx="11">
                  <c:v>180.68429832557976</c:v>
                </c:pt>
                <c:pt idx="12">
                  <c:v>214.06285905672547</c:v>
                </c:pt>
                <c:pt idx="13">
                  <c:v>192.89452510437567</c:v>
                </c:pt>
                <c:pt idx="14">
                  <c:v>256.30902110704284</c:v>
                </c:pt>
                <c:pt idx="15">
                  <c:v>230.96303172008436</c:v>
                </c:pt>
                <c:pt idx="16">
                  <c:v>208.12346670800386</c:v>
                </c:pt>
                <c:pt idx="17">
                  <c:v>240.3456176539803</c:v>
                </c:pt>
                <c:pt idx="18">
                  <c:v>216.57822371697316</c:v>
                </c:pt>
                <c:pt idx="19">
                  <c:v>240.6320713664818</c:v>
                </c:pt>
                <c:pt idx="20">
                  <c:v>216.83635047974204</c:v>
                </c:pt>
                <c:pt idx="21">
                  <c:v>250.50857512889741</c:v>
                </c:pt>
                <c:pt idx="22">
                  <c:v>225.73618257269698</c:v>
                </c:pt>
                <c:pt idx="23">
                  <c:v>203.41349231767617</c:v>
                </c:pt>
                <c:pt idx="24">
                  <c:v>232.5266470839494</c:v>
                </c:pt>
                <c:pt idx="25">
                  <c:v>209.53245864797756</c:v>
                </c:pt>
                <c:pt idx="26">
                  <c:v>236.67416666137635</c:v>
                </c:pt>
                <c:pt idx="27">
                  <c:v>213.26983664420845</c:v>
                </c:pt>
                <c:pt idx="28">
                  <c:v>259.50453275452514</c:v>
                </c:pt>
                <c:pt idx="29">
                  <c:v>233.84254432877682</c:v>
                </c:pt>
                <c:pt idx="30">
                  <c:v>210.71822891772752</c:v>
                </c:pt>
                <c:pt idx="31">
                  <c:v>233.85016371805378</c:v>
                </c:pt>
                <c:pt idx="32">
                  <c:v>210.72509483777853</c:v>
                </c:pt>
                <c:pt idx="33">
                  <c:v>233.11756735447193</c:v>
                </c:pt>
                <c:pt idx="34">
                  <c:v>210.06494375753499</c:v>
                </c:pt>
                <c:pt idx="35">
                  <c:v>257.14086444506768</c:v>
                </c:pt>
                <c:pt idx="36">
                  <c:v>231.71261540011463</c:v>
                </c:pt>
                <c:pt idx="37">
                  <c:v>208.79892525612647</c:v>
                </c:pt>
                <c:pt idx="38">
                  <c:v>239.42905109820856</c:v>
                </c:pt>
                <c:pt idx="39">
                  <c:v>215.75229496276876</c:v>
                </c:pt>
                <c:pt idx="40">
                  <c:v>245.94901820416388</c:v>
                </c:pt>
                <c:pt idx="41">
                  <c:v>221.62751294379245</c:v>
                </c:pt>
                <c:pt idx="42">
                  <c:v>263.90583256194384</c:v>
                </c:pt>
                <c:pt idx="43">
                  <c:v>237.8086066337236</c:v>
                </c:pt>
                <c:pt idx="44">
                  <c:v>214.2920936610941</c:v>
                </c:pt>
                <c:pt idx="45">
                  <c:v>240.5977092677953</c:v>
                </c:pt>
                <c:pt idx="46">
                  <c:v>216.80538639406677</c:v>
                </c:pt>
                <c:pt idx="47">
                  <c:v>242.4096638175929</c:v>
                </c:pt>
                <c:pt idx="48">
                  <c:v>218.43815965484671</c:v>
                </c:pt>
                <c:pt idx="49">
                  <c:v>265.31363503676391</c:v>
                </c:pt>
                <c:pt idx="50">
                  <c:v>239.07719377218285</c:v>
                </c:pt>
                <c:pt idx="51">
                  <c:v>215.43523224526936</c:v>
                </c:pt>
                <c:pt idx="52">
                  <c:v>237.84650511203924</c:v>
                </c:pt>
                <c:pt idx="53">
                  <c:v>214.32624441946987</c:v>
                </c:pt>
                <c:pt idx="54">
                  <c:v>245.81585399209925</c:v>
                </c:pt>
                <c:pt idx="55">
                  <c:v>221.50751712779569</c:v>
                </c:pt>
                <c:pt idx="56">
                  <c:v>261.10471856661997</c:v>
                </c:pt>
                <c:pt idx="57">
                  <c:v>235.28449032381278</c:v>
                </c:pt>
                <c:pt idx="58">
                  <c:v>212.01758317826702</c:v>
                </c:pt>
                <c:pt idx="59">
                  <c:v>191.05150328816171</c:v>
                </c:pt>
                <c:pt idx="60">
                  <c:v>172.15872552408186</c:v>
                </c:pt>
                <c:pt idx="61">
                  <c:v>155.13422435296104</c:v>
                </c:pt>
                <c:pt idx="62">
                  <c:v>139.79324888896423</c:v>
                </c:pt>
                <c:pt idx="63">
                  <c:v>132.32444333183167</c:v>
                </c:pt>
                <c:pt idx="64">
                  <c:v>119.23909065154851</c:v>
                </c:pt>
                <c:pt idx="65">
                  <c:v>107.44772758086461</c:v>
                </c:pt>
                <c:pt idx="66">
                  <c:v>96.822393555730798</c:v>
                </c:pt>
                <c:pt idx="67">
                  <c:v>87.247781827731657</c:v>
                </c:pt>
                <c:pt idx="68">
                  <c:v>78.619988148484552</c:v>
                </c:pt>
                <c:pt idx="69">
                  <c:v>70.84538319463833</c:v>
                </c:pt>
                <c:pt idx="70">
                  <c:v>70.989112533486036</c:v>
                </c:pt>
                <c:pt idx="71">
                  <c:v>63.969112671242023</c:v>
                </c:pt>
                <c:pt idx="72">
                  <c:v>57.643309373896038</c:v>
                </c:pt>
                <c:pt idx="73">
                  <c:v>51.943054652819477</c:v>
                </c:pt>
                <c:pt idx="74">
                  <c:v>46.80648900924529</c:v>
                </c:pt>
                <c:pt idx="75">
                  <c:v>42.177870131357025</c:v>
                </c:pt>
                <c:pt idx="76">
                  <c:v>38.006967975449591</c:v>
                </c:pt>
                <c:pt idx="77">
                  <c:v>40.603645032346755</c:v>
                </c:pt>
                <c:pt idx="78">
                  <c:v>36.588415480079497</c:v>
                </c:pt>
                <c:pt idx="79">
                  <c:v>32.970245559886074</c:v>
                </c:pt>
                <c:pt idx="80">
                  <c:v>29.709870679451072</c:v>
                </c:pt>
                <c:pt idx="81">
                  <c:v>26.771909059228626</c:v>
                </c:pt>
                <c:pt idx="82">
                  <c:v>24.124477767294355</c:v>
                </c:pt>
                <c:pt idx="83">
                  <c:v>21.738846723896962</c:v>
                </c:pt>
                <c:pt idx="84">
                  <c:v>19.58912692094669</c:v>
                </c:pt>
                <c:pt idx="85">
                  <c:v>17.651989472980155</c:v>
                </c:pt>
                <c:pt idx="86">
                  <c:v>15.906412450726199</c:v>
                </c:pt>
                <c:pt idx="87">
                  <c:v>14.333452749895708</c:v>
                </c:pt>
                <c:pt idx="88">
                  <c:v>12.916040519502133</c:v>
                </c:pt>
                <c:pt idx="89">
                  <c:v>11.638793918836809</c:v>
                </c:pt>
                <c:pt idx="90">
                  <c:v>10.487852192830863</c:v>
                </c:pt>
                <c:pt idx="91">
                  <c:v>9.450725254327736</c:v>
                </c:pt>
                <c:pt idx="92">
                  <c:v>8.5161581409243698</c:v>
                </c:pt>
                <c:pt idx="93">
                  <c:v>7.6740088754586671</c:v>
                </c:pt>
                <c:pt idx="94">
                  <c:v>6.9151384046781281</c:v>
                </c:pt>
                <c:pt idx="95">
                  <c:v>6.2313114216976029</c:v>
                </c:pt>
                <c:pt idx="96">
                  <c:v>5.6151069959656645</c:v>
                </c:pt>
                <c:pt idx="97">
                  <c:v>5.0598380408907495</c:v>
                </c:pt>
                <c:pt idx="98">
                  <c:v>4.5594787451850163</c:v>
                </c:pt>
                <c:pt idx="99">
                  <c:v>4.1085991804066131</c:v>
                </c:pt>
                <c:pt idx="100">
                  <c:v>3.7023063750575509</c:v>
                </c:pt>
                <c:pt idx="101">
                  <c:v>3.3361912157698588</c:v>
                </c:pt>
                <c:pt idx="102">
                  <c:v>3.0062805993485489</c:v>
                </c:pt>
                <c:pt idx="103">
                  <c:v>2.7089943164225763</c:v>
                </c:pt>
                <c:pt idx="104">
                  <c:v>2.4411061988026272</c:v>
                </c:pt>
                <c:pt idx="105">
                  <c:v>2.1997091089145968</c:v>
                </c:pt>
                <c:pt idx="106">
                  <c:v>1.9821833913720186</c:v>
                </c:pt>
                <c:pt idx="107">
                  <c:v>1.7861684443220724</c:v>
                </c:pt>
                <c:pt idx="108">
                  <c:v>1.6095371020557372</c:v>
                </c:pt>
                <c:pt idx="109">
                  <c:v>1.4503725508806804</c:v>
                </c:pt>
                <c:pt idx="110">
                  <c:v>1.3069475277465745</c:v>
                </c:pt>
                <c:pt idx="111">
                  <c:v>1.1777055758851072</c:v>
                </c:pt>
                <c:pt idx="112">
                  <c:v>1.061244154049785</c:v>
                </c:pt>
                <c:pt idx="113">
                  <c:v>0.95629941605601765</c:v>
                </c:pt>
                <c:pt idx="114">
                  <c:v>0.86173249544814823</c:v>
                </c:pt>
                <c:pt idx="115">
                  <c:v>0.77651714645384062</c:v>
                </c:pt>
                <c:pt idx="116">
                  <c:v>0.69972860710472939</c:v>
                </c:pt>
                <c:pt idx="117">
                  <c:v>0.6305335636652678</c:v>
                </c:pt>
                <c:pt idx="118">
                  <c:v>0.56818110746316397</c:v>
                </c:pt>
                <c:pt idx="119">
                  <c:v>0.51199458598440073</c:v>
                </c:pt>
                <c:pt idx="120">
                  <c:v>0.46136425980044166</c:v>
                </c:pt>
                <c:pt idx="121">
                  <c:v>0.41574068564016936</c:v>
                </c:pt>
                <c:pt idx="122">
                  <c:v>0.37462875379926147</c:v>
                </c:pt>
                <c:pt idx="123">
                  <c:v>0.33758231518062226</c:v>
                </c:pt>
                <c:pt idx="124">
                  <c:v>0.30419933965819801</c:v>
                </c:pt>
                <c:pt idx="125">
                  <c:v>0.27411755322245479</c:v>
                </c:pt>
                <c:pt idx="126">
                  <c:v>0.24701050656156587</c:v>
                </c:pt>
                <c:pt idx="127">
                  <c:v>0.22258403241432151</c:v>
                </c:pt>
                <c:pt idx="128">
                  <c:v>0.2005730532497462</c:v>
                </c:pt>
                <c:pt idx="129">
                  <c:v>0.18073870463017577</c:v>
                </c:pt>
                <c:pt idx="130">
                  <c:v>0.16286574304036153</c:v>
                </c:pt>
                <c:pt idx="131">
                  <c:v>0.14676021005221077</c:v>
                </c:pt>
                <c:pt idx="132">
                  <c:v>0.13224732747654194</c:v>
                </c:pt>
                <c:pt idx="133">
                  <c:v>0.11916960065991859</c:v>
                </c:pt>
                <c:pt idx="134">
                  <c:v>0.10738510934342711</c:v>
                </c:pt>
                <c:pt idx="135">
                  <c:v>9.6765967535698161E-2</c:v>
                </c:pt>
                <c:pt idx="136">
                  <c:v>8.7196935686622984E-2</c:v>
                </c:pt>
                <c:pt idx="137">
                  <c:v>7.8574170100992491E-2</c:v>
                </c:pt>
                <c:pt idx="138">
                  <c:v>7.0804096020622556E-2</c:v>
                </c:pt>
                <c:pt idx="139">
                  <c:v>6.3802392145586459E-2</c:v>
                </c:pt>
                <c:pt idx="140">
                  <c:v>5.7493075574519568E-2</c:v>
                </c:pt>
                <c:pt idx="141">
                  <c:v>5.1807677233714412E-2</c:v>
                </c:pt>
                <c:pt idx="142">
                  <c:v>4.6684498846714544E-2</c:v>
                </c:pt>
                <c:pt idx="143">
                  <c:v>4.2067943380997501E-2</c:v>
                </c:pt>
                <c:pt idx="144">
                  <c:v>3.7907911705715058E-2</c:v>
                </c:pt>
                <c:pt idx="145">
                  <c:v>3.4159258912985047E-2</c:v>
                </c:pt>
                <c:pt idx="146">
                  <c:v>3.0781304402701538E-2</c:v>
                </c:pt>
                <c:pt idx="147">
                  <c:v>2.7737390414275111E-2</c:v>
                </c:pt>
                <c:pt idx="148">
                  <c:v>2.4994484214463548E-2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226C-4A02-B1CE-10D8D967D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62264"/>
        <c:axId val="401261872"/>
      </c:scatterChart>
      <c:valAx>
        <c:axId val="400919080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2400"/>
        <c:crosses val="autoZero"/>
        <c:crossBetween val="midCat"/>
        <c:majorUnit val="7"/>
      </c:valAx>
      <c:valAx>
        <c:axId val="399602400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19080"/>
        <c:crosses val="autoZero"/>
        <c:crossBetween val="midCat"/>
        <c:majorUnit val="20"/>
      </c:valAx>
      <c:valAx>
        <c:axId val="401261872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2264"/>
        <c:crosses val="max"/>
        <c:crossBetween val="midCat"/>
      </c:valAx>
      <c:valAx>
        <c:axId val="40126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2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228.66579942527099</c:v>
                </c:pt>
                <c:pt idx="4">
                  <c:v>231.71520017833822</c:v>
                </c:pt>
                <c:pt idx="5">
                  <c:v>234.26249591839505</c:v>
                </c:pt>
                <c:pt idx="6">
                  <c:v>223.24570126326682</c:v>
                </c:pt>
                <c:pt idx="7">
                  <c:v>228.52552382461576</c:v>
                </c:pt>
                <c:pt idx="8">
                  <c:v>221.36904679438285</c:v>
                </c:pt>
                <c:pt idx="9">
                  <c:v>228.52922515494282</c:v>
                </c:pt>
                <c:pt idx="10">
                  <c:v>224.10703198961744</c:v>
                </c:pt>
                <c:pt idx="11">
                  <c:v>231.71053021984733</c:v>
                </c:pt>
                <c:pt idx="12">
                  <c:v>228.30862972359756</c:v>
                </c:pt>
                <c:pt idx="13">
                  <c:v>235.95468217738326</c:v>
                </c:pt>
                <c:pt idx="14">
                  <c:v>242.17532677193736</c:v>
                </c:pt>
                <c:pt idx="15">
                  <c:v>235.96140502210281</c:v>
                </c:pt>
                <c:pt idx="16">
                  <c:v>243.3867521970536</c:v>
                </c:pt>
                <c:pt idx="17">
                  <c:v>239.04339522188729</c:v>
                </c:pt>
                <c:pt idx="18">
                  <c:v>246.54886036384991</c:v>
                </c:pt>
                <c:pt idx="19">
                  <c:v>243.08886782805945</c:v>
                </c:pt>
                <c:pt idx="20">
                  <c:v>250.36075198770192</c:v>
                </c:pt>
                <c:pt idx="21">
                  <c:v>256.13562080835072</c:v>
                </c:pt>
                <c:pt idx="22">
                  <c:v>251.5504100991237</c:v>
                </c:pt>
                <c:pt idx="23">
                  <c:v>257.78403399691615</c:v>
                </c:pt>
                <c:pt idx="24">
                  <c:v>252.91071499627208</c:v>
                </c:pt>
                <c:pt idx="25">
                  <c:v>259.23440426561638</c:v>
                </c:pt>
                <c:pt idx="26">
                  <c:v>254.76440987857296</c:v>
                </c:pt>
                <c:pt idx="27">
                  <c:v>261.02746203307561</c:v>
                </c:pt>
                <c:pt idx="28">
                  <c:v>265.88075295637668</c:v>
                </c:pt>
                <c:pt idx="29">
                  <c:v>259.47839697507357</c:v>
                </c:pt>
                <c:pt idx="30">
                  <c:v>265.24279836294056</c:v>
                </c:pt>
                <c:pt idx="31">
                  <c:v>260.14883519885512</c:v>
                </c:pt>
                <c:pt idx="32">
                  <c:v>265.97362135530312</c:v>
                </c:pt>
                <c:pt idx="33">
                  <c:v>261.40166825930737</c:v>
                </c:pt>
                <c:pt idx="34">
                  <c:v>267.12307793287357</c:v>
                </c:pt>
                <c:pt idx="35">
                  <c:v>271.47790529612723</c:v>
                </c:pt>
                <c:pt idx="36">
                  <c:v>264.78804631200205</c:v>
                </c:pt>
                <c:pt idx="37">
                  <c:v>270.07802164333623</c:v>
                </c:pt>
                <c:pt idx="38">
                  <c:v>264.19519313864993</c:v>
                </c:pt>
                <c:pt idx="39">
                  <c:v>269.72342772511917</c:v>
                </c:pt>
                <c:pt idx="40">
                  <c:v>263.84083047235185</c:v>
                </c:pt>
                <c:pt idx="41">
                  <c:v>269.58186618110665</c:v>
                </c:pt>
                <c:pt idx="42">
                  <c:v>273.92809415959061</c:v>
                </c:pt>
                <c:pt idx="43">
                  <c:v>267.5734187419381</c:v>
                </c:pt>
                <c:pt idx="44">
                  <c:v>272.70131441354454</c:v>
                </c:pt>
                <c:pt idx="45">
                  <c:v>267.16032612971912</c:v>
                </c:pt>
                <c:pt idx="46">
                  <c:v>272.40278917144872</c:v>
                </c:pt>
                <c:pt idx="47">
                  <c:v>267.08796690755497</c:v>
                </c:pt>
                <c:pt idx="48">
                  <c:v>272.37457024820822</c:v>
                </c:pt>
                <c:pt idx="49">
                  <c:v>276.3256894781091</c:v>
                </c:pt>
                <c:pt idx="50">
                  <c:v>269.04695187429127</c:v>
                </c:pt>
                <c:pt idx="51">
                  <c:v>274.05556203507052</c:v>
                </c:pt>
                <c:pt idx="52">
                  <c:v>268.51925393597804</c:v>
                </c:pt>
                <c:pt idx="53">
                  <c:v>273.62968251967391</c:v>
                </c:pt>
                <c:pt idx="54">
                  <c:v>267.43702977392036</c:v>
                </c:pt>
                <c:pt idx="55">
                  <c:v>272.82065285048645</c:v>
                </c:pt>
                <c:pt idx="56">
                  <c:v>276.84575606968036</c:v>
                </c:pt>
                <c:pt idx="57">
                  <c:v>270.31594853695242</c:v>
                </c:pt>
                <c:pt idx="58">
                  <c:v>275.14952273266795</c:v>
                </c:pt>
                <c:pt idx="59">
                  <c:v>278.70684407288707</c:v>
                </c:pt>
                <c:pt idx="60">
                  <c:v>281.19716181900674</c:v>
                </c:pt>
                <c:pt idx="61">
                  <c:v>282.80023066231399</c:v>
                </c:pt>
                <c:pt idx="62">
                  <c:v>283.67017603537249</c:v>
                </c:pt>
                <c:pt idx="63">
                  <c:v>283.93887348425392</c:v>
                </c:pt>
                <c:pt idx="64">
                  <c:v>281.64770167232149</c:v>
                </c:pt>
                <c:pt idx="65">
                  <c:v>281.67174504128934</c:v>
                </c:pt>
                <c:pt idx="66">
                  <c:v>281.27657279953911</c:v>
                </c:pt>
                <c:pt idx="67">
                  <c:v>280.54647523637612</c:v>
                </c:pt>
                <c:pt idx="68">
                  <c:v>279.55291749742156</c:v>
                </c:pt>
                <c:pt idx="69">
                  <c:v>278.3562869783878</c:v>
                </c:pt>
                <c:pt idx="70">
                  <c:v>277.00741598093191</c:v>
                </c:pt>
                <c:pt idx="71">
                  <c:v>273.38765543331277</c:v>
                </c:pt>
                <c:pt idx="72">
                  <c:v>272.51954890673937</c:v>
                </c:pt>
                <c:pt idx="73">
                  <c:v>271.49429956146679</c:v>
                </c:pt>
                <c:pt idx="74">
                  <c:v>270.3522303475533</c:v>
                </c:pt>
                <c:pt idx="75">
                  <c:v>269.12709707309148</c:v>
                </c:pt>
                <c:pt idx="76">
                  <c:v>267.84701139785085</c:v>
                </c:pt>
                <c:pt idx="77">
                  <c:v>266.53524305576741</c:v>
                </c:pt>
                <c:pt idx="78">
                  <c:v>263.13971651964658</c:v>
                </c:pt>
                <c:pt idx="79">
                  <c:v>262.45523908737152</c:v>
                </c:pt>
                <c:pt idx="80">
                  <c:v>261.6785526945269</c:v>
                </c:pt>
                <c:pt idx="81">
                  <c:v>260.8350602129579</c:v>
                </c:pt>
                <c:pt idx="82">
                  <c:v>259.94595976718153</c:v>
                </c:pt>
                <c:pt idx="83">
                  <c:v>259.02883982622905</c:v>
                </c:pt>
                <c:pt idx="84">
                  <c:v>258.09819613727859</c:v>
                </c:pt>
                <c:pt idx="85">
                  <c:v>257.16588033991047</c:v>
                </c:pt>
                <c:pt idx="86">
                  <c:v>256.24148889356695</c:v>
                </c:pt>
                <c:pt idx="87">
                  <c:v>255.3326998898803</c:v>
                </c:pt>
                <c:pt idx="88">
                  <c:v>254.44556438864876</c:v>
                </c:pt>
                <c:pt idx="89">
                  <c:v>253.58475809612452</c:v>
                </c:pt>
                <c:pt idx="90">
                  <c:v>252.75379848348084</c:v>
                </c:pt>
                <c:pt idx="91">
                  <c:v>251.95523180997046</c:v>
                </c:pt>
                <c:pt idx="92">
                  <c:v>251.19079395892561</c:v>
                </c:pt>
                <c:pt idx="93">
                  <c:v>250.46154850614789</c:v>
                </c:pt>
                <c:pt idx="94">
                  <c:v>249.7680050112746</c:v>
                </c:pt>
                <c:pt idx="95">
                  <c:v>249.11022014621571</c:v>
                </c:pt>
                <c:pt idx="96">
                  <c:v>248.4878839444267</c:v>
                </c:pt>
                <c:pt idx="97">
                  <c:v>247.90039316504911</c:v>
                </c:pt>
                <c:pt idx="98">
                  <c:v>247.34691351191773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CB-448A-97F0-F71DAACE0AE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63048"/>
        <c:axId val="401263440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59.34329628166789</c:v>
                </c:pt>
                <c:pt idx="4">
                  <c:v>54.230630420388223</c:v>
                </c:pt>
                <c:pt idx="5">
                  <c:v>49.558441476417414</c:v>
                </c:pt>
                <c:pt idx="6">
                  <c:v>114.04959996258005</c:v>
                </c:pt>
                <c:pt idx="7">
                  <c:v>186.87220476388558</c:v>
                </c:pt>
                <c:pt idx="8">
                  <c:v>170.77240577086056</c:v>
                </c:pt>
                <c:pt idx="9">
                  <c:v>156.05966981347169</c:v>
                </c:pt>
                <c:pt idx="10">
                  <c:v>196.6684982634751</c:v>
                </c:pt>
                <c:pt idx="11">
                  <c:v>179.72470882029543</c:v>
                </c:pt>
                <c:pt idx="12">
                  <c:v>214.66314638050633</c:v>
                </c:pt>
                <c:pt idx="13">
                  <c:v>196.16904495807609</c:v>
                </c:pt>
                <c:pt idx="14">
                  <c:v>259.63974975645107</c:v>
                </c:pt>
                <c:pt idx="15">
                  <c:v>237.27073138392308</c:v>
                </c:pt>
                <c:pt idx="16">
                  <c:v>216.82889474462294</c:v>
                </c:pt>
                <c:pt idx="17">
                  <c:v>252.13770420914193</c:v>
                </c:pt>
                <c:pt idx="18">
                  <c:v>230.41501751285654</c:v>
                </c:pt>
                <c:pt idx="19">
                  <c:v>260.1025801309076</c:v>
                </c:pt>
                <c:pt idx="20">
                  <c:v>237.69368704289676</c:v>
                </c:pt>
                <c:pt idx="21">
                  <c:v>282.34467872584281</c:v>
                </c:pt>
                <c:pt idx="22">
                  <c:v>258.01953855863707</c:v>
                </c:pt>
                <c:pt idx="23">
                  <c:v>235.79010795757037</c:v>
                </c:pt>
                <c:pt idx="24">
                  <c:v>266.44656425592433</c:v>
                </c:pt>
                <c:pt idx="25">
                  <c:v>243.49111118401018</c:v>
                </c:pt>
                <c:pt idx="26">
                  <c:v>271.67799447283846</c:v>
                </c:pt>
                <c:pt idx="27">
                  <c:v>248.27183245228866</c:v>
                </c:pt>
                <c:pt idx="28">
                  <c:v>298.99721199903217</c:v>
                </c:pt>
                <c:pt idx="29">
                  <c:v>273.23738849429236</c:v>
                </c:pt>
                <c:pt idx="30">
                  <c:v>249.69687834889407</c:v>
                </c:pt>
                <c:pt idx="31">
                  <c:v>277.93609221051065</c:v>
                </c:pt>
                <c:pt idx="32">
                  <c:v>253.9907696669579</c:v>
                </c:pt>
                <c:pt idx="33">
                  <c:v>279.34440762805815</c:v>
                </c:pt>
                <c:pt idx="34">
                  <c:v>255.2777529946425</c:v>
                </c:pt>
                <c:pt idx="35">
                  <c:v>304.17397597281121</c:v>
                </c:pt>
                <c:pt idx="36">
                  <c:v>277.96815323818328</c:v>
                </c:pt>
                <c:pt idx="37">
                  <c:v>254.0200685069542</c:v>
                </c:pt>
                <c:pt idx="38">
                  <c:v>283.757425892269</c:v>
                </c:pt>
                <c:pt idx="39">
                  <c:v>259.31057182204506</c:v>
                </c:pt>
                <c:pt idx="40">
                  <c:v>289.61773783987269</c:v>
                </c:pt>
                <c:pt idx="41">
                  <c:v>264.66599410715423</c:v>
                </c:pt>
                <c:pt idx="42">
                  <c:v>310.12808618004874</c:v>
                </c:pt>
                <c:pt idx="43">
                  <c:v>283.40929268211249</c:v>
                </c:pt>
                <c:pt idx="44">
                  <c:v>258.99243170108764</c:v>
                </c:pt>
                <c:pt idx="45">
                  <c:v>285.6890047053339</c:v>
                </c:pt>
                <c:pt idx="46">
                  <c:v>261.07573727968975</c:v>
                </c:pt>
                <c:pt idx="47">
                  <c:v>286.90908707287724</c:v>
                </c:pt>
                <c:pt idx="48">
                  <c:v>262.1907045987046</c:v>
                </c:pt>
                <c:pt idx="49">
                  <c:v>312.02653400846816</c:v>
                </c:pt>
                <c:pt idx="50">
                  <c:v>285.14418152392437</c:v>
                </c:pt>
                <c:pt idx="51">
                  <c:v>260.5778528269077</c:v>
                </c:pt>
                <c:pt idx="52">
                  <c:v>286.53795204450682</c:v>
                </c:pt>
                <c:pt idx="53">
                  <c:v>261.85154435954149</c:v>
                </c:pt>
                <c:pt idx="54">
                  <c:v>291.59147593119479</c:v>
                </c:pt>
                <c:pt idx="55">
                  <c:v>266.46968665010115</c:v>
                </c:pt>
                <c:pt idx="56">
                  <c:v>310.96363814413553</c:v>
                </c:pt>
                <c:pt idx="57">
                  <c:v>284.17285845281634</c:v>
                </c:pt>
                <c:pt idx="58">
                  <c:v>259.6902131811753</c:v>
                </c:pt>
                <c:pt idx="59">
                  <c:v>237.31684717976589</c:v>
                </c:pt>
                <c:pt idx="60">
                  <c:v>216.87103747746045</c:v>
                </c:pt>
                <c:pt idx="61">
                  <c:v>198.18671727474469</c:v>
                </c:pt>
                <c:pt idx="62">
                  <c:v>181.1121271009817</c:v>
                </c:pt>
                <c:pt idx="63">
                  <c:v>180.34440625036979</c:v>
                </c:pt>
                <c:pt idx="64">
                  <c:v>164.80700359695751</c:v>
                </c:pt>
                <c:pt idx="65">
                  <c:v>150.60821125164162</c:v>
                </c:pt>
                <c:pt idx="66">
                  <c:v>137.63270250268573</c:v>
                </c:pt>
                <c:pt idx="67">
                  <c:v>125.77508650270434</c:v>
                </c:pt>
                <c:pt idx="68">
                  <c:v>114.93905225361731</c:v>
                </c:pt>
                <c:pt idx="69">
                  <c:v>105.03658634077516</c:v>
                </c:pt>
                <c:pt idx="70">
                  <c:v>111.46811796203055</c:v>
                </c:pt>
                <c:pt idx="71">
                  <c:v>101.86468712764297</c:v>
                </c:pt>
                <c:pt idx="72">
                  <c:v>93.088630841933764</c:v>
                </c:pt>
                <c:pt idx="73">
                  <c:v>85.068667429051317</c:v>
                </c:pt>
                <c:pt idx="74">
                  <c:v>77.739656418865479</c:v>
                </c:pt>
                <c:pt idx="75">
                  <c:v>71.042069457166406</c:v>
                </c:pt>
                <c:pt idx="76">
                  <c:v>64.921506799097202</c:v>
                </c:pt>
                <c:pt idx="77">
                  <c:v>74.164079529057105</c:v>
                </c:pt>
                <c:pt idx="78">
                  <c:v>67.77454303041516</c:v>
                </c:pt>
                <c:pt idx="79">
                  <c:v>61.935491037570678</c:v>
                </c:pt>
                <c:pt idx="80">
                  <c:v>56.599497075819684</c:v>
                </c:pt>
                <c:pt idx="81">
                  <c:v>51.723220653767711</c:v>
                </c:pt>
                <c:pt idx="82">
                  <c:v>47.267055239281888</c:v>
                </c:pt>
                <c:pt idx="83">
                  <c:v>43.194806563743633</c:v>
                </c:pt>
                <c:pt idx="84">
                  <c:v>39.473398641695795</c:v>
                </c:pt>
                <c:pt idx="85">
                  <c:v>36.072605118090586</c:v>
                </c:pt>
                <c:pt idx="86">
                  <c:v>32.964803761062562</c:v>
                </c:pt>
                <c:pt idx="87">
                  <c:v>30.124752106145777</c:v>
                </c:pt>
                <c:pt idx="88">
                  <c:v>27.529382429652379</c:v>
                </c:pt>
                <c:pt idx="89">
                  <c:v>25.157614385926852</c:v>
                </c:pt>
                <c:pt idx="90">
                  <c:v>22.990183786661341</c:v>
                </c:pt>
                <c:pt idx="91">
                  <c:v>21.009486131568003</c:v>
                </c:pt>
                <c:pt idx="92">
                  <c:v>19.199433619519088</c:v>
                </c:pt>
                <c:pt idx="93">
                  <c:v>17.545324478757664</c:v>
                </c:pt>
                <c:pt idx="94">
                  <c:v>16.033723554841181</c:v>
                </c:pt>
                <c:pt idx="95">
                  <c:v>14.652353186418363</c:v>
                </c:pt>
                <c:pt idx="96">
                  <c:v>13.389993482500884</c:v>
                </c:pt>
                <c:pt idx="97">
                  <c:v>12.23639119125291</c:v>
                </c:pt>
                <c:pt idx="98">
                  <c:v>11.182176420104311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4CB-448A-97F0-F71DAACE0AE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Lucia!$A$2:$A$100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Lucia!$H$2:$H$150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70.677496856396914</c:v>
                </c:pt>
                <c:pt idx="4">
                  <c:v>62.51543024205003</c:v>
                </c:pt>
                <c:pt idx="5">
                  <c:v>55.295945558022396</c:v>
                </c:pt>
                <c:pt idx="6">
                  <c:v>130.80389869931321</c:v>
                </c:pt>
                <c:pt idx="7">
                  <c:v>214.13201919622662</c:v>
                </c:pt>
                <c:pt idx="8">
                  <c:v>189.40335897647773</c:v>
                </c:pt>
                <c:pt idx="9">
                  <c:v>167.53044465852889</c:v>
                </c:pt>
                <c:pt idx="10">
                  <c:v>212.56146627385766</c:v>
                </c:pt>
                <c:pt idx="11">
                  <c:v>188.01417860044808</c:v>
                </c:pt>
                <c:pt idx="12">
                  <c:v>226.35451665690874</c:v>
                </c:pt>
                <c:pt idx="13">
                  <c:v>200.21436278069282</c:v>
                </c:pt>
                <c:pt idx="14">
                  <c:v>272.81487289333148</c:v>
                </c:pt>
                <c:pt idx="15">
                  <c:v>241.30932636182027</c:v>
                </c:pt>
                <c:pt idx="16">
                  <c:v>213.44214254756938</c:v>
                </c:pt>
                <c:pt idx="17">
                  <c:v>253.09430898725464</c:v>
                </c:pt>
                <c:pt idx="18">
                  <c:v>223.86615714900663</c:v>
                </c:pt>
                <c:pt idx="19">
                  <c:v>257.01371230284815</c:v>
                </c:pt>
                <c:pt idx="20">
                  <c:v>227.33293505519481</c:v>
                </c:pt>
                <c:pt idx="21">
                  <c:v>278.64834304825712</c:v>
                </c:pt>
                <c:pt idx="22">
                  <c:v>246.46912845951337</c:v>
                </c:pt>
                <c:pt idx="23">
                  <c:v>218.00607396065425</c:v>
                </c:pt>
                <c:pt idx="24">
                  <c:v>253.53584925965225</c:v>
                </c:pt>
                <c:pt idx="25">
                  <c:v>224.2567069183938</c:v>
                </c:pt>
                <c:pt idx="26">
                  <c:v>256.9135845942655</c:v>
                </c:pt>
                <c:pt idx="27">
                  <c:v>227.24437041921303</c:v>
                </c:pt>
                <c:pt idx="28">
                  <c:v>286.88997669759794</c:v>
                </c:pt>
                <c:pt idx="29">
                  <c:v>253.75899151921885</c:v>
                </c:pt>
                <c:pt idx="30">
                  <c:v>224.45407998595351</c:v>
                </c:pt>
                <c:pt idx="31">
                  <c:v>257.78725701165553</c:v>
                </c:pt>
                <c:pt idx="32">
                  <c:v>228.01714831165481</c:v>
                </c:pt>
                <c:pt idx="33">
                  <c:v>257.94273936875084</c:v>
                </c:pt>
                <c:pt idx="34">
                  <c:v>228.15467506176893</c:v>
                </c:pt>
                <c:pt idx="35">
                  <c:v>286.23551245019183</c:v>
                </c:pt>
                <c:pt idx="36">
                  <c:v>253.18010692618125</c:v>
                </c:pt>
                <c:pt idx="37">
                  <c:v>223.94204686361795</c:v>
                </c:pt>
                <c:pt idx="38">
                  <c:v>259.56223275361907</c:v>
                </c:pt>
                <c:pt idx="39">
                  <c:v>229.5871440969259</c:v>
                </c:pt>
                <c:pt idx="40">
                  <c:v>265.77690736752083</c:v>
                </c:pt>
                <c:pt idx="41">
                  <c:v>235.08412792604759</c:v>
                </c:pt>
                <c:pt idx="42">
                  <c:v>289.23801861636656</c:v>
                </c:pt>
                <c:pt idx="43">
                  <c:v>255.83587394017434</c:v>
                </c:pt>
                <c:pt idx="44">
                  <c:v>226.29111728754307</c:v>
                </c:pt>
                <c:pt idx="45">
                  <c:v>258.52867857561478</c:v>
                </c:pt>
                <c:pt idx="46">
                  <c:v>228.67294810824103</c:v>
                </c:pt>
                <c:pt idx="47">
                  <c:v>259.82112016532227</c:v>
                </c:pt>
                <c:pt idx="48">
                  <c:v>229.81613435049641</c:v>
                </c:pt>
                <c:pt idx="49">
                  <c:v>289.53349714482181</c:v>
                </c:pt>
                <c:pt idx="50">
                  <c:v>256.09722964963305</c:v>
                </c:pt>
                <c:pt idx="51">
                  <c:v>226.52229079183718</c:v>
                </c:pt>
                <c:pt idx="52">
                  <c:v>258.01869810852878</c:v>
                </c:pt>
                <c:pt idx="53">
                  <c:v>228.22186183986761</c:v>
                </c:pt>
                <c:pt idx="54">
                  <c:v>264.15444615727438</c:v>
                </c:pt>
                <c:pt idx="55">
                  <c:v>233.6490337996147</c:v>
                </c:pt>
                <c:pt idx="56">
                  <c:v>287.00067940162273</c:v>
                </c:pt>
                <c:pt idx="57">
                  <c:v>253.85690991586398</c:v>
                </c:pt>
                <c:pt idx="58">
                  <c:v>224.54069044850735</c:v>
                </c:pt>
                <c:pt idx="59">
                  <c:v>198.61000310687885</c:v>
                </c:pt>
                <c:pt idx="60">
                  <c:v>175.67387565845368</c:v>
                </c:pt>
                <c:pt idx="61">
                  <c:v>155.3864866124307</c:v>
                </c:pt>
                <c:pt idx="62">
                  <c:v>137.44195106560917</c:v>
                </c:pt>
                <c:pt idx="63">
                  <c:v>139.2390829097981</c:v>
                </c:pt>
                <c:pt idx="64">
                  <c:v>123.15930192463604</c:v>
                </c:pt>
                <c:pt idx="65">
                  <c:v>108.93646621035228</c:v>
                </c:pt>
                <c:pt idx="66">
                  <c:v>96.356129703146607</c:v>
                </c:pt>
                <c:pt idx="67">
                  <c:v>85.228611266328201</c:v>
                </c:pt>
                <c:pt idx="68">
                  <c:v>75.386134756195744</c:v>
                </c:pt>
                <c:pt idx="69">
                  <c:v>66.680299362387359</c:v>
                </c:pt>
                <c:pt idx="70">
                  <c:v>77.417449957114869</c:v>
                </c:pt>
                <c:pt idx="71">
                  <c:v>68.477031694330194</c:v>
                </c:pt>
                <c:pt idx="72">
                  <c:v>60.569081935194376</c:v>
                </c:pt>
                <c:pt idx="73">
                  <c:v>53.574367867584513</c:v>
                </c:pt>
                <c:pt idx="74">
                  <c:v>47.387426071312156</c:v>
                </c:pt>
                <c:pt idx="75">
                  <c:v>41.914972384074908</c:v>
                </c:pt>
                <c:pt idx="76">
                  <c:v>37.074495401246317</c:v>
                </c:pt>
                <c:pt idx="77">
                  <c:v>50.462386616971912</c:v>
                </c:pt>
                <c:pt idx="78">
                  <c:v>44.634826510768555</c:v>
                </c:pt>
                <c:pt idx="79">
                  <c:v>39.480251950199126</c:v>
                </c:pt>
                <c:pt idx="80">
                  <c:v>34.920944381292792</c:v>
                </c:pt>
                <c:pt idx="81">
                  <c:v>30.888160440809806</c:v>
                </c:pt>
                <c:pt idx="82">
                  <c:v>27.321095472100382</c:v>
                </c:pt>
                <c:pt idx="83">
                  <c:v>24.165966737514594</c:v>
                </c:pt>
                <c:pt idx="84">
                  <c:v>21.37520250441721</c:v>
                </c:pt>
                <c:pt idx="85">
                  <c:v>18.90672477818012</c:v>
                </c:pt>
                <c:pt idx="86">
                  <c:v>16.723314867495624</c:v>
                </c:pt>
                <c:pt idx="87">
                  <c:v>14.792052216265455</c:v>
                </c:pt>
                <c:pt idx="88">
                  <c:v>13.083818041003649</c:v>
                </c:pt>
                <c:pt idx="89">
                  <c:v>11.572856289802356</c:v>
                </c:pt>
                <c:pt idx="90">
                  <c:v>10.236385303180523</c:v>
                </c:pt>
                <c:pt idx="91">
                  <c:v>9.0542543215975364</c:v>
                </c:pt>
                <c:pt idx="92">
                  <c:v>8.008639660593472</c:v>
                </c:pt>
                <c:pt idx="93">
                  <c:v>7.0837759726097609</c:v>
                </c:pt>
                <c:pt idx="94">
                  <c:v>6.2657185435665905</c:v>
                </c:pt>
                <c:pt idx="95">
                  <c:v>5.5421330402026525</c:v>
                </c:pt>
                <c:pt idx="96">
                  <c:v>4.9021095380741571</c:v>
                </c:pt>
                <c:pt idx="97">
                  <c:v>4.3359980262038107</c:v>
                </c:pt>
                <c:pt idx="98">
                  <c:v>3.8352629081865546</c:v>
                </c:pt>
                <c:pt idx="99">
                  <c:v>3.3923543059796111</c:v>
                </c:pt>
                <c:pt idx="100">
                  <c:v>3.0005942259483378</c:v>
                </c:pt>
                <c:pt idx="101">
                  <c:v>2.6540758708263947</c:v>
                </c:pt>
                <c:pt idx="102">
                  <c:v>2.3475745794573708</c:v>
                </c:pt>
                <c:pt idx="103">
                  <c:v>2.0764690515039681</c:v>
                </c:pt>
                <c:pt idx="104">
                  <c:v>1.8366716693833094</c:v>
                </c:pt>
                <c:pt idx="105">
                  <c:v>1.6245668668511937</c:v>
                </c:pt>
                <c:pt idx="106">
                  <c:v>1.4369566149821769</c:v>
                </c:pt>
                <c:pt idx="107">
                  <c:v>1.2710122036055109</c:v>
                </c:pt>
                <c:pt idx="108">
                  <c:v>1.1242315911772842</c:v>
                </c:pt>
                <c:pt idx="109">
                  <c:v>0.99440168002768348</c:v>
                </c:pt>
                <c:pt idx="110">
                  <c:v>0.87956494818508124</c:v>
                </c:pt>
                <c:pt idx="111">
                  <c:v>0.77798993466532274</c:v>
                </c:pt>
                <c:pt idx="112">
                  <c:v>0.68814513321555248</c:v>
                </c:pt>
                <c:pt idx="113">
                  <c:v>0.60867590089319135</c:v>
                </c:pt>
                <c:pt idx="114">
                  <c:v>0.53838403331712303</c:v>
                </c:pt>
                <c:pt idx="115">
                  <c:v>0.47620969863513024</c:v>
                </c:pt>
                <c:pt idx="116">
                  <c:v>0.42121545781537778</c:v>
                </c:pt>
                <c:pt idx="117">
                  <c:v>0.37257213032647329</c:v>
                </c:pt>
                <c:pt idx="118">
                  <c:v>0.32954629209464614</c:v>
                </c:pt>
                <c:pt idx="119">
                  <c:v>0.29148921723738808</c:v>
                </c:pt>
                <c:pt idx="120">
                  <c:v>0.25782709684156563</c:v>
                </c:pt>
                <c:pt idx="121">
                  <c:v>0.22805238730876676</c:v>
                </c:pt>
                <c:pt idx="122">
                  <c:v>0.20171615782179217</c:v>
                </c:pt>
                <c:pt idx="123">
                  <c:v>0.17842132155054183</c:v>
                </c:pt>
                <c:pt idx="124">
                  <c:v>0.15781664854020272</c:v>
                </c:pt>
                <c:pt idx="125">
                  <c:v>0.13959147001053157</c:v>
                </c:pt>
                <c:pt idx="126">
                  <c:v>0.12347099421983521</c:v>
                </c:pt>
                <c:pt idx="127">
                  <c:v>0.10921216326817393</c:v>
                </c:pt>
                <c:pt idx="128">
                  <c:v>9.659998837037144E-2</c:v>
                </c:pt>
                <c:pt idx="129">
                  <c:v>8.5444308343585865E-2</c:v>
                </c:pt>
                <c:pt idx="130">
                  <c:v>7.5576922435251701E-2</c:v>
                </c:pt>
                <c:pt idx="131">
                  <c:v>6.6849054261351862E-2</c:v>
                </c:pt>
                <c:pt idx="132">
                  <c:v>5.9129108617325281E-2</c:v>
                </c:pt>
                <c:pt idx="133">
                  <c:v>5.2300687339727633E-2</c:v>
                </c:pt>
                <c:pt idx="134">
                  <c:v>4.6260834302624079E-2</c:v>
                </c:pt>
                <c:pt idx="135">
                  <c:v>4.0918483087491783E-2</c:v>
                </c:pt>
                <c:pt idx="136">
                  <c:v>3.6193083921237823E-2</c:v>
                </c:pt>
                <c:pt idx="137">
                  <c:v>3.2013389179869046E-2</c:v>
                </c:pt>
                <c:pt idx="138">
                  <c:v>2.8316379146137868E-2</c:v>
                </c:pt>
                <c:pt idx="139">
                  <c:v>2.5046311824180045E-2</c:v>
                </c:pt>
                <c:pt idx="140">
                  <c:v>2.2153882484640428E-2</c:v>
                </c:pt>
                <c:pt idx="141">
                  <c:v>1.9595480268254035E-2</c:v>
                </c:pt>
                <c:pt idx="142">
                  <c:v>1.7332530639257184E-2</c:v>
                </c:pt>
                <c:pt idx="143">
                  <c:v>1.5330913774411732E-2</c:v>
                </c:pt>
                <c:pt idx="144">
                  <c:v>1.3560450118351573E-2</c:v>
                </c:pt>
                <c:pt idx="145">
                  <c:v>1.1994445348666579E-2</c:v>
                </c:pt>
                <c:pt idx="146">
                  <c:v>1.0609287889894762E-2</c:v>
                </c:pt>
                <c:pt idx="147">
                  <c:v>9.3840929079042918E-3</c:v>
                </c:pt>
                <c:pt idx="148">
                  <c:v>8.3003874169591541E-3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4CB-448A-97F0-F71DAACE0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64224"/>
        <c:axId val="401263832"/>
      </c:scatterChart>
      <c:valAx>
        <c:axId val="401263048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3440"/>
        <c:crosses val="autoZero"/>
        <c:crossBetween val="midCat"/>
        <c:majorUnit val="7"/>
      </c:valAx>
      <c:valAx>
        <c:axId val="401263440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3048"/>
        <c:crosses val="autoZero"/>
        <c:crossBetween val="midCat"/>
        <c:majorUnit val="20"/>
      </c:valAx>
      <c:valAx>
        <c:axId val="401263832"/>
        <c:scaling>
          <c:orientation val="minMax"/>
          <c:max val="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4224"/>
        <c:crosses val="max"/>
        <c:crossBetween val="midCat"/>
      </c:valAx>
      <c:valAx>
        <c:axId val="40126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26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222.5830507238089</c:v>
                </c:pt>
                <c:pt idx="4">
                  <c:v>227.49736981272693</c:v>
                </c:pt>
                <c:pt idx="5">
                  <c:v>231.49505692219378</c:v>
                </c:pt>
                <c:pt idx="6">
                  <c:v>217.30712593761979</c:v>
                </c:pt>
                <c:pt idx="7">
                  <c:v>224.80757748044311</c:v>
                </c:pt>
                <c:pt idx="8">
                  <c:v>211.00984831446124</c:v>
                </c:pt>
                <c:pt idx="9">
                  <c:v>222.18884374083262</c:v>
                </c:pt>
                <c:pt idx="10">
                  <c:v>218.69518773671359</c:v>
                </c:pt>
                <c:pt idx="11">
                  <c:v>229.2916253895429</c:v>
                </c:pt>
                <c:pt idx="12">
                  <c:v>222.75829203467345</c:v>
                </c:pt>
                <c:pt idx="13">
                  <c:v>233.53699333321686</c:v>
                </c:pt>
                <c:pt idx="14">
                  <c:v>242.01568983362591</c:v>
                </c:pt>
                <c:pt idx="15">
                  <c:v>230.76588300909509</c:v>
                </c:pt>
                <c:pt idx="16">
                  <c:v>241.46028924263271</c:v>
                </c:pt>
                <c:pt idx="17">
                  <c:v>232.3469743239458</c:v>
                </c:pt>
                <c:pt idx="18">
                  <c:v>243.58940514354549</c:v>
                </c:pt>
                <c:pt idx="19">
                  <c:v>234.87322407855584</c:v>
                </c:pt>
                <c:pt idx="20">
                  <c:v>246.38985953716622</c:v>
                </c:pt>
                <c:pt idx="21">
                  <c:v>255.26536468423114</c:v>
                </c:pt>
                <c:pt idx="22">
                  <c:v>247.75324676320076</c:v>
                </c:pt>
                <c:pt idx="23">
                  <c:v>257.20592458773183</c:v>
                </c:pt>
                <c:pt idx="24">
                  <c:v>251.88489253117507</c:v>
                </c:pt>
                <c:pt idx="25">
                  <c:v>260.60054042878494</c:v>
                </c:pt>
                <c:pt idx="26">
                  <c:v>249.68268933123397</c:v>
                </c:pt>
                <c:pt idx="27">
                  <c:v>259.28111467641065</c:v>
                </c:pt>
                <c:pt idx="28">
                  <c:v>266.48553403777976</c:v>
                </c:pt>
                <c:pt idx="29">
                  <c:v>255.53321522390036</c:v>
                </c:pt>
                <c:pt idx="30">
                  <c:v>264.35257433508252</c:v>
                </c:pt>
                <c:pt idx="31">
                  <c:v>255.95175003035399</c:v>
                </c:pt>
                <c:pt idx="32">
                  <c:v>264.81838698771446</c:v>
                </c:pt>
                <c:pt idx="33">
                  <c:v>256.4479258367619</c:v>
                </c:pt>
                <c:pt idx="34">
                  <c:v>265.33134125145273</c:v>
                </c:pt>
                <c:pt idx="35">
                  <c:v>271.8956670308703</c:v>
                </c:pt>
                <c:pt idx="36">
                  <c:v>260.41009763609964</c:v>
                </c:pt>
                <c:pt idx="37">
                  <c:v>268.70400551794376</c:v>
                </c:pt>
                <c:pt idx="38">
                  <c:v>257.34595895478924</c:v>
                </c:pt>
                <c:pt idx="39">
                  <c:v>266.49590521992093</c:v>
                </c:pt>
                <c:pt idx="40">
                  <c:v>263.29905094605181</c:v>
                </c:pt>
                <c:pt idx="41">
                  <c:v>270.90606873904756</c:v>
                </c:pt>
                <c:pt idx="42">
                  <c:v>276.39992305209205</c:v>
                </c:pt>
                <c:pt idx="43">
                  <c:v>264.05863966439415</c:v>
                </c:pt>
                <c:pt idx="44">
                  <c:v>271.59308078949414</c:v>
                </c:pt>
                <c:pt idx="45">
                  <c:v>262.09214224331936</c:v>
                </c:pt>
                <c:pt idx="46">
                  <c:v>270.01770076455148</c:v>
                </c:pt>
                <c:pt idx="47">
                  <c:v>260.84294402817</c:v>
                </c:pt>
                <c:pt idx="48">
                  <c:v>269.0396369839425</c:v>
                </c:pt>
                <c:pt idx="49">
                  <c:v>275.01823771615716</c:v>
                </c:pt>
                <c:pt idx="50">
                  <c:v>263.0733349735907</c:v>
                </c:pt>
                <c:pt idx="51">
                  <c:v>270.92990315790985</c:v>
                </c:pt>
                <c:pt idx="52">
                  <c:v>261.6888478036791</c:v>
                </c:pt>
                <c:pt idx="53">
                  <c:v>269.82225304488145</c:v>
                </c:pt>
                <c:pt idx="54">
                  <c:v>258.3238345284833</c:v>
                </c:pt>
                <c:pt idx="55">
                  <c:v>267.35101631435532</c:v>
                </c:pt>
                <c:pt idx="56">
                  <c:v>273.99934034914827</c:v>
                </c:pt>
                <c:pt idx="57">
                  <c:v>260.80369023622404</c:v>
                </c:pt>
                <c:pt idx="58">
                  <c:v>269.6547111433141</c:v>
                </c:pt>
                <c:pt idx="59">
                  <c:v>276.13410011775329</c:v>
                </c:pt>
                <c:pt idx="60">
                  <c:v>280.67806386427867</c:v>
                </c:pt>
                <c:pt idx="61">
                  <c:v>283.65285234906906</c:v>
                </c:pt>
                <c:pt idx="62">
                  <c:v>285.36520653361208</c:v>
                </c:pt>
                <c:pt idx="63">
                  <c:v>286.07131224663942</c:v>
                </c:pt>
                <c:pt idx="64">
                  <c:v>284.15868672920743</c:v>
                </c:pt>
                <c:pt idx="65">
                  <c:v>284.03965181567872</c:v>
                </c:pt>
                <c:pt idx="66">
                  <c:v>283.33863861431911</c:v>
                </c:pt>
                <c:pt idx="67">
                  <c:v>282.1943364478941</c:v>
                </c:pt>
                <c:pt idx="68">
                  <c:v>280.72081536159021</c:v>
                </c:pt>
                <c:pt idx="69">
                  <c:v>279.0114076447498</c:v>
                </c:pt>
                <c:pt idx="70">
                  <c:v>277.14201541810712</c:v>
                </c:pt>
                <c:pt idx="71">
                  <c:v>273.30845401221802</c:v>
                </c:pt>
                <c:pt idx="72">
                  <c:v>271.8872125309075</c:v>
                </c:pt>
                <c:pt idx="73">
                  <c:v>270.34052326914366</c:v>
                </c:pt>
                <c:pt idx="74">
                  <c:v>268.71755987831671</c:v>
                </c:pt>
                <c:pt idx="75">
                  <c:v>267.05764947466218</c:v>
                </c:pt>
                <c:pt idx="76">
                  <c:v>265.39191202805659</c:v>
                </c:pt>
                <c:pt idx="77">
                  <c:v>263.7446497256829</c:v>
                </c:pt>
                <c:pt idx="78">
                  <c:v>260.22935984505165</c:v>
                </c:pt>
                <c:pt idx="79">
                  <c:v>259.27954982878526</c:v>
                </c:pt>
                <c:pt idx="80">
                  <c:v>258.27395357103313</c:v>
                </c:pt>
                <c:pt idx="81">
                  <c:v>257.23882837564935</c:v>
                </c:pt>
                <c:pt idx="82">
                  <c:v>256.19501907584504</c:v>
                </c:pt>
                <c:pt idx="83">
                  <c:v>255.15886985072325</c:v>
                </c:pt>
                <c:pt idx="84">
                  <c:v>254.14299609407087</c:v>
                </c:pt>
                <c:pt idx="85">
                  <c:v>253.15693669463192</c:v>
                </c:pt>
                <c:pt idx="86">
                  <c:v>252.20770422610553</c:v>
                </c:pt>
                <c:pt idx="87">
                  <c:v>251.30024807660621</c:v>
                </c:pt>
                <c:pt idx="88">
                  <c:v>250.43784341837585</c:v>
                </c:pt>
                <c:pt idx="89">
                  <c:v>249.62241708330097</c:v>
                </c:pt>
                <c:pt idx="90">
                  <c:v>248.8548198285003</c:v>
                </c:pt>
                <c:pt idx="91">
                  <c:v>248.13505311446727</c:v>
                </c:pt>
                <c:pt idx="92">
                  <c:v>247.46245734612594</c:v>
                </c:pt>
                <c:pt idx="93">
                  <c:v>246.83586751884525</c:v>
                </c:pt>
                <c:pt idx="94">
                  <c:v>246.25374134456746</c:v>
                </c:pt>
                <c:pt idx="95">
                  <c:v>245.71426418837186</c:v>
                </c:pt>
                <c:pt idx="96">
                  <c:v>245.21543450624412</c:v>
                </c:pt>
                <c:pt idx="97">
                  <c:v>244.75513292605766</c:v>
                </c:pt>
                <c:pt idx="98">
                  <c:v>244.33117764324408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F33-4261-986B-D4A95DA02A9C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65008"/>
        <c:axId val="401265400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196.17390981528598</c:v>
                </c:pt>
                <c:pt idx="4">
                  <c:v>174.44723064377527</c:v>
                </c:pt>
                <c:pt idx="5">
                  <c:v>155.12682755793892</c:v>
                </c:pt>
                <c:pt idx="6">
                  <c:v>334.12011016128264</c:v>
                </c:pt>
                <c:pt idx="7">
                  <c:v>608.50275334410469</c:v>
                </c:pt>
                <c:pt idx="8">
                  <c:v>541.10977479085716</c:v>
                </c:pt>
                <c:pt idx="9">
                  <c:v>481.18071243736125</c:v>
                </c:pt>
                <c:pt idx="10">
                  <c:v>568.01314293220378</c:v>
                </c:pt>
                <c:pt idx="11">
                  <c:v>505.10447514192759</c:v>
                </c:pt>
                <c:pt idx="12">
                  <c:v>617.31214212028749</c:v>
                </c:pt>
                <c:pt idx="13">
                  <c:v>548.94350495974891</c:v>
                </c:pt>
                <c:pt idx="14">
                  <c:v>767.77250854828776</c:v>
                </c:pt>
                <c:pt idx="15">
                  <c:v>682.74006470475479</c:v>
                </c:pt>
                <c:pt idx="16">
                  <c:v>607.12514548668037</c:v>
                </c:pt>
                <c:pt idx="17">
                  <c:v>736.05864975891484</c:v>
                </c:pt>
                <c:pt idx="18">
                  <c:v>654.53858345761512</c:v>
                </c:pt>
                <c:pt idx="19">
                  <c:v>778.22094828840807</c:v>
                </c:pt>
                <c:pt idx="20">
                  <c:v>692.03131744538973</c:v>
                </c:pt>
                <c:pt idx="21">
                  <c:v>838.34057759846849</c:v>
                </c:pt>
                <c:pt idx="22">
                  <c:v>745.49256950661163</c:v>
                </c:pt>
                <c:pt idx="23">
                  <c:v>662.92767646009906</c:v>
                </c:pt>
                <c:pt idx="24">
                  <c:v>729.63124281884825</c:v>
                </c:pt>
                <c:pt idx="25">
                  <c:v>648.82302555304489</c:v>
                </c:pt>
                <c:pt idx="26">
                  <c:v>773.13840061947894</c:v>
                </c:pt>
                <c:pt idx="27">
                  <c:v>687.51167277758202</c:v>
                </c:pt>
                <c:pt idx="28">
                  <c:v>865.46020906679917</c:v>
                </c:pt>
                <c:pt idx="29">
                  <c:v>769.60864391316557</c:v>
                </c:pt>
                <c:pt idx="30">
                  <c:v>684.37284415943168</c:v>
                </c:pt>
                <c:pt idx="31">
                  <c:v>776.72615668815718</c:v>
                </c:pt>
                <c:pt idx="32">
                  <c:v>690.7020772049375</c:v>
                </c:pt>
                <c:pt idx="33">
                  <c:v>782.35441366650446</c:v>
                </c:pt>
                <c:pt idx="34">
                  <c:v>695.70699271153399</c:v>
                </c:pt>
                <c:pt idx="35">
                  <c:v>872.12510551136222</c:v>
                </c:pt>
                <c:pt idx="36">
                  <c:v>775.53538885277715</c:v>
                </c:pt>
                <c:pt idx="37">
                  <c:v>689.64318944857212</c:v>
                </c:pt>
                <c:pt idx="38">
                  <c:v>809.43764424828112</c:v>
                </c:pt>
                <c:pt idx="39">
                  <c:v>719.79069770740398</c:v>
                </c:pt>
                <c:pt idx="40">
                  <c:v>752.17171885094376</c:v>
                </c:pt>
                <c:pt idx="41">
                  <c:v>668.86709576041289</c:v>
                </c:pt>
                <c:pt idx="42">
                  <c:v>847.63501011037476</c:v>
                </c:pt>
                <c:pt idx="43">
                  <c:v>753.75762378235186</c:v>
                </c:pt>
                <c:pt idx="44">
                  <c:v>670.27735833614952</c:v>
                </c:pt>
                <c:pt idx="45">
                  <c:v>764.19177600131957</c:v>
                </c:pt>
                <c:pt idx="46">
                  <c:v>679.55590592909095</c:v>
                </c:pt>
                <c:pt idx="47">
                  <c:v>772.44270464677072</c:v>
                </c:pt>
                <c:pt idx="48">
                  <c:v>686.89302661855288</c:v>
                </c:pt>
                <c:pt idx="49">
                  <c:v>863.66453065640223</c:v>
                </c:pt>
                <c:pt idx="50">
                  <c:v>768.01184071892067</c:v>
                </c:pt>
                <c:pt idx="51">
                  <c:v>682.95289032672565</c:v>
                </c:pt>
                <c:pt idx="52">
                  <c:v>775.46346577278109</c:v>
                </c:pt>
                <c:pt idx="53">
                  <c:v>689.57923200317839</c:v>
                </c:pt>
                <c:pt idx="54">
                  <c:v>809.3807702264578</c:v>
                </c:pt>
                <c:pt idx="55">
                  <c:v>719.7401226048737</c:v>
                </c:pt>
                <c:pt idx="56">
                  <c:v>920.89858492178564</c:v>
                </c:pt>
                <c:pt idx="57">
                  <c:v>818.90710132983861</c:v>
                </c:pt>
                <c:pt idx="58">
                  <c:v>728.21139220818236</c:v>
                </c:pt>
                <c:pt idx="59">
                  <c:v>647.56042642764771</c:v>
                </c:pt>
                <c:pt idx="60">
                  <c:v>575.84172722647656</c:v>
                </c:pt>
                <c:pt idx="61">
                  <c:v>512.06602701843929</c:v>
                </c:pt>
                <c:pt idx="62">
                  <c:v>455.35362171370059</c:v>
                </c:pt>
                <c:pt idx="63">
                  <c:v>433.56985490397278</c:v>
                </c:pt>
                <c:pt idx="64">
                  <c:v>385.55106818148352</c:v>
                </c:pt>
                <c:pt idx="65">
                  <c:v>342.85046456655971</c:v>
                </c:pt>
                <c:pt idx="66">
                  <c:v>304.87904393037576</c:v>
                </c:pt>
                <c:pt idx="67">
                  <c:v>271.11303916537292</c:v>
                </c:pt>
                <c:pt idx="68">
                  <c:v>241.08669148893847</c:v>
                </c:pt>
                <c:pt idx="69">
                  <c:v>214.38582589762117</c:v>
                </c:pt>
                <c:pt idx="70">
                  <c:v>219.91253104657736</c:v>
                </c:pt>
                <c:pt idx="71">
                  <c:v>195.55674891253756</c:v>
                </c:pt>
                <c:pt idx="72">
                  <c:v>173.89842162810422</c:v>
                </c:pt>
                <c:pt idx="73">
                  <c:v>154.63880031197996</c:v>
                </c:pt>
                <c:pt idx="74">
                  <c:v>137.5122231590384</c:v>
                </c:pt>
                <c:pt idx="75">
                  <c:v>122.28245097602607</c:v>
                </c:pt>
                <c:pt idx="76">
                  <c:v>108.73940856450615</c:v>
                </c:pt>
                <c:pt idx="77">
                  <c:v>126.58945421254353</c:v>
                </c:pt>
                <c:pt idx="78">
                  <c:v>112.56940200089991</c:v>
                </c:pt>
                <c:pt idx="79">
                  <c:v>100.10210049222707</c:v>
                </c:pt>
                <c:pt idx="80">
                  <c:v>89.015579232408285</c:v>
                </c:pt>
                <c:pt idx="81">
                  <c:v>79.156913862126586</c:v>
                </c:pt>
                <c:pt idx="82">
                  <c:v>70.390116721218902</c:v>
                </c:pt>
                <c:pt idx="83">
                  <c:v>62.594261073099759</c:v>
                </c:pt>
                <c:pt idx="84">
                  <c:v>55.661813075333185</c:v>
                </c:pt>
                <c:pt idx="85">
                  <c:v>49.497148488023569</c:v>
                </c:pt>
                <c:pt idx="86">
                  <c:v>44.015233659917733</c:v>
                </c:pt>
                <c:pt idx="87">
                  <c:v>39.140452598111139</c:v>
                </c:pt>
                <c:pt idx="88">
                  <c:v>34.805563942287343</c:v>
                </c:pt>
                <c:pt idx="89">
                  <c:v>30.95077345628637</c:v>
                </c:pt>
                <c:pt idx="90">
                  <c:v>27.522909243211256</c:v>
                </c:pt>
                <c:pt idx="91">
                  <c:v>24.474688307221825</c:v>
                </c:pt>
                <c:pt idx="92">
                  <c:v>21.764064345174972</c:v>
                </c:pt>
                <c:pt idx="93">
                  <c:v>19.353647771732717</c:v>
                </c:pt>
                <c:pt idx="94">
                  <c:v>17.210189977927282</c:v>
                </c:pt>
                <c:pt idx="95">
                  <c:v>15.30412470919072</c:v>
                </c:pt>
                <c:pt idx="96">
                  <c:v>13.609160236746551</c:v>
                </c:pt>
                <c:pt idx="97">
                  <c:v>12.101916696890093</c:v>
                </c:pt>
                <c:pt idx="98">
                  <c:v>10.761603595717496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F33-4261-986B-D4A95DA02A9C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sRPE!$A$2:$A$100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sRPE!$H$2:$H$150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213.59085909147709</c:v>
                </c:pt>
                <c:pt idx="4">
                  <c:v>186.94986083104831</c:v>
                </c:pt>
                <c:pt idx="5">
                  <c:v>163.63177063574511</c:v>
                </c:pt>
                <c:pt idx="6">
                  <c:v>356.8129842236628</c:v>
                </c:pt>
                <c:pt idx="7">
                  <c:v>651.34112709571104</c:v>
                </c:pt>
                <c:pt idx="8">
                  <c:v>570.09992647639592</c:v>
                </c:pt>
                <c:pt idx="9">
                  <c:v>498.99186869652868</c:v>
                </c:pt>
                <c:pt idx="10">
                  <c:v>589.31795519549019</c:v>
                </c:pt>
                <c:pt idx="11">
                  <c:v>515.81284975238475</c:v>
                </c:pt>
                <c:pt idx="12">
                  <c:v>634.55385008561404</c:v>
                </c:pt>
                <c:pt idx="13">
                  <c:v>555.40651162653205</c:v>
                </c:pt>
                <c:pt idx="14">
                  <c:v>790.58288292104214</c:v>
                </c:pt>
                <c:pt idx="15">
                  <c:v>691.97418169565969</c:v>
                </c:pt>
                <c:pt idx="16">
                  <c:v>605.66485624404766</c:v>
                </c:pt>
                <c:pt idx="17">
                  <c:v>743.71167543496904</c:v>
                </c:pt>
                <c:pt idx="18">
                  <c:v>650.94917831406963</c:v>
                </c:pt>
                <c:pt idx="19">
                  <c:v>783.34772420985223</c:v>
                </c:pt>
                <c:pt idx="20">
                  <c:v>685.64145790822352</c:v>
                </c:pt>
                <c:pt idx="21">
                  <c:v>842.86971399638458</c:v>
                </c:pt>
                <c:pt idx="22">
                  <c:v>737.73932274341087</c:v>
                </c:pt>
                <c:pt idx="23">
                  <c:v>645.72175187236724</c:v>
                </c:pt>
                <c:pt idx="24">
                  <c:v>717.74635028767318</c:v>
                </c:pt>
                <c:pt idx="25">
                  <c:v>628.22248512425995</c:v>
                </c:pt>
                <c:pt idx="26">
                  <c:v>763.45571128824497</c:v>
                </c:pt>
                <c:pt idx="27">
                  <c:v>668.23055810117137</c:v>
                </c:pt>
                <c:pt idx="28">
                  <c:v>861.53377123437167</c:v>
                </c:pt>
                <c:pt idx="29">
                  <c:v>754.07542868926521</c:v>
                </c:pt>
                <c:pt idx="30">
                  <c:v>660.02026982434916</c:v>
                </c:pt>
                <c:pt idx="31">
                  <c:v>760.77440665780318</c:v>
                </c:pt>
                <c:pt idx="32">
                  <c:v>665.88369021722303</c:v>
                </c:pt>
                <c:pt idx="33">
                  <c:v>765.90648782974256</c:v>
                </c:pt>
                <c:pt idx="34">
                  <c:v>670.37565146008126</c:v>
                </c:pt>
                <c:pt idx="35">
                  <c:v>862.73324278338021</c:v>
                </c:pt>
                <c:pt idx="36">
                  <c:v>755.12529121667751</c:v>
                </c:pt>
                <c:pt idx="37">
                  <c:v>660.93918393062836</c:v>
                </c:pt>
                <c:pt idx="38">
                  <c:v>792.09168529349199</c:v>
                </c:pt>
                <c:pt idx="39">
                  <c:v>693.29479248748305</c:v>
                </c:pt>
                <c:pt idx="40">
                  <c:v>728.87266790489196</c:v>
                </c:pt>
                <c:pt idx="41">
                  <c:v>637.96102702136534</c:v>
                </c:pt>
                <c:pt idx="42">
                  <c:v>833.68359945870679</c:v>
                </c:pt>
                <c:pt idx="43">
                  <c:v>729.69898411795771</c:v>
                </c:pt>
                <c:pt idx="44">
                  <c:v>638.68427754665538</c:v>
                </c:pt>
                <c:pt idx="45">
                  <c:v>742.09963375800021</c:v>
                </c:pt>
                <c:pt idx="46">
                  <c:v>649.53820516453948</c:v>
                </c:pt>
                <c:pt idx="47">
                  <c:v>751.59976061860073</c:v>
                </c:pt>
                <c:pt idx="48">
                  <c:v>657.85338963461038</c:v>
                </c:pt>
                <c:pt idx="49">
                  <c:v>851.09480534066904</c:v>
                </c:pt>
                <c:pt idx="50">
                  <c:v>744.93850574532996</c:v>
                </c:pt>
                <c:pt idx="51">
                  <c:v>652.0229871688158</c:v>
                </c:pt>
                <c:pt idx="52">
                  <c:v>753.774617969102</c:v>
                </c:pt>
                <c:pt idx="53">
                  <c:v>659.75697895829694</c:v>
                </c:pt>
                <c:pt idx="54">
                  <c:v>791.0569356979745</c:v>
                </c:pt>
                <c:pt idx="55">
                  <c:v>692.38910629051838</c:v>
                </c:pt>
                <c:pt idx="56">
                  <c:v>911.83589258394591</c:v>
                </c:pt>
                <c:pt idx="57">
                  <c:v>798.10341109361445</c:v>
                </c:pt>
                <c:pt idx="58">
                  <c:v>698.55668106486826</c:v>
                </c:pt>
                <c:pt idx="59">
                  <c:v>611.42632630989442</c:v>
                </c:pt>
                <c:pt idx="60">
                  <c:v>535.16366336219789</c:v>
                </c:pt>
                <c:pt idx="61">
                  <c:v>468.41317466937022</c:v>
                </c:pt>
                <c:pt idx="62">
                  <c:v>409.98841518008851</c:v>
                </c:pt>
                <c:pt idx="63">
                  <c:v>390.04197017068196</c:v>
                </c:pt>
                <c:pt idx="64">
                  <c:v>341.39238145227608</c:v>
                </c:pt>
                <c:pt idx="65">
                  <c:v>298.81081275088098</c:v>
                </c:pt>
                <c:pt idx="66">
                  <c:v>261.54040531605659</c:v>
                </c:pt>
                <c:pt idx="67">
                  <c:v>228.91870271747879</c:v>
                </c:pt>
                <c:pt idx="68">
                  <c:v>200.36587612734823</c:v>
                </c:pt>
                <c:pt idx="69">
                  <c:v>175.37441825287141</c:v>
                </c:pt>
                <c:pt idx="70">
                  <c:v>185.36923504428287</c:v>
                </c:pt>
                <c:pt idx="71">
                  <c:v>162.24829490031951</c:v>
                </c:pt>
                <c:pt idx="72">
                  <c:v>142.01120909719666</c:v>
                </c:pt>
                <c:pt idx="73">
                  <c:v>124.29827704283626</c:v>
                </c:pt>
                <c:pt idx="74">
                  <c:v>108.79466328072172</c:v>
                </c:pt>
                <c:pt idx="75">
                  <c:v>95.224801501363885</c:v>
                </c:pt>
                <c:pt idx="76">
                  <c:v>83.347496536449583</c:v>
                </c:pt>
                <c:pt idx="77">
                  <c:v>105.49881580513743</c:v>
                </c:pt>
                <c:pt idx="78">
                  <c:v>92.340042155848266</c:v>
                </c:pt>
                <c:pt idx="79">
                  <c:v>80.822550663441817</c:v>
                </c:pt>
                <c:pt idx="80">
                  <c:v>70.741625661375153</c:v>
                </c:pt>
                <c:pt idx="81">
                  <c:v>61.918085486477274</c:v>
                </c:pt>
                <c:pt idx="82">
                  <c:v>54.195097645373814</c:v>
                </c:pt>
                <c:pt idx="83">
                  <c:v>47.435391222376509</c:v>
                </c:pt>
                <c:pt idx="84">
                  <c:v>41.51881698126229</c:v>
                </c:pt>
                <c:pt idx="85">
                  <c:v>36.34021179339166</c:v>
                </c:pt>
                <c:pt idx="86">
                  <c:v>31.807529433812199</c:v>
                </c:pt>
                <c:pt idx="87">
                  <c:v>27.840204521504933</c:v>
                </c:pt>
                <c:pt idx="88">
                  <c:v>24.367720523911473</c:v>
                </c:pt>
                <c:pt idx="89">
                  <c:v>21.32835637298539</c:v>
                </c:pt>
                <c:pt idx="90">
                  <c:v>18.668089414710948</c:v>
                </c:pt>
                <c:pt idx="91">
                  <c:v>16.339635192754557</c:v>
                </c:pt>
                <c:pt idx="92">
                  <c:v>14.30160699904903</c:v>
                </c:pt>
                <c:pt idx="93">
                  <c:v>12.517780252887473</c:v>
                </c:pt>
                <c:pt idx="94">
                  <c:v>10.956448633359791</c:v>
                </c:pt>
                <c:pt idx="95">
                  <c:v>9.5898605208188705</c:v>
                </c:pt>
                <c:pt idx="96">
                  <c:v>8.3937257305024406</c:v>
                </c:pt>
                <c:pt idx="97">
                  <c:v>7.3467837708324319</c:v>
                </c:pt>
                <c:pt idx="98">
                  <c:v>6.4304259524734206</c:v>
                </c:pt>
                <c:pt idx="99">
                  <c:v>5.628364631392774</c:v>
                </c:pt>
                <c:pt idx="100">
                  <c:v>4.9263437069403144</c:v>
                </c:pt>
                <c:pt idx="101">
                  <c:v>4.3118852292455259</c:v>
                </c:pt>
                <c:pt idx="102">
                  <c:v>3.7740676120491803</c:v>
                </c:pt>
                <c:pt idx="103">
                  <c:v>3.3033315088516124</c:v>
                </c:pt>
                <c:pt idx="104">
                  <c:v>2.8913099019566997</c:v>
                </c:pt>
                <c:pt idx="105">
                  <c:v>2.5306793843585682</c:v>
                </c:pt>
                <c:pt idx="106">
                  <c:v>2.2150299911065616</c:v>
                </c:pt>
                <c:pt idx="107">
                  <c:v>1.9387512664885092</c:v>
                </c:pt>
                <c:pt idx="108">
                  <c:v>1.6969325419530947</c:v>
                </c:pt>
                <c:pt idx="109">
                  <c:v>1.48527565227845</c:v>
                </c:pt>
                <c:pt idx="110">
                  <c:v>1.3000185385755616</c:v>
                </c:pt>
                <c:pt idx="111">
                  <c:v>1.1378683802212488</c:v>
                </c:pt>
                <c:pt idx="112">
                  <c:v>0.99594306718578662</c:v>
                </c:pt>
                <c:pt idx="113">
                  <c:v>0.87171997246515032</c:v>
                </c:pt>
                <c:pt idx="114">
                  <c:v>0.76299111408231624</c:v>
                </c:pt>
                <c:pt idx="115">
                  <c:v>0.66782390969233829</c:v>
                </c:pt>
                <c:pt idx="116">
                  <c:v>0.58452682623069752</c:v>
                </c:pt>
                <c:pt idx="117">
                  <c:v>0.5116193140505223</c:v>
                </c:pt>
                <c:pt idx="118">
                  <c:v>0.44780549114818441</c:v>
                </c:pt>
                <c:pt idx="119">
                  <c:v>0.39195110973207786</c:v>
                </c:pt>
                <c:pt idx="120">
                  <c:v>0.34306339573082789</c:v>
                </c:pt>
                <c:pt idx="121">
                  <c:v>0.30027340290174587</c:v>
                </c:pt>
                <c:pt idx="122">
                  <c:v>0.26282056789567304</c:v>
                </c:pt>
                <c:pt idx="123">
                  <c:v>0.23003919175487678</c:v>
                </c:pt>
                <c:pt idx="124">
                  <c:v>0.20134660756171432</c:v>
                </c:pt>
                <c:pt idx="125">
                  <c:v>0.17623282392597581</c:v>
                </c:pt>
                <c:pt idx="126">
                  <c:v>0.15425146023085823</c:v>
                </c:pt>
                <c:pt idx="127">
                  <c:v>0.13501181251766228</c:v>
                </c:pt>
                <c:pt idx="128">
                  <c:v>0.11817190898564874</c:v>
                </c:pt>
                <c:pt idx="129">
                  <c:v>0.103432431673233</c:v>
                </c:pt>
                <c:pt idx="130">
                  <c:v>9.0531396282489213E-2</c:v>
                </c:pt>
                <c:pt idx="131">
                  <c:v>7.9239495584421268E-2</c:v>
                </c:pt>
                <c:pt idx="132">
                  <c:v>6.9356023637161063E-2</c:v>
                </c:pt>
                <c:pt idx="133">
                  <c:v>6.0705308372812974E-2</c:v>
                </c:pt>
                <c:pt idx="134">
                  <c:v>5.3133589144574542E-2</c:v>
                </c:pt>
                <c:pt idx="135">
                  <c:v>4.6506283734633287E-2</c:v>
                </c:pt>
                <c:pt idx="136">
                  <c:v>4.0705596245742472E-2</c:v>
                </c:pt>
                <c:pt idx="137">
                  <c:v>3.5628423358357364E-2</c:v>
                </c:pt>
                <c:pt idx="138">
                  <c:v>3.118452173846031E-2</c:v>
                </c:pt>
                <c:pt idx="139">
                  <c:v>2.7294904022981143E-2</c:v>
                </c:pt>
                <c:pt idx="140">
                  <c:v>2.3890434872532243E-2</c:v>
                </c:pt>
                <c:pt idx="141">
                  <c:v>2.0910602137239807E-2</c:v>
                </c:pt>
                <c:pt idx="142">
                  <c:v>1.8302441293970118E-2</c:v>
                </c:pt>
                <c:pt idx="143">
                  <c:v>1.6019594037545958E-2</c:v>
                </c:pt>
                <c:pt idx="144">
                  <c:v>1.4021484293044882E-2</c:v>
                </c:pt>
                <c:pt idx="145">
                  <c:v>1.2272597003352139E-2</c:v>
                </c:pt>
                <c:pt idx="146">
                  <c:v>1.0741846872901946E-2</c:v>
                </c:pt>
                <c:pt idx="147">
                  <c:v>9.4020258474515547E-3</c:v>
                </c:pt>
                <c:pt idx="148">
                  <c:v>8.2293195092126726E-3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FF33-4261-986B-D4A95DA0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42520"/>
        <c:axId val="402042128"/>
      </c:scatterChart>
      <c:valAx>
        <c:axId val="401265008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5400"/>
        <c:crosses val="autoZero"/>
        <c:crossBetween val="midCat"/>
        <c:majorUnit val="7"/>
      </c:valAx>
      <c:valAx>
        <c:axId val="401265400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65008"/>
        <c:crosses val="autoZero"/>
        <c:crossBetween val="midCat"/>
        <c:majorUnit val="20"/>
      </c:valAx>
      <c:valAx>
        <c:axId val="402042128"/>
        <c:scaling>
          <c:orientation val="minMax"/>
          <c:max val="1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2520"/>
        <c:crosses val="max"/>
        <c:crossBetween val="midCat"/>
      </c:valAx>
      <c:valAx>
        <c:axId val="402042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04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TSS!$K$2:$K$100</c:f>
              <c:numCache>
                <c:formatCode>General</c:formatCode>
                <c:ptCount val="99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227.69394227665344</c:v>
                </c:pt>
                <c:pt idx="4">
                  <c:v>231.36203556629087</c:v>
                </c:pt>
                <c:pt idx="5">
                  <c:v>234.33468537813587</c:v>
                </c:pt>
                <c:pt idx="6">
                  <c:v>224.4210612710371</c:v>
                </c:pt>
                <c:pt idx="7">
                  <c:v>229.99859923697568</c:v>
                </c:pt>
                <c:pt idx="8">
                  <c:v>224.0038325895236</c:v>
                </c:pt>
                <c:pt idx="9">
                  <c:v>231.1777846267604</c:v>
                </c:pt>
                <c:pt idx="10">
                  <c:v>224.58503710701953</c:v>
                </c:pt>
                <c:pt idx="11">
                  <c:v>232.75441274731526</c:v>
                </c:pt>
                <c:pt idx="12">
                  <c:v>226.91954035088509</c:v>
                </c:pt>
                <c:pt idx="13">
                  <c:v>235.65180855709451</c:v>
                </c:pt>
                <c:pt idx="14">
                  <c:v>242.52657944459082</c:v>
                </c:pt>
                <c:pt idx="15">
                  <c:v>237.22197444235283</c:v>
                </c:pt>
                <c:pt idx="16">
                  <c:v>244.95631922107771</c:v>
                </c:pt>
                <c:pt idx="17">
                  <c:v>238.62970609942079</c:v>
                </c:pt>
                <c:pt idx="18">
                  <c:v>246.83206193714636</c:v>
                </c:pt>
                <c:pt idx="19">
                  <c:v>240.84764631139322</c:v>
                </c:pt>
                <c:pt idx="20">
                  <c:v>249.28966758175289</c:v>
                </c:pt>
                <c:pt idx="21">
                  <c:v>255.76790461985041</c:v>
                </c:pt>
                <c:pt idx="22">
                  <c:v>249.98868476951054</c:v>
                </c:pt>
                <c:pt idx="23">
                  <c:v>257.19333716886399</c:v>
                </c:pt>
                <c:pt idx="24">
                  <c:v>250.30060760853854</c:v>
                </c:pt>
                <c:pt idx="25">
                  <c:v>257.91544642917546</c:v>
                </c:pt>
                <c:pt idx="26">
                  <c:v>251.3341142835919</c:v>
                </c:pt>
                <c:pt idx="27">
                  <c:v>259.17931041359475</c:v>
                </c:pt>
                <c:pt idx="28">
                  <c:v>265.06822571780373</c:v>
                </c:pt>
                <c:pt idx="29">
                  <c:v>258.54580489413968</c:v>
                </c:pt>
                <c:pt idx="30">
                  <c:v>265.24931703173155</c:v>
                </c:pt>
                <c:pt idx="31">
                  <c:v>257.86483744328746</c:v>
                </c:pt>
                <c:pt idx="32">
                  <c:v>265.00138435783879</c:v>
                </c:pt>
                <c:pt idx="33">
                  <c:v>257.95822819711583</c:v>
                </c:pt>
                <c:pt idx="34">
                  <c:v>265.36021401342578</c:v>
                </c:pt>
                <c:pt idx="35">
                  <c:v>270.82597697188396</c:v>
                </c:pt>
                <c:pt idx="36">
                  <c:v>263.56718285657939</c:v>
                </c:pt>
                <c:pt idx="37">
                  <c:v>270.0048366712299</c:v>
                </c:pt>
                <c:pt idx="38">
                  <c:v>262.35348108006053</c:v>
                </c:pt>
                <c:pt idx="39">
                  <c:v>269.22568040285364</c:v>
                </c:pt>
                <c:pt idx="40">
                  <c:v>261.92344336653252</c:v>
                </c:pt>
                <c:pt idx="41">
                  <c:v>269.07368828213777</c:v>
                </c:pt>
                <c:pt idx="42">
                  <c:v>274.29657829967755</c:v>
                </c:pt>
                <c:pt idx="43">
                  <c:v>266.80486225671126</c:v>
                </c:pt>
                <c:pt idx="44">
                  <c:v>273.0202671952988</c:v>
                </c:pt>
                <c:pt idx="45">
                  <c:v>265.15776684403545</c:v>
                </c:pt>
                <c:pt idx="46">
                  <c:v>271.83012394443051</c:v>
                </c:pt>
                <c:pt idx="47">
                  <c:v>264.3393614610967</c:v>
                </c:pt>
                <c:pt idx="48">
                  <c:v>271.3122679024832</c:v>
                </c:pt>
                <c:pt idx="49">
                  <c:v>276.36876572500142</c:v>
                </c:pt>
                <c:pt idx="50">
                  <c:v>268.55420083908075</c:v>
                </c:pt>
                <c:pt idx="51">
                  <c:v>274.68156999509569</c:v>
                </c:pt>
                <c:pt idx="52">
                  <c:v>266.72961884964747</c:v>
                </c:pt>
                <c:pt idx="53">
                  <c:v>273.31253381059469</c:v>
                </c:pt>
                <c:pt idx="54">
                  <c:v>265.73344973608283</c:v>
                </c:pt>
                <c:pt idx="55">
                  <c:v>272.62000966172866</c:v>
                </c:pt>
                <c:pt idx="56">
                  <c:v>277.59277890557428</c:v>
                </c:pt>
                <c:pt idx="57">
                  <c:v>269.69757290606202</c:v>
                </c:pt>
                <c:pt idx="58">
                  <c:v>275.74771670682162</c:v>
                </c:pt>
                <c:pt idx="59">
                  <c:v>280.02822757690626</c:v>
                </c:pt>
                <c:pt idx="60">
                  <c:v>282.8732050543577</c:v>
                </c:pt>
                <c:pt idx="61">
                  <c:v>284.56148468313734</c:v>
                </c:pt>
                <c:pt idx="62">
                  <c:v>285.32526402099757</c:v>
                </c:pt>
                <c:pt idx="63">
                  <c:v>285.35742103062847</c:v>
                </c:pt>
                <c:pt idx="64">
                  <c:v>282.14446212895893</c:v>
                </c:pt>
                <c:pt idx="65">
                  <c:v>282.08478226307409</c:v>
                </c:pt>
                <c:pt idx="66">
                  <c:v>281.51410190759793</c:v>
                </c:pt>
                <c:pt idx="67">
                  <c:v>280.55139431676463</c:v>
                </c:pt>
                <c:pt idx="68">
                  <c:v>279.29446921658706</c:v>
                </c:pt>
                <c:pt idx="69">
                  <c:v>277.82338787857304</c:v>
                </c:pt>
                <c:pt idx="70">
                  <c:v>276.20335158969084</c:v>
                </c:pt>
                <c:pt idx="71">
                  <c:v>272.14804221185983</c:v>
                </c:pt>
                <c:pt idx="72">
                  <c:v>271.18305894322737</c:v>
                </c:pt>
                <c:pt idx="73">
                  <c:v>270.04101658990351</c:v>
                </c:pt>
                <c:pt idx="74">
                  <c:v>268.77489783956355</c:v>
                </c:pt>
                <c:pt idx="75">
                  <c:v>267.42763163369534</c:v>
                </c:pt>
                <c:pt idx="76">
                  <c:v>266.03375952808312</c:v>
                </c:pt>
                <c:pt idx="77">
                  <c:v>264.62084170318388</c:v>
                </c:pt>
                <c:pt idx="78">
                  <c:v>261.03862010640341</c:v>
                </c:pt>
                <c:pt idx="79">
                  <c:v>260.39557915418038</c:v>
                </c:pt>
                <c:pt idx="80">
                  <c:v>259.63933270212812</c:v>
                </c:pt>
                <c:pt idx="81">
                  <c:v>258.80408062383879</c:v>
                </c:pt>
                <c:pt idx="82">
                  <c:v>257.91751967888695</c:v>
                </c:pt>
                <c:pt idx="83">
                  <c:v>257.00192225932244</c:v>
                </c:pt>
                <c:pt idx="84">
                  <c:v>256.07504652754767</c:v>
                </c:pt>
                <c:pt idx="85">
                  <c:v>255.15090352331225</c:v>
                </c:pt>
                <c:pt idx="86">
                  <c:v>254.24040299925835</c:v>
                </c:pt>
                <c:pt idx="87">
                  <c:v>253.35189649108347</c:v>
                </c:pt>
                <c:pt idx="88">
                  <c:v>252.49163335678867</c:v>
                </c:pt>
                <c:pt idx="89">
                  <c:v>251.66414315869514</c:v>
                </c:pt>
                <c:pt idx="90">
                  <c:v>250.87255575141054</c:v>
                </c:pt>
                <c:pt idx="91">
                  <c:v>250.11886872705151</c:v>
                </c:pt>
                <c:pt idx="92">
                  <c:v>249.40417041173313</c:v>
                </c:pt>
                <c:pt idx="93">
                  <c:v>248.728825367029</c:v>
                </c:pt>
                <c:pt idx="94">
                  <c:v>248.09262829473056</c:v>
                </c:pt>
                <c:pt idx="95">
                  <c:v>247.49493134545037</c:v>
                </c:pt>
                <c:pt idx="96">
                  <c:v>246.9347490681015</c:v>
                </c:pt>
                <c:pt idx="97">
                  <c:v>246.41084458815379</c:v>
                </c:pt>
                <c:pt idx="98">
                  <c:v>245.92180005086644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TSS!$D$2:$D$100</c:f>
              <c:numCache>
                <c:formatCode>General</c:formatCode>
                <c:ptCount val="99"/>
                <c:pt idx="7">
                  <c:v>229</c:v>
                </c:pt>
                <c:pt idx="14">
                  <c:v>243</c:v>
                </c:pt>
                <c:pt idx="21">
                  <c:v>249</c:v>
                </c:pt>
                <c:pt idx="28">
                  <c:v>253</c:v>
                </c:pt>
                <c:pt idx="35">
                  <c:v>272</c:v>
                </c:pt>
                <c:pt idx="42">
                  <c:v>281</c:v>
                </c:pt>
                <c:pt idx="49">
                  <c:v>277</c:v>
                </c:pt>
                <c:pt idx="56">
                  <c:v>288</c:v>
                </c:pt>
                <c:pt idx="63">
                  <c:v>288</c:v>
                </c:pt>
                <c:pt idx="70">
                  <c:v>271</c:v>
                </c:pt>
                <c:pt idx="77">
                  <c:v>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45264"/>
        <c:axId val="402045656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TSS!$F$2:$F$100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30.638854540491586</c:v>
                </c:pt>
                <c:pt idx="4">
                  <c:v>28.028954689728984</c:v>
                </c:pt>
                <c:pt idx="5">
                  <c:v>25.641373112060066</c:v>
                </c:pt>
                <c:pt idx="6">
                  <c:v>54.096026680871326</c:v>
                </c:pt>
                <c:pt idx="7">
                  <c:v>86.645741720488942</c:v>
                </c:pt>
                <c:pt idx="8">
                  <c:v>79.265024922259357</c:v>
                </c:pt>
                <c:pt idx="9">
                  <c:v>72.51301738745093</c:v>
                </c:pt>
                <c:pt idx="10">
                  <c:v>96.975018514322116</c:v>
                </c:pt>
                <c:pt idx="11">
                  <c:v>88.714426199627539</c:v>
                </c:pt>
                <c:pt idx="12">
                  <c:v>111.79634784653116</c:v>
                </c:pt>
                <c:pt idx="13">
                  <c:v>102.27323492548967</c:v>
                </c:pt>
                <c:pt idx="14">
                  <c:v>131.31171382811604</c:v>
                </c:pt>
                <c:pt idx="15">
                  <c:v>120.12622966223564</c:v>
                </c:pt>
                <c:pt idx="16">
                  <c:v>109.89355505444946</c:v>
                </c:pt>
                <c:pt idx="17">
                  <c:v>131.17138167017524</c:v>
                </c:pt>
                <c:pt idx="18">
                  <c:v>119.99785137409708</c:v>
                </c:pt>
                <c:pt idx="19">
                  <c:v>140.41496691389614</c:v>
                </c:pt>
                <c:pt idx="20">
                  <c:v>128.45404322110284</c:v>
                </c:pt>
                <c:pt idx="21">
                  <c:v>155.26237061551066</c:v>
                </c:pt>
                <c:pt idx="22">
                  <c:v>142.03670523161253</c:v>
                </c:pt>
                <c:pt idx="23">
                  <c:v>129.93763751689471</c:v>
                </c:pt>
                <c:pt idx="24">
                  <c:v>149.50805539910294</c:v>
                </c:pt>
                <c:pt idx="25">
                  <c:v>136.77255802735084</c:v>
                </c:pt>
                <c:pt idx="26">
                  <c:v>155.76075903860396</c:v>
                </c:pt>
                <c:pt idx="27">
                  <c:v>142.4926395913748</c:v>
                </c:pt>
                <c:pt idx="28">
                  <c:v>168.69774942103757</c:v>
                </c:pt>
                <c:pt idx="29">
                  <c:v>154.32762241592766</c:v>
                </c:pt>
                <c:pt idx="30">
                  <c:v>141.18158139211678</c:v>
                </c:pt>
                <c:pt idx="31">
                  <c:v>159.79420996130929</c:v>
                </c:pt>
                <c:pt idx="32">
                  <c:v>146.182510340503</c:v>
                </c:pt>
                <c:pt idx="33">
                  <c:v>164.36914636161188</c:v>
                </c:pt>
                <c:pt idx="34">
                  <c:v>150.36774138114149</c:v>
                </c:pt>
                <c:pt idx="35">
                  <c:v>177.08728440189202</c:v>
                </c:pt>
                <c:pt idx="36">
                  <c:v>162.00251429334745</c:v>
                </c:pt>
                <c:pt idx="37">
                  <c:v>148.20270538343544</c:v>
                </c:pt>
                <c:pt idx="38">
                  <c:v>166.217255769486</c:v>
                </c:pt>
                <c:pt idx="39">
                  <c:v>152.05842387015252</c:v>
                </c:pt>
                <c:pt idx="40">
                  <c:v>169.74453380847791</c:v>
                </c:pt>
                <c:pt idx="41">
                  <c:v>155.28523890014398</c:v>
                </c:pt>
                <c:pt idx="42">
                  <c:v>181.58589628585847</c:v>
                </c:pt>
                <c:pt idx="43">
                  <c:v>166.11792234477224</c:v>
                </c:pt>
                <c:pt idx="44">
                  <c:v>151.96755193312242</c:v>
                </c:pt>
                <c:pt idx="45">
                  <c:v>169.66140258690371</c:v>
                </c:pt>
                <c:pt idx="46">
                  <c:v>155.20918901911057</c:v>
                </c:pt>
                <c:pt idx="47">
                  <c:v>172.62690832680104</c:v>
                </c:pt>
                <c:pt idx="48">
                  <c:v>157.92208502199028</c:v>
                </c:pt>
                <c:pt idx="49">
                  <c:v>184.59075652632669</c:v>
                </c:pt>
                <c:pt idx="50">
                  <c:v>168.86682052625434</c:v>
                </c:pt>
                <c:pt idx="51">
                  <c:v>154.48229159069072</c:v>
                </c:pt>
                <c:pt idx="52">
                  <c:v>171.96192997200211</c:v>
                </c:pt>
                <c:pt idx="53">
                  <c:v>157.31375130795809</c:v>
                </c:pt>
                <c:pt idx="54">
                  <c:v>174.55219835217918</c:v>
                </c:pt>
                <c:pt idx="55">
                  <c:v>159.68337367638804</c:v>
                </c:pt>
                <c:pt idx="56">
                  <c:v>186.20201388663062</c:v>
                </c:pt>
                <c:pt idx="57">
                  <c:v>170.34082666071237</c:v>
                </c:pt>
                <c:pt idx="58">
                  <c:v>155.83073792704135</c:v>
                </c:pt>
                <c:pt idx="59">
                  <c:v>142.556657490303</c:v>
                </c:pt>
                <c:pt idx="60">
                  <c:v>130.41329884687025</c:v>
                </c:pt>
                <c:pt idx="61">
                  <c:v>119.30434408003698</c:v>
                </c:pt>
                <c:pt idx="62">
                  <c:v>109.14167989171635</c:v>
                </c:pt>
                <c:pt idx="63">
                  <c:v>109.32674266938197</c:v>
                </c:pt>
                <c:pt idx="64">
                  <c:v>100.01399734464754</c:v>
                </c:pt>
                <c:pt idx="65">
                  <c:v>91.494536657923732</c:v>
                </c:pt>
                <c:pt idx="66">
                  <c:v>83.700786494923122</c:v>
                </c:pt>
                <c:pt idx="67">
                  <c:v>76.570928885751968</c:v>
                </c:pt>
                <c:pt idx="68">
                  <c:v>70.04841168108392</c:v>
                </c:pt>
                <c:pt idx="69">
                  <c:v>64.081499995432992</c:v>
                </c:pt>
                <c:pt idx="70">
                  <c:v>66.919654323268261</c:v>
                </c:pt>
                <c:pt idx="71">
                  <c:v>61.219258585543642</c:v>
                </c:pt>
                <c:pt idx="72">
                  <c:v>56.004437854075</c:v>
                </c:pt>
                <c:pt idx="73">
                  <c:v>51.233829546762983</c:v>
                </c:pt>
                <c:pt idx="74">
                  <c:v>46.869594457250138</c:v>
                </c:pt>
                <c:pt idx="75">
                  <c:v>42.877116624320088</c:v>
                </c:pt>
                <c:pt idx="76">
                  <c:v>39.224728767226651</c:v>
                </c:pt>
                <c:pt idx="77">
                  <c:v>43.587621825356202</c:v>
                </c:pt>
                <c:pt idx="78">
                  <c:v>39.874711228559825</c:v>
                </c:pt>
                <c:pt idx="79">
                  <c:v>36.478076320192578</c:v>
                </c:pt>
                <c:pt idx="80">
                  <c:v>33.370775888371341</c:v>
                </c:pt>
                <c:pt idx="81">
                  <c:v>30.528163645939408</c:v>
                </c:pt>
                <c:pt idx="82">
                  <c:v>27.927692742619694</c:v>
                </c:pt>
                <c:pt idx="83">
                  <c:v>25.548736929347392</c:v>
                </c:pt>
                <c:pt idx="84">
                  <c:v>23.372426956304682</c:v>
                </c:pt>
                <c:pt idx="85">
                  <c:v>21.381500907009869</c:v>
                </c:pt>
                <c:pt idx="86">
                  <c:v>19.560167281350438</c:v>
                </c:pt>
                <c:pt idx="87">
                  <c:v>17.893979741570792</c:v>
                </c:pt>
                <c:pt idx="88">
                  <c:v>16.369722527732886</c:v>
                </c:pt>
                <c:pt idx="89">
                  <c:v>14.975305633795383</c:v>
                </c:pt>
                <c:pt idx="90">
                  <c:v>13.69966891287573</c:v>
                </c:pt>
                <c:pt idx="91">
                  <c:v>12.532694351083324</c:v>
                </c:pt>
                <c:pt idx="92">
                  <c:v>11.465125814102995</c:v>
                </c:pt>
                <c:pt idx="93">
                  <c:v>10.488495629979873</c:v>
                </c:pt>
                <c:pt idx="94">
                  <c:v>9.5950574257796504</c:v>
                </c:pt>
                <c:pt idx="95">
                  <c:v>8.7777246854023687</c:v>
                </c:pt>
                <c:pt idx="96">
                  <c:v>8.0300145412065103</c:v>
                </c:pt>
                <c:pt idx="97">
                  <c:v>7.345996353613387</c:v>
                </c:pt>
                <c:pt idx="98">
                  <c:v>6.7202446708388077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TSS!$A$2:$A$100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TSS!$H$2:$H$150</c:f>
              <c:numCache>
                <c:formatCode>General</c:formatCode>
                <c:ptCount val="1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42.944912263838141</c:v>
                </c:pt>
                <c:pt idx="4">
                  <c:v>36.666919123438134</c:v>
                </c:pt>
                <c:pt idx="5">
                  <c:v>31.306687733924207</c:v>
                </c:pt>
                <c:pt idx="6">
                  <c:v>69.674965409834201</c:v>
                </c:pt>
                <c:pt idx="7">
                  <c:v>111.57151036076336</c:v>
                </c:pt>
                <c:pt idx="8">
                  <c:v>95.261192332735789</c:v>
                </c:pt>
                <c:pt idx="9">
                  <c:v>81.335232760690516</c:v>
                </c:pt>
                <c:pt idx="10">
                  <c:v>112.3899814073026</c:v>
                </c:pt>
                <c:pt idx="11">
                  <c:v>95.960013452312296</c:v>
                </c:pt>
                <c:pt idx="12">
                  <c:v>124.87680749564608</c:v>
                </c:pt>
                <c:pt idx="13">
                  <c:v>106.62142636839512</c:v>
                </c:pt>
                <c:pt idx="14">
                  <c:v>143.9475304565847</c:v>
                </c:pt>
                <c:pt idx="15">
                  <c:v>122.9042552198828</c:v>
                </c:pt>
                <c:pt idx="16">
                  <c:v>104.93723583337173</c:v>
                </c:pt>
                <c:pt idx="17">
                  <c:v>132.54167557075448</c:v>
                </c:pt>
                <c:pt idx="18">
                  <c:v>113.16578943695073</c:v>
                </c:pt>
                <c:pt idx="19">
                  <c:v>139.56732060250292</c:v>
                </c:pt>
                <c:pt idx="20">
                  <c:v>119.16437563934996</c:v>
                </c:pt>
                <c:pt idx="21">
                  <c:v>154.65686206871976</c:v>
                </c:pt>
                <c:pt idx="22">
                  <c:v>132.04802046210199</c:v>
                </c:pt>
                <c:pt idx="23">
                  <c:v>112.74430034803075</c:v>
                </c:pt>
                <c:pt idx="24">
                  <c:v>139.2074477905644</c:v>
                </c:pt>
                <c:pt idx="25">
                  <c:v>118.85711159817538</c:v>
                </c:pt>
                <c:pt idx="26">
                  <c:v>144.42664475501206</c:v>
                </c:pt>
                <c:pt idx="27">
                  <c:v>123.31332917778005</c:v>
                </c:pt>
                <c:pt idx="28">
                  <c:v>159.02994797210272</c:v>
                </c:pt>
                <c:pt idx="29">
                  <c:v>135.78181752178793</c:v>
                </c:pt>
                <c:pt idx="30">
                  <c:v>115.9322643603852</c:v>
                </c:pt>
                <c:pt idx="31">
                  <c:v>141.92937251802186</c:v>
                </c:pt>
                <c:pt idx="32">
                  <c:v>121.18112598266417</c:v>
                </c:pt>
                <c:pt idx="33">
                  <c:v>146.41091816449608</c:v>
                </c:pt>
                <c:pt idx="34">
                  <c:v>125.00752736771572</c:v>
                </c:pt>
                <c:pt idx="35">
                  <c:v>162.13778809049577</c:v>
                </c:pt>
                <c:pt idx="36">
                  <c:v>138.43533143676805</c:v>
                </c:pt>
                <c:pt idx="37">
                  <c:v>118.19786871220555</c:v>
                </c:pt>
                <c:pt idx="38">
                  <c:v>143.86377468942547</c:v>
                </c:pt>
                <c:pt idx="39">
                  <c:v>122.8327434672989</c:v>
                </c:pt>
                <c:pt idx="40">
                  <c:v>147.82109044194536</c:v>
                </c:pt>
                <c:pt idx="41">
                  <c:v>126.21155061800623</c:v>
                </c:pt>
                <c:pt idx="42">
                  <c:v>163.16579864666863</c:v>
                </c:pt>
                <c:pt idx="43">
                  <c:v>139.31306008806098</c:v>
                </c:pt>
                <c:pt idx="44">
                  <c:v>118.94728473782362</c:v>
                </c:pt>
                <c:pt idx="45">
                  <c:v>144.50363574286823</c:v>
                </c:pt>
                <c:pt idx="46">
                  <c:v>123.37906507468007</c:v>
                </c:pt>
                <c:pt idx="47">
                  <c:v>148.28754686570437</c:v>
                </c:pt>
                <c:pt idx="48">
                  <c:v>126.60981711950706</c:v>
                </c:pt>
                <c:pt idx="49">
                  <c:v>164.3364996576224</c:v>
                </c:pt>
                <c:pt idx="50">
                  <c:v>140.31261968717359</c:v>
                </c:pt>
                <c:pt idx="51">
                  <c:v>119.80072159559499</c:v>
                </c:pt>
                <c:pt idx="52">
                  <c:v>145.23231112235464</c:v>
                </c:pt>
                <c:pt idx="53">
                  <c:v>124.0012174973634</c:v>
                </c:pt>
                <c:pt idx="54">
                  <c:v>148.81874861609634</c:v>
                </c:pt>
                <c:pt idx="55">
                  <c:v>127.06336401465936</c:v>
                </c:pt>
                <c:pt idx="56">
                  <c:v>164.72374383735354</c:v>
                </c:pt>
                <c:pt idx="57">
                  <c:v>140.64325375465035</c:v>
                </c:pt>
                <c:pt idx="58">
                  <c:v>120.08302122021973</c:v>
                </c:pt>
                <c:pt idx="59">
                  <c:v>102.52842991339676</c:v>
                </c:pt>
                <c:pt idx="60">
                  <c:v>87.54009379251255</c:v>
                </c:pt>
                <c:pt idx="61">
                  <c:v>74.742859396899661</c:v>
                </c:pt>
                <c:pt idx="62">
                  <c:v>63.816415870718814</c:v>
                </c:pt>
                <c:pt idx="63">
                  <c:v>67.777772771704022</c:v>
                </c:pt>
                <c:pt idx="64">
                  <c:v>57.869535215688593</c:v>
                </c:pt>
                <c:pt idx="65">
                  <c:v>49.409754394849628</c:v>
                </c:pt>
                <c:pt idx="66">
                  <c:v>42.186684587325189</c:v>
                </c:pt>
                <c:pt idx="67">
                  <c:v>36.019534568987346</c:v>
                </c:pt>
                <c:pt idx="68">
                  <c:v>30.753942464496841</c:v>
                </c:pt>
                <c:pt idx="69">
                  <c:v>26.258112116859937</c:v>
                </c:pt>
                <c:pt idx="70">
                  <c:v>34.04869747490914</c:v>
                </c:pt>
                <c:pt idx="71">
                  <c:v>29.071216373683797</c:v>
                </c:pt>
                <c:pt idx="72">
                  <c:v>24.821378910847635</c:v>
                </c:pt>
                <c:pt idx="73">
                  <c:v>21.192812956859495</c:v>
                </c:pt>
                <c:pt idx="74">
                  <c:v>18.094696617686576</c:v>
                </c:pt>
                <c:pt idx="75">
                  <c:v>15.449484990624727</c:v>
                </c:pt>
                <c:pt idx="76">
                  <c:v>13.190969239143566</c:v>
                </c:pt>
                <c:pt idx="77">
                  <c:v>22.061146667694675</c:v>
                </c:pt>
                <c:pt idx="78">
                  <c:v>18.8360911221564</c:v>
                </c:pt>
                <c:pt idx="79">
                  <c:v>16.082497166012207</c:v>
                </c:pt>
                <c:pt idx="80">
                  <c:v>13.731443186243204</c:v>
                </c:pt>
                <c:pt idx="81">
                  <c:v>11.724083022100613</c:v>
                </c:pt>
                <c:pt idx="82">
                  <c:v>10.010173063732715</c:v>
                </c:pt>
                <c:pt idx="83">
                  <c:v>8.5468146700249523</c:v>
                </c:pt>
                <c:pt idx="84">
                  <c:v>7.2973804287570125</c:v>
                </c:pt>
                <c:pt idx="85">
                  <c:v>6.2305973836976172</c:v>
                </c:pt>
                <c:pt idx="86">
                  <c:v>5.3197642820921143</c:v>
                </c:pt>
                <c:pt idx="87">
                  <c:v>4.5420832504873134</c:v>
                </c:pt>
                <c:pt idx="88">
                  <c:v>3.8780891709442429</c:v>
                </c:pt>
                <c:pt idx="89">
                  <c:v>3.3111624751002595</c:v>
                </c:pt>
                <c:pt idx="90">
                  <c:v>2.8271131614651845</c:v>
                </c:pt>
                <c:pt idx="91">
                  <c:v>2.4138256240318325</c:v>
                </c:pt>
                <c:pt idx="92">
                  <c:v>2.0609554023698808</c:v>
                </c:pt>
                <c:pt idx="93">
                  <c:v>1.7596702629508516</c:v>
                </c:pt>
                <c:pt idx="94">
                  <c:v>1.5024291310490954</c:v>
                </c:pt>
                <c:pt idx="95">
                  <c:v>1.2827933399520017</c:v>
                </c:pt>
                <c:pt idx="96">
                  <c:v>1.0952654731049936</c:v>
                </c:pt>
                <c:pt idx="97">
                  <c:v>0.9351517654595799</c:v>
                </c:pt>
                <c:pt idx="98">
                  <c:v>0.79844461997236493</c:v>
                </c:pt>
                <c:pt idx="99">
                  <c:v>0.68172229867898326</c:v>
                </c:pt>
                <c:pt idx="100">
                  <c:v>0.58206327764127497</c:v>
                </c:pt>
                <c:pt idx="101">
                  <c:v>0.49697312209827044</c:v>
                </c:pt>
                <c:pt idx="102">
                  <c:v>0.42432205152842045</c:v>
                </c:pt>
                <c:pt idx="103">
                  <c:v>0.36229163189570834</c:v>
                </c:pt>
                <c:pt idx="104">
                  <c:v>0.30932926080289785</c:v>
                </c:pt>
                <c:pt idx="105">
                  <c:v>0.26410930632924917</c:v>
                </c:pt>
                <c:pt idx="106">
                  <c:v>0.22549992686971723</c:v>
                </c:pt>
                <c:pt idx="107">
                  <c:v>0.19253474148637506</c:v>
                </c:pt>
                <c:pt idx="108">
                  <c:v>0.16438864168963691</c:v>
                </c:pt>
                <c:pt idx="109">
                  <c:v>0.1403571392255781</c:v>
                </c:pt>
                <c:pt idx="110">
                  <c:v>0.11983873295079493</c:v>
                </c:pt>
                <c:pt idx="111">
                  <c:v>0.10231985344308582</c:v>
                </c:pt>
                <c:pt idx="112">
                  <c:v>8.736200851617161E-2</c:v>
                </c:pt>
                <c:pt idx="113">
                  <c:v>7.4590807894627353E-2</c:v>
                </c:pt>
                <c:pt idx="114">
                  <c:v>6.3686592340001985E-2</c:v>
                </c:pt>
                <c:pt idx="115">
                  <c:v>5.4376432678023653E-2</c:v>
                </c:pt>
                <c:pt idx="116">
                  <c:v>4.6427298464993466E-2</c:v>
                </c:pt>
                <c:pt idx="117">
                  <c:v>3.96402253071804E-2</c:v>
                </c:pt>
                <c:pt idx="118">
                  <c:v>3.3845334843009077E-2</c:v>
                </c:pt>
                <c:pt idx="119">
                  <c:v>2.8897582739720411E-2</c:v>
                </c:pt>
                <c:pt idx="120">
                  <c:v>2.4673128278164303E-2</c:v>
                </c:pt>
                <c:pt idx="121">
                  <c:v>2.1066234657544265E-2</c:v>
                </c:pt>
                <c:pt idx="122">
                  <c:v>1.7986622435691282E-2</c:v>
                </c:pt>
                <c:pt idx="123">
                  <c:v>1.5357209862288048E-2</c:v>
                </c:pt>
                <c:pt idx="124">
                  <c:v>1.3112183546276406E-2</c:v>
                </c:pt>
                <c:pt idx="125">
                  <c:v>1.1195351166844456E-2</c:v>
                </c:pt>
                <c:pt idx="126">
                  <c:v>9.5587349968540049E-3</c:v>
                </c:pt>
                <c:pt idx="127">
                  <c:v>8.1613710350307029E-3</c:v>
                </c:pt>
                <c:pt idx="128">
                  <c:v>6.9682836895635578E-3</c:v>
                </c:pt>
                <c:pt idx="129">
                  <c:v>5.9496103497584506E-3</c:v>
                </c:pt>
                <c:pt idx="130">
                  <c:v>5.0798539340423925E-3</c:v>
                </c:pt>
                <c:pt idx="131">
                  <c:v>4.3372447058240759E-3</c:v>
                </c:pt>
                <c:pt idx="132">
                  <c:v>3.7031953836572629E-3</c:v>
                </c:pt>
                <c:pt idx="133">
                  <c:v>3.1618359072813421E-3</c:v>
                </c:pt>
                <c:pt idx="134">
                  <c:v>2.6996162148756032E-3</c:v>
                </c:pt>
                <c:pt idx="135">
                  <c:v>2.3049670891636164E-3</c:v>
                </c:pt>
                <c:pt idx="136">
                  <c:v>1.968010583449622E-3</c:v>
                </c:pt>
                <c:pt idx="137">
                  <c:v>1.6803127796393431E-3</c:v>
                </c:pt>
                <c:pt idx="138">
                  <c:v>1.434672689854247E-3</c:v>
                </c:pt>
                <c:pt idx="139">
                  <c:v>1.2249420179113347E-3</c:v>
                </c:pt>
                <c:pt idx="140">
                  <c:v>1.0458712693535216E-3</c:v>
                </c:pt>
                <c:pt idx="141">
                  <c:v>8.9297835821182717E-4</c:v>
                </c:pt>
                <c:pt idx="142">
                  <c:v>7.6243642176688641E-4</c:v>
                </c:pt>
                <c:pt idx="143">
                  <c:v>6.5097803534763679E-4</c:v>
                </c:pt>
                <c:pt idx="144">
                  <c:v>5.5581342969294404E-4</c:v>
                </c:pt>
                <c:pt idx="145">
                  <c:v>4.7456066388178273E-4</c:v>
                </c:pt>
                <c:pt idx="146">
                  <c:v>4.0518600608181271E-4</c:v>
                </c:pt>
                <c:pt idx="147">
                  <c:v>3.4595302986475165E-4</c:v>
                </c:pt>
                <c:pt idx="148">
                  <c:v>2.9537915198491821E-4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33656"/>
        <c:axId val="402333264"/>
      </c:scatterChart>
      <c:valAx>
        <c:axId val="402045264"/>
        <c:scaling>
          <c:orientation val="minMax"/>
          <c:max val="9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5656"/>
        <c:crosses val="autoZero"/>
        <c:crossBetween val="midCat"/>
        <c:majorUnit val="7"/>
      </c:valAx>
      <c:valAx>
        <c:axId val="402045656"/>
        <c:scaling>
          <c:orientation val="minMax"/>
          <c:min val="1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5264"/>
        <c:crosses val="autoZero"/>
        <c:crossBetween val="midCat"/>
        <c:majorUnit val="20"/>
      </c:valAx>
      <c:valAx>
        <c:axId val="402333264"/>
        <c:scaling>
          <c:orientation val="minMax"/>
          <c:max val="3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33656"/>
        <c:crosses val="max"/>
        <c:crossBetween val="midCat"/>
      </c:valAx>
      <c:valAx>
        <c:axId val="402333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233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8A5A196B-E965-4F0D-987F-73122C6A0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=""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=""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=""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0.61765</cdr:x>
      <cdr:y>0.01506</cdr:y>
    </cdr:from>
    <cdr:to>
      <cdr:x>0.6223</cdr:x>
      <cdr:y>0.8012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=""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800468" y="47631"/>
          <a:ext cx="28612" cy="248601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60F0F9AF-0C5D-4589-94A2-6264487B3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=""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=""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76AAF638-F028-4F16-87B9-5D30904F1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=""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=""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7FE1E66C-C177-4259-A250-ECB6F4B18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0.05882</cdr:x>
      <cdr:y>0.36747</cdr:y>
    </cdr:from>
    <cdr:to>
      <cdr:x>0.94737</cdr:x>
      <cdr:y>0.37048</cdr:y>
    </cdr:to>
    <cdr:cxnSp macro="">
      <cdr:nvCxnSpPr>
        <cdr:cNvPr id="3" name="Rechte verbindingslijn 2">
          <a:extLst xmlns:a="http://schemas.openxmlformats.org/drawingml/2006/main">
            <a:ext uri="{FF2B5EF4-FFF2-40B4-BE49-F238E27FC236}">
              <a16:creationId xmlns="" xmlns:a16="http://schemas.microsoft.com/office/drawing/2014/main" id="{04365592-AC70-4EC7-9504-79FD7BAE2366}"/>
            </a:ext>
          </a:extLst>
        </cdr:cNvPr>
        <cdr:cNvCxnSpPr/>
      </cdr:nvCxnSpPr>
      <cdr:spPr>
        <a:xfrm xmlns:a="http://schemas.openxmlformats.org/drawingml/2006/main">
          <a:off x="361950" y="1162050"/>
          <a:ext cx="5467350" cy="95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=""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3:M10" totalsRowShown="0" headerRowDxfId="15" dataDxfId="13" headerRowBorderDxfId="14">
  <autoFilter ref="A3:M10"/>
  <tableColumns count="13">
    <tableColumn id="1" name="Model" dataDxfId="12"/>
    <tableColumn id="2" name="t1" dataDxfId="11">
      <calculatedColumnFormula>Edwards!$O$5</calculatedColumnFormula>
    </tableColumn>
    <tableColumn id="3" name="t2" dataDxfId="10">
      <calculatedColumnFormula>Edwards!$O$6</calculatedColumnFormula>
    </tableColumn>
    <tableColumn id="4" name="k1" dataDxfId="9">
      <calculatedColumnFormula>Edwards!$O$3</calculatedColumnFormula>
    </tableColumn>
    <tableColumn id="5" name="k2" dataDxfId="8">
      <calculatedColumnFormula>Edwards!$O$4</calculatedColumnFormula>
    </tableColumn>
    <tableColumn id="6" name="SSE" dataDxfId="7">
      <calculatedColumnFormula>Edwards!$R$2</calculatedColumnFormula>
    </tableColumn>
    <tableColumn id="13" name="RMSE" dataDxfId="6"/>
    <tableColumn id="7" name="R²" dataDxfId="5">
      <calculatedColumnFormula>Edwards!$R$3</calculatedColumnFormula>
    </tableColumn>
    <tableColumn id="8" name="adjR²" dataDxfId="4">
      <calculatedColumnFormula>Edwards!$R$4</calculatedColumnFormula>
    </tableColumn>
    <tableColumn id="10" name="Dgem (%)" dataDxfId="3"/>
    <tableColumn id="9" name="Dmax (%)" dataDxfId="2">
      <calculatedColumnFormula>Edwards!$R$5</calculatedColumnFormula>
    </tableColumn>
    <tableColumn id="11" name="Prikkel" dataDxfId="1"/>
    <tableColumn id="12" name="Stop" dataDxfId="0"/>
  </tableColumns>
  <tableStyleInfo name="TableStyleMedium18" showFirstColumn="0" showLastColumn="0" showRowStripes="0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zoomScaleNormal="100" workbookViewId="0">
      <selection activeCell="M6" sqref="M6"/>
    </sheetView>
  </sheetViews>
  <sheetFormatPr defaultRowHeight="14.4"/>
  <cols>
    <col min="1" max="1" width="11.33203125" customWidth="1"/>
    <col min="9" max="9" width="11.5546875" customWidth="1"/>
  </cols>
  <sheetData>
    <row r="1" spans="1:13" ht="18">
      <c r="A1" s="6" t="s">
        <v>47</v>
      </c>
    </row>
    <row r="2" spans="1:13" ht="35.1" customHeight="1"/>
    <row r="3" spans="1:13" ht="35.1" customHeight="1" thickBot="1">
      <c r="A3" s="9" t="s">
        <v>28</v>
      </c>
      <c r="B3" s="10" t="s">
        <v>41</v>
      </c>
      <c r="C3" s="10" t="s">
        <v>42</v>
      </c>
      <c r="D3" s="11" t="s">
        <v>29</v>
      </c>
      <c r="E3" s="12" t="s">
        <v>30</v>
      </c>
      <c r="F3" s="11" t="s">
        <v>38</v>
      </c>
      <c r="G3" s="11" t="s">
        <v>50</v>
      </c>
      <c r="H3" s="11" t="s">
        <v>31</v>
      </c>
      <c r="I3" s="11" t="s">
        <v>32</v>
      </c>
      <c r="J3" s="10" t="s">
        <v>46</v>
      </c>
      <c r="K3" s="10" t="s">
        <v>43</v>
      </c>
      <c r="L3" s="10" t="s">
        <v>48</v>
      </c>
      <c r="M3" s="10" t="s">
        <v>49</v>
      </c>
    </row>
    <row r="4" spans="1:13" ht="35.1" customHeight="1" thickTop="1">
      <c r="A4" s="7" t="s">
        <v>33</v>
      </c>
      <c r="B4" s="15">
        <f>Edwards!$O$5</f>
        <v>9.5409797365209261</v>
      </c>
      <c r="C4" s="15">
        <f>Edwards!$O$6</f>
        <v>7.8124129634527657</v>
      </c>
      <c r="D4" s="15">
        <f>Edwards!$O$3</f>
        <v>0.63353976887658647</v>
      </c>
      <c r="E4" s="16">
        <f>Edwards!$O$4</f>
        <v>0.71630400636365332</v>
      </c>
      <c r="F4" s="15">
        <f>Edwards!$R$2</f>
        <v>569.85600840708969</v>
      </c>
      <c r="G4" s="15">
        <f>SQRT(Tabel1[[#This Row],[SSE]]/11)</f>
        <v>7.1975754024096057</v>
      </c>
      <c r="H4" s="15">
        <f>Edwards!$R$3</f>
        <v>0.8537193626729721</v>
      </c>
      <c r="I4" s="15">
        <f>Edwards!$R$4</f>
        <v>0.70743872534594421</v>
      </c>
      <c r="J4" s="15">
        <f>Edwards!$R$6</f>
        <v>2.165652454087994</v>
      </c>
      <c r="K4" s="15">
        <f>Edwards!$R$5</f>
        <v>4.826979950459255</v>
      </c>
      <c r="L4" s="19">
        <f xml:space="preserve"> (Tabel1[[#This Row],[t1]]*Tabel1[[#This Row],[t2]]/(Tabel1[[#This Row],[t1]]-Tabel1[[#This Row],[t2]]))*LN((Tabel1[[#This Row],[k2]]*Tabel1[[#This Row],[t1]])/(Tabel1[[#This Row],[k1]]*Tabel1[[#This Row],[t2]]))</f>
        <v>13.913704712233676</v>
      </c>
      <c r="M4" s="19">
        <f xml:space="preserve"> (Tabel1[[#This Row],[t1]]*Tabel1[[#This Row],[t2]]/(Tabel1[[#This Row],[t1]]-Tabel1[[#This Row],[t2]]))*LN(Tabel1[[#This Row],[k2]]/Tabel1[[#This Row],[k1]])</f>
        <v>5.2945167666483632</v>
      </c>
    </row>
    <row r="5" spans="1:13" ht="35.1" customHeight="1">
      <c r="A5" s="7" t="s">
        <v>34</v>
      </c>
      <c r="B5" s="15">
        <f>Banister!$O$5</f>
        <v>12.847726222271673</v>
      </c>
      <c r="C5" s="15">
        <f>Banister!$O$6</f>
        <v>9.6037337781487171</v>
      </c>
      <c r="D5" s="15">
        <f>Banister!$O$3</f>
        <v>0.69094612192605664</v>
      </c>
      <c r="E5" s="16">
        <f>Banister!$O$4</f>
        <v>0.79439067072495695</v>
      </c>
      <c r="F5" s="15">
        <f>Banister!$R$2</f>
        <v>599.84694821724258</v>
      </c>
      <c r="G5" s="15">
        <f>SQRT(Tabel1[[#This Row],[SSE]]/11)</f>
        <v>7.3845474300746456</v>
      </c>
      <c r="H5" s="15">
        <f>Banister!$R$3</f>
        <v>0.85727940123608193</v>
      </c>
      <c r="I5" s="15">
        <f>Banister!$R$4</f>
        <v>0.71455880247216386</v>
      </c>
      <c r="J5" s="15">
        <f>Banister!$R$6</f>
        <v>2.2439816736284621</v>
      </c>
      <c r="K5" s="15">
        <f>Banister!$R$5</f>
        <v>4.3137375402883062</v>
      </c>
      <c r="L5" s="19">
        <f xml:space="preserve"> (Tabel1[[#This Row],[t1]]*Tabel1[[#This Row],[t2]]/(Tabel1[[#This Row],[t1]]-Tabel1[[#This Row],[t2]]))*LN((Tabel1[[#This Row],[k2]]*Tabel1[[#This Row],[t1]])/(Tabel1[[#This Row],[k1]]*Tabel1[[#This Row],[t2]]))</f>
        <v>16.3752661190967</v>
      </c>
      <c r="M5" s="19">
        <f xml:space="preserve"> (Tabel1[[#This Row],[t1]]*Tabel1[[#This Row],[t2]]/(Tabel1[[#This Row],[t1]]-Tabel1[[#This Row],[t2]]))*LN(Tabel1[[#This Row],[k2]]/Tabel1[[#This Row],[k1]])</f>
        <v>5.306434968747034</v>
      </c>
    </row>
    <row r="6" spans="1:13" ht="35.1" customHeight="1">
      <c r="A6" s="7" t="s">
        <v>35</v>
      </c>
      <c r="B6" s="15">
        <f>Lucia!$O$5</f>
        <v>11.09960739611345</v>
      </c>
      <c r="C6" s="15">
        <f>Lucia!$O$6</f>
        <v>8.1490413029616136</v>
      </c>
      <c r="D6" s="15">
        <f>Lucia!$O$3</f>
        <v>0.64503582914856405</v>
      </c>
      <c r="E6" s="16">
        <f>Lucia!$O$4</f>
        <v>0.76823366148257521</v>
      </c>
      <c r="F6" s="15">
        <f>Lucia!$R$2</f>
        <v>556.46552363924604</v>
      </c>
      <c r="G6" s="15">
        <f>SQRT(Tabel1[[#This Row],[SSE]]/11)</f>
        <v>7.1125083392777189</v>
      </c>
      <c r="H6" s="15">
        <f>Lucia!$R$3</f>
        <v>0.86110769921117558</v>
      </c>
      <c r="I6" s="15">
        <f>Lucia!$R$4</f>
        <v>0.72221539842235116</v>
      </c>
      <c r="J6" s="15">
        <f>Lucia!$R$6</f>
        <v>1.4717543650424216</v>
      </c>
      <c r="K6" s="15">
        <f>Lucia!$R$5</f>
        <v>4.4724836654085696</v>
      </c>
      <c r="L6" s="19">
        <f xml:space="preserve"> (Tabel1[[#This Row],[t1]]*Tabel1[[#This Row],[t2]]/(Tabel1[[#This Row],[t1]]-Tabel1[[#This Row],[t2]]))*LN((Tabel1[[#This Row],[k2]]*Tabel1[[#This Row],[t1]])/(Tabel1[[#This Row],[k1]]*Tabel1[[#This Row],[t2]]))</f>
        <v>14.831067985195283</v>
      </c>
      <c r="M6" s="19">
        <f xml:space="preserve"> (Tabel1[[#This Row],[t1]]*Tabel1[[#This Row],[t2]]/(Tabel1[[#This Row],[t1]]-Tabel1[[#This Row],[t2]]))*LN(Tabel1[[#This Row],[k2]]/Tabel1[[#This Row],[k1]])</f>
        <v>5.3582204115330709</v>
      </c>
    </row>
    <row r="7" spans="1:13" ht="35.1" customHeight="1">
      <c r="A7" s="7" t="s">
        <v>36</v>
      </c>
      <c r="B7" s="15">
        <f>sRPE!$O$5</f>
        <v>8.519392022399753</v>
      </c>
      <c r="C7" s="15">
        <f>sRPE!$O$6</f>
        <v>7.5062759231770775</v>
      </c>
      <c r="D7" s="15">
        <f>sRPE!$O$3</f>
        <v>0.62277431687392371</v>
      </c>
      <c r="E7" s="16">
        <f>sRPE!$O$4</f>
        <v>0.67806621933802247</v>
      </c>
      <c r="F7" s="15">
        <f>sRPE!$R$2</f>
        <v>562.20093092016259</v>
      </c>
      <c r="G7" s="15">
        <f>SQRT(Tabel1[[#This Row],[SSE]]/11)</f>
        <v>7.1490681587320601</v>
      </c>
      <c r="H7" s="15">
        <f>sRPE!$R$3</f>
        <v>0.85284484241124403</v>
      </c>
      <c r="I7" s="15">
        <f>sRPE!$R$4</f>
        <v>0.70568968482248806</v>
      </c>
      <c r="J7" s="15">
        <f>sRPE!$R$6</f>
        <v>2.117801491080066</v>
      </c>
      <c r="K7" s="15">
        <f>sRPE!$R$5</f>
        <v>4.6824770964513052</v>
      </c>
      <c r="L7" s="19">
        <f xml:space="preserve"> (Tabel1[[#This Row],[t1]]*Tabel1[[#This Row],[t2]]/(Tabel1[[#This Row],[t1]]-Tabel1[[#This Row],[t2]]))*LN((Tabel1[[#This Row],[k2]]*Tabel1[[#This Row],[t1]])/(Tabel1[[#This Row],[k1]]*Tabel1[[#This Row],[t2]]))</f>
        <v>13.360587858808483</v>
      </c>
      <c r="M7" s="19">
        <f xml:space="preserve"> (Tabel1[[#This Row],[t1]]*Tabel1[[#This Row],[t2]]/(Tabel1[[#This Row],[t1]]-Tabel1[[#This Row],[t2]]))*LN(Tabel1[[#This Row],[k2]]/Tabel1[[#This Row],[k1]])</f>
        <v>5.3691201520879392</v>
      </c>
    </row>
    <row r="8" spans="1:13" ht="35.1" customHeight="1" thickBot="1">
      <c r="A8" s="8" t="s">
        <v>37</v>
      </c>
      <c r="B8" s="17">
        <f>TSS!$O$5</f>
        <v>11.232056927040157</v>
      </c>
      <c r="C8" s="17">
        <f>TSS!$O$6</f>
        <v>6.3273830267014546</v>
      </c>
      <c r="D8" s="17">
        <f>TSS!$O$3</f>
        <v>0.59262774739828983</v>
      </c>
      <c r="E8" s="18">
        <f>TSS!$O$4</f>
        <v>0.83065594320770098</v>
      </c>
      <c r="F8" s="17">
        <f>TSS!$R$2</f>
        <v>456.06783560537491</v>
      </c>
      <c r="G8" s="17">
        <f>SQRT(Tabel1[[#This Row],[SSE]]/11)</f>
        <v>6.4389993265849439</v>
      </c>
      <c r="H8" s="17">
        <f>TSS!$R$3</f>
        <v>0.89150893143884946</v>
      </c>
      <c r="I8" s="17">
        <f>TSS!$R$4</f>
        <v>0.78301786287769892</v>
      </c>
      <c r="J8" s="15">
        <f>TSS!$R$6</f>
        <v>1.9075270124079216</v>
      </c>
      <c r="K8" s="17">
        <f>TSS!$R$5</f>
        <v>4.1903561520151831</v>
      </c>
      <c r="L8" s="17">
        <f xml:space="preserve"> (Tabel1[[#This Row],[t1]]*Tabel1[[#This Row],[t2]]/(Tabel1[[#This Row],[t1]]-Tabel1[[#This Row],[t2]]))*LN((Tabel1[[#This Row],[k2]]*Tabel1[[#This Row],[t1]])/(Tabel1[[#This Row],[k1]]*Tabel1[[#This Row],[t2]]))</f>
        <v>13.208282614791649</v>
      </c>
      <c r="M8" s="17">
        <f xml:space="preserve"> (Tabel1[[#This Row],[t1]]*Tabel1[[#This Row],[t2]]/(Tabel1[[#This Row],[t1]]-Tabel1[[#This Row],[t2]]))*LN(Tabel1[[#This Row],[k2]]/Tabel1[[#This Row],[k1]])</f>
        <v>4.8925924428705034</v>
      </c>
    </row>
    <row r="9" spans="1:13" ht="25.5" customHeight="1">
      <c r="A9" s="7" t="s">
        <v>39</v>
      </c>
      <c r="B9" s="19">
        <f>AVERAGE(B4:B8)</f>
        <v>10.64795246086919</v>
      </c>
      <c r="C9" s="19">
        <f t="shared" ref="C9:M9" si="0">AVERAGE(C4:C8)</f>
        <v>7.8797693988883255</v>
      </c>
      <c r="D9" s="19">
        <f t="shared" si="0"/>
        <v>0.63698475684468403</v>
      </c>
      <c r="E9" s="20">
        <f t="shared" si="0"/>
        <v>0.75753010022338174</v>
      </c>
      <c r="F9" s="19">
        <f t="shared" si="0"/>
        <v>548.88744935782313</v>
      </c>
      <c r="G9" s="19">
        <f t="shared" si="0"/>
        <v>7.0565397314157945</v>
      </c>
      <c r="H9" s="19">
        <f t="shared" si="0"/>
        <v>0.86329204739406451</v>
      </c>
      <c r="I9" s="19">
        <f t="shared" si="0"/>
        <v>0.72658409478812924</v>
      </c>
      <c r="J9" s="21">
        <f t="shared" si="0"/>
        <v>1.9813433992493732</v>
      </c>
      <c r="K9" s="19">
        <f t="shared" si="0"/>
        <v>4.4972068809245247</v>
      </c>
      <c r="L9" s="19">
        <f t="shared" si="0"/>
        <v>14.337781858025158</v>
      </c>
      <c r="M9" s="19">
        <f t="shared" si="0"/>
        <v>5.2441769483773824</v>
      </c>
    </row>
    <row r="10" spans="1:13" ht="21" customHeight="1">
      <c r="A10" s="7" t="s">
        <v>40</v>
      </c>
      <c r="B10" s="19">
        <f>_xlfn.STDEV.P(B4:B8)</f>
        <v>1.4926709591838767</v>
      </c>
      <c r="C10" s="19">
        <f t="shared" ref="C10:M10" si="1">_xlfn.STDEV.P(C4:C8)</f>
        <v>1.0581586132170342</v>
      </c>
      <c r="D10" s="19">
        <f t="shared" si="1"/>
        <v>3.2118522755500159E-2</v>
      </c>
      <c r="E10" s="16">
        <f t="shared" si="1"/>
        <v>5.4469727324068587E-2</v>
      </c>
      <c r="F10" s="19">
        <f t="shared" si="1"/>
        <v>48.757989480463486</v>
      </c>
      <c r="G10" s="19">
        <f t="shared" si="1"/>
        <v>0.32265469387517809</v>
      </c>
      <c r="H10" s="19">
        <f t="shared" si="1"/>
        <v>1.4407610632749191E-2</v>
      </c>
      <c r="I10" s="19">
        <f t="shared" si="1"/>
        <v>2.8815221265498382E-2</v>
      </c>
      <c r="J10" s="19">
        <f t="shared" si="1"/>
        <v>0.27810046545833245</v>
      </c>
      <c r="K10" s="19">
        <f t="shared" si="1"/>
        <v>0.23302572232387955</v>
      </c>
      <c r="L10" s="19">
        <f t="shared" si="1"/>
        <v>1.1666354525322422</v>
      </c>
      <c r="M10" s="19">
        <f t="shared" si="1"/>
        <v>0.17812273215871158</v>
      </c>
    </row>
  </sheetData>
  <pageMargins left="0.7" right="0.7" top="0.75" bottom="0.75" header="0.3" footer="0.3"/>
  <pageSetup paperSize="9" orientation="landscape" r:id="rId1"/>
  <headerFooter>
    <oddHeader>&amp;CNAAM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S3" sqref="S3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4"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3">
        <v>240</v>
      </c>
      <c r="Q2" t="s">
        <v>19</v>
      </c>
      <c r="R2">
        <f>SUMSQ(L2:L150)</f>
        <v>569.85600840708969</v>
      </c>
      <c r="S2">
        <f>SQRT(R2/11)</f>
        <v>7.1975754024096057</v>
      </c>
    </row>
    <row r="3" spans="1:25">
      <c r="A3">
        <f>A2+1</f>
        <v>1</v>
      </c>
      <c r="B3" s="4"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8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0.63353976887658647</v>
      </c>
      <c r="Q3" t="s">
        <v>20</v>
      </c>
      <c r="R3">
        <f>RSQ(D2:D100,I2:I100)</f>
        <v>0.8537193626729721</v>
      </c>
      <c r="W3" t="s">
        <v>26</v>
      </c>
      <c r="X3" t="s">
        <v>24</v>
      </c>
      <c r="Y3" s="3">
        <v>11</v>
      </c>
    </row>
    <row r="4" spans="1:25">
      <c r="A4">
        <f t="shared" ref="A4:A67" si="3">A3+1</f>
        <v>2</v>
      </c>
      <c r="B4" s="4"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0.71630400636365332</v>
      </c>
      <c r="Q4" t="s">
        <v>21</v>
      </c>
      <c r="R4">
        <f>1-((1-$R$3)*($Y$3-1))/(Y3-Y4-1)</f>
        <v>0.70743872534594421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4">
        <v>43178</v>
      </c>
      <c r="C5" s="3">
        <v>175</v>
      </c>
      <c r="D5" s="22"/>
      <c r="E5">
        <f t="shared" si="4"/>
        <v>175</v>
      </c>
      <c r="F5">
        <f t="shared" si="5"/>
        <v>110.86945955340263</v>
      </c>
      <c r="G5">
        <f t="shared" si="6"/>
        <v>175</v>
      </c>
      <c r="H5">
        <f t="shared" si="7"/>
        <v>125.35320111363933</v>
      </c>
      <c r="I5" t="str">
        <f t="shared" si="8"/>
        <v/>
      </c>
      <c r="J5">
        <f t="shared" si="0"/>
        <v>225.51625843976331</v>
      </c>
      <c r="K5">
        <f t="shared" si="9"/>
        <v>225.51625843976331</v>
      </c>
      <c r="L5" t="str">
        <f t="shared" si="1"/>
        <v/>
      </c>
      <c r="M5" t="str">
        <f t="shared" si="2"/>
        <v/>
      </c>
      <c r="N5" s="1" t="s">
        <v>14</v>
      </c>
      <c r="O5" s="5">
        <v>9.5409797365209261</v>
      </c>
      <c r="Q5" s="1" t="s">
        <v>22</v>
      </c>
      <c r="R5">
        <f>LARGE(L2:L150,1)/LARGE(D2:D100,1)*100</f>
        <v>4.826979950459255</v>
      </c>
    </row>
    <row r="6" spans="1:25">
      <c r="A6">
        <f t="shared" si="3"/>
        <v>4</v>
      </c>
      <c r="B6" s="4">
        <v>43179</v>
      </c>
      <c r="C6" s="3"/>
      <c r="D6" s="22"/>
      <c r="E6">
        <f t="shared" si="4"/>
        <v>157.58656634234742</v>
      </c>
      <c r="F6">
        <f t="shared" si="5"/>
        <v>99.837356818585647</v>
      </c>
      <c r="G6">
        <f t="shared" si="6"/>
        <v>153.97412177956681</v>
      </c>
      <c r="H6">
        <f t="shared" si="7"/>
        <v>110.29228030702876</v>
      </c>
      <c r="I6" t="str">
        <f t="shared" si="8"/>
        <v/>
      </c>
      <c r="J6">
        <f t="shared" si="0"/>
        <v>229.54507651155689</v>
      </c>
      <c r="K6">
        <f t="shared" si="9"/>
        <v>229.54507651155689</v>
      </c>
      <c r="L6" t="str">
        <f t="shared" si="1"/>
        <v/>
      </c>
      <c r="M6" t="str">
        <f t="shared" si="2"/>
        <v/>
      </c>
      <c r="N6" s="1" t="s">
        <v>15</v>
      </c>
      <c r="O6" s="5">
        <v>7.8124129634527657</v>
      </c>
      <c r="Q6" s="1" t="s">
        <v>45</v>
      </c>
      <c r="R6">
        <f>AVERAGE(M2:M150)</f>
        <v>2.165652454087994</v>
      </c>
      <c r="S6">
        <f>_xlfn.STDEV.P(M2:M150)</f>
        <v>1.6707103739007252</v>
      </c>
    </row>
    <row r="7" spans="1:25">
      <c r="A7">
        <f t="shared" si="3"/>
        <v>5</v>
      </c>
      <c r="B7" s="4">
        <v>43180</v>
      </c>
      <c r="C7" s="3"/>
      <c r="D7" s="22"/>
      <c r="E7">
        <f t="shared" si="4"/>
        <v>141.90586223754894</v>
      </c>
      <c r="F7">
        <f t="shared" si="5"/>
        <v>89.903007164209484</v>
      </c>
      <c r="G7">
        <f t="shared" si="6"/>
        <v>135.47445815879357</v>
      </c>
      <c r="H7">
        <f t="shared" si="7"/>
        <v>97.040897139088955</v>
      </c>
      <c r="I7" t="str">
        <f t="shared" si="8"/>
        <v/>
      </c>
      <c r="J7">
        <f t="shared" si="0"/>
        <v>232.86211002512056</v>
      </c>
      <c r="K7">
        <f t="shared" si="9"/>
        <v>232.86211002512056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4">
        <v>43181</v>
      </c>
      <c r="C8" s="3">
        <v>194.3</v>
      </c>
      <c r="D8" s="22"/>
      <c r="E8">
        <f t="shared" si="4"/>
        <v>322.08547185066016</v>
      </c>
      <c r="F8">
        <f t="shared" si="5"/>
        <v>204.05395539477354</v>
      </c>
      <c r="G8">
        <f t="shared" si="6"/>
        <v>313.49748982035953</v>
      </c>
      <c r="H8">
        <f t="shared" si="7"/>
        <v>224.55950794327217</v>
      </c>
      <c r="I8" t="str">
        <f t="shared" si="8"/>
        <v/>
      </c>
      <c r="J8">
        <f t="shared" si="0"/>
        <v>219.49444745150137</v>
      </c>
      <c r="K8">
        <f t="shared" si="9"/>
        <v>219.49444745150137</v>
      </c>
      <c r="L8" t="str">
        <f t="shared" si="1"/>
        <v/>
      </c>
      <c r="M8" t="str">
        <f t="shared" si="2"/>
        <v/>
      </c>
      <c r="O8">
        <f>1.1*O3</f>
        <v>0.69689374576424523</v>
      </c>
    </row>
    <row r="9" spans="1:25">
      <c r="A9">
        <f t="shared" si="3"/>
        <v>7</v>
      </c>
      <c r="B9" s="4">
        <v>43182</v>
      </c>
      <c r="C9" s="3">
        <f>42+188.93</f>
        <v>230.93</v>
      </c>
      <c r="D9" s="22">
        <v>229</v>
      </c>
      <c r="E9">
        <f t="shared" si="4"/>
        <v>520.96624901543044</v>
      </c>
      <c r="F9">
        <f t="shared" si="5"/>
        <v>330.05283699373797</v>
      </c>
      <c r="G9">
        <f t="shared" si="6"/>
        <v>506.76143242964883</v>
      </c>
      <c r="H9">
        <f t="shared" si="7"/>
        <v>362.99524431994126</v>
      </c>
      <c r="I9">
        <f t="shared" si="8"/>
        <v>226.17033803668511</v>
      </c>
      <c r="J9">
        <f t="shared" ref="J9:J72" si="10">$O$2+F9-H9</f>
        <v>207.05759267379671</v>
      </c>
      <c r="K9">
        <f t="shared" si="9"/>
        <v>226.17033803668511</v>
      </c>
      <c r="L9">
        <f t="shared" si="1"/>
        <v>-2.8296619633148907</v>
      </c>
      <c r="M9">
        <f t="shared" si="2"/>
        <v>1.2356602459890353</v>
      </c>
    </row>
    <row r="10" spans="1:25">
      <c r="A10">
        <f t="shared" si="3"/>
        <v>8</v>
      </c>
      <c r="B10" s="4">
        <v>43183</v>
      </c>
      <c r="C10" s="3"/>
      <c r="D10" s="22"/>
      <c r="E10">
        <f t="shared" si="4"/>
        <v>469.1273277862515</v>
      </c>
      <c r="F10">
        <f t="shared" si="5"/>
        <v>297.21081881939239</v>
      </c>
      <c r="G10">
        <f t="shared" si="6"/>
        <v>445.87512291491697</v>
      </c>
      <c r="H10">
        <f t="shared" si="7"/>
        <v>319.3821368818414</v>
      </c>
      <c r="I10" t="str">
        <f t="shared" si="8"/>
        <v/>
      </c>
      <c r="J10">
        <f t="shared" si="10"/>
        <v>217.82868193755104</v>
      </c>
      <c r="K10">
        <f t="shared" si="9"/>
        <v>217.82868193755104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4">
        <v>43184</v>
      </c>
      <c r="C11" s="3"/>
      <c r="D11" s="22"/>
      <c r="E11">
        <f t="shared" si="4"/>
        <v>422.44665578969307</v>
      </c>
      <c r="F11">
        <f t="shared" si="5"/>
        <v>267.636756671689</v>
      </c>
      <c r="G11">
        <f t="shared" si="6"/>
        <v>392.30417413817571</v>
      </c>
      <c r="H11">
        <f t="shared" si="7"/>
        <v>281.00905164835956</v>
      </c>
      <c r="I11" t="str">
        <f t="shared" si="8"/>
        <v/>
      </c>
      <c r="J11">
        <f t="shared" si="10"/>
        <v>226.62770502332944</v>
      </c>
      <c r="K11">
        <f t="shared" si="9"/>
        <v>226.62770502332944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4">
        <v>43185</v>
      </c>
      <c r="C12" s="3">
        <v>157.13</v>
      </c>
      <c r="D12" s="22"/>
      <c r="E12">
        <f t="shared" si="4"/>
        <v>537.54095970688718</v>
      </c>
      <c r="F12">
        <f t="shared" si="5"/>
        <v>340.55357537439977</v>
      </c>
      <c r="G12">
        <f t="shared" si="6"/>
        <v>502.29966104790776</v>
      </c>
      <c r="H12">
        <f t="shared" si="7"/>
        <v>359.79925960372145</v>
      </c>
      <c r="I12" t="str">
        <f t="shared" si="8"/>
        <v/>
      </c>
      <c r="J12">
        <f t="shared" si="10"/>
        <v>220.75431577067832</v>
      </c>
      <c r="K12">
        <f t="shared" si="9"/>
        <v>220.75431577067832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4">
        <v>43186</v>
      </c>
      <c r="C13" s="3"/>
      <c r="D13" s="22"/>
      <c r="E13">
        <f t="shared" si="4"/>
        <v>484.05276633473414</v>
      </c>
      <c r="F13">
        <f t="shared" si="5"/>
        <v>306.6666777077798</v>
      </c>
      <c r="G13">
        <f t="shared" si="6"/>
        <v>441.94942388586105</v>
      </c>
      <c r="H13">
        <f t="shared" si="7"/>
        <v>316.57014293955075</v>
      </c>
      <c r="I13" t="str">
        <f t="shared" si="8"/>
        <v/>
      </c>
      <c r="J13">
        <f t="shared" si="10"/>
        <v>230.09653476822911</v>
      </c>
      <c r="K13">
        <f t="shared" si="9"/>
        <v>230.09653476822911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4">
        <v>43187</v>
      </c>
      <c r="C14" s="3">
        <v>153.5</v>
      </c>
      <c r="D14" s="22"/>
      <c r="E14">
        <f t="shared" si="4"/>
        <v>589.38693357260217</v>
      </c>
      <c r="F14">
        <f t="shared" si="5"/>
        <v>373.40006167446643</v>
      </c>
      <c r="G14">
        <f t="shared" si="6"/>
        <v>542.35013950749124</v>
      </c>
      <c r="H14">
        <f t="shared" si="7"/>
        <v>388.48757778110229</v>
      </c>
      <c r="I14" t="str">
        <f t="shared" si="8"/>
        <v/>
      </c>
      <c r="J14">
        <f t="shared" si="10"/>
        <v>224.91248389336414</v>
      </c>
      <c r="K14">
        <f t="shared" si="9"/>
        <v>224.91248389336414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4">
        <v>43188</v>
      </c>
      <c r="C15" s="3"/>
      <c r="D15" s="22"/>
      <c r="E15">
        <f t="shared" si="4"/>
        <v>530.73978919286617</v>
      </c>
      <c r="F15">
        <f t="shared" si="5"/>
        <v>336.24476337885665</v>
      </c>
      <c r="G15">
        <f t="shared" si="6"/>
        <v>477.18792244395149</v>
      </c>
      <c r="H15">
        <f t="shared" si="7"/>
        <v>341.81162063495071</v>
      </c>
      <c r="I15" t="str">
        <f t="shared" si="8"/>
        <v/>
      </c>
      <c r="J15">
        <f t="shared" si="10"/>
        <v>234.43314274390593</v>
      </c>
      <c r="K15">
        <f t="shared" si="9"/>
        <v>234.43314274390593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4">
        <v>43189</v>
      </c>
      <c r="C16" s="3">
        <f>39+187.5</f>
        <v>226.5</v>
      </c>
      <c r="D16" s="22">
        <v>243</v>
      </c>
      <c r="E16">
        <f t="shared" si="4"/>
        <v>704.42834857237199</v>
      </c>
      <c r="F16">
        <f t="shared" si="5"/>
        <v>446.28337314465603</v>
      </c>
      <c r="G16">
        <f t="shared" si="6"/>
        <v>646.35480732641986</v>
      </c>
      <c r="H16">
        <f t="shared" si="7"/>
        <v>462.98653802032175</v>
      </c>
      <c r="I16">
        <f t="shared" si="8"/>
        <v>242.04293491515483</v>
      </c>
      <c r="J16">
        <f t="shared" si="10"/>
        <v>223.29683512433428</v>
      </c>
      <c r="K16">
        <f t="shared" si="9"/>
        <v>242.04293491515483</v>
      </c>
      <c r="L16">
        <f t="shared" si="1"/>
        <v>-0.95706508484516917</v>
      </c>
      <c r="M16">
        <f t="shared" si="2"/>
        <v>0.39385394438072807</v>
      </c>
    </row>
    <row r="17" spans="1:13">
      <c r="A17">
        <f t="shared" si="3"/>
        <v>15</v>
      </c>
      <c r="B17" s="4">
        <v>43190</v>
      </c>
      <c r="C17" s="3"/>
      <c r="D17" s="22"/>
      <c r="E17">
        <f t="shared" si="4"/>
        <v>634.3339696327447</v>
      </c>
      <c r="F17">
        <f t="shared" si="5"/>
        <v>401.87579651169671</v>
      </c>
      <c r="G17">
        <f t="shared" si="6"/>
        <v>568.69665037763787</v>
      </c>
      <c r="H17">
        <f t="shared" si="7"/>
        <v>407.35968907109185</v>
      </c>
      <c r="I17" t="str">
        <f t="shared" si="8"/>
        <v/>
      </c>
      <c r="J17">
        <f t="shared" si="10"/>
        <v>234.51610744060491</v>
      </c>
      <c r="K17">
        <f t="shared" si="9"/>
        <v>234.51610744060491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4">
        <v>43191</v>
      </c>
      <c r="C18" s="3"/>
      <c r="D18" s="22"/>
      <c r="E18">
        <f t="shared" si="4"/>
        <v>571.21435536420063</v>
      </c>
      <c r="F18">
        <f t="shared" si="5"/>
        <v>361.88701067642398</v>
      </c>
      <c r="G18">
        <f t="shared" si="6"/>
        <v>500.36895600501799</v>
      </c>
      <c r="H18">
        <f t="shared" si="7"/>
        <v>358.416287846393</v>
      </c>
      <c r="I18" t="str">
        <f t="shared" si="8"/>
        <v/>
      </c>
      <c r="J18">
        <f t="shared" si="10"/>
        <v>243.47072283003098</v>
      </c>
      <c r="K18">
        <f t="shared" si="9"/>
        <v>243.47072283003098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4">
        <v>43192</v>
      </c>
      <c r="C19" s="3">
        <v>158.35</v>
      </c>
      <c r="D19" s="22"/>
      <c r="E19">
        <f t="shared" si="4"/>
        <v>672.72547947029614</v>
      </c>
      <c r="F19">
        <f t="shared" si="5"/>
        <v>426.19834478100222</v>
      </c>
      <c r="G19">
        <f t="shared" si="6"/>
        <v>598.6006889521791</v>
      </c>
      <c r="H19">
        <f t="shared" si="7"/>
        <v>428.78007170848895</v>
      </c>
      <c r="I19" t="str">
        <f t="shared" si="8"/>
        <v/>
      </c>
      <c r="J19">
        <f t="shared" si="10"/>
        <v>237.41827307251327</v>
      </c>
      <c r="K19">
        <f t="shared" si="9"/>
        <v>237.41827307251327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4">
        <v>43193</v>
      </c>
      <c r="C20" s="3"/>
      <c r="D20" s="22"/>
      <c r="E20">
        <f t="shared" si="4"/>
        <v>605.78570514704734</v>
      </c>
      <c r="F20">
        <f t="shared" si="5"/>
        <v>383.78933562760034</v>
      </c>
      <c r="G20">
        <f t="shared" si="6"/>
        <v>526.68008787460246</v>
      </c>
      <c r="H20">
        <f t="shared" si="7"/>
        <v>377.26305701653871</v>
      </c>
      <c r="I20" t="str">
        <f t="shared" si="8"/>
        <v/>
      </c>
      <c r="J20">
        <f t="shared" si="10"/>
        <v>246.52627861106168</v>
      </c>
      <c r="K20">
        <f t="shared" si="9"/>
        <v>246.52627861106168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4">
        <v>43194</v>
      </c>
      <c r="C21" s="3">
        <v>146.13</v>
      </c>
      <c r="D21" s="22"/>
      <c r="E21">
        <f t="shared" si="4"/>
        <v>691.63679550514792</v>
      </c>
      <c r="F21">
        <f t="shared" si="5"/>
        <v>438.17941557087431</v>
      </c>
      <c r="G21">
        <f t="shared" si="6"/>
        <v>609.53059422443994</v>
      </c>
      <c r="H21">
        <f t="shared" si="7"/>
        <v>436.60920664418461</v>
      </c>
      <c r="I21" t="str">
        <f t="shared" si="8"/>
        <v/>
      </c>
      <c r="J21">
        <f t="shared" si="10"/>
        <v>241.5702089266897</v>
      </c>
      <c r="K21">
        <f t="shared" si="9"/>
        <v>241.5702089266897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4">
        <v>43195</v>
      </c>
      <c r="C22" s="3"/>
      <c r="D22" s="22"/>
      <c r="E22">
        <f t="shared" si="4"/>
        <v>622.81524434103176</v>
      </c>
      <c r="F22">
        <f t="shared" si="5"/>
        <v>394.57822595263201</v>
      </c>
      <c r="G22">
        <f t="shared" si="6"/>
        <v>536.29678824848941</v>
      </c>
      <c r="H22">
        <f t="shared" si="7"/>
        <v>384.15153802235278</v>
      </c>
      <c r="I22" t="str">
        <f t="shared" si="8"/>
        <v/>
      </c>
      <c r="J22">
        <f t="shared" si="10"/>
        <v>250.42668793027923</v>
      </c>
      <c r="K22">
        <f t="shared" si="9"/>
        <v>250.42668793027923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4">
        <v>43196</v>
      </c>
      <c r="C23" s="3">
        <f>37+149.58</f>
        <v>186.58</v>
      </c>
      <c r="D23" s="22">
        <v>249</v>
      </c>
      <c r="E23">
        <f t="shared" si="4"/>
        <v>747.42180469356185</v>
      </c>
      <c r="F23">
        <f t="shared" si="5"/>
        <v>473.52143739888032</v>
      </c>
      <c r="G23">
        <f t="shared" si="6"/>
        <v>658.44186847864842</v>
      </c>
      <c r="H23">
        <f t="shared" si="7"/>
        <v>471.64454834882554</v>
      </c>
      <c r="I23">
        <f t="shared" si="8"/>
        <v>257.31904048039172</v>
      </c>
      <c r="J23">
        <f t="shared" si="10"/>
        <v>241.87688905005484</v>
      </c>
      <c r="K23">
        <f t="shared" si="9"/>
        <v>257.31904048039172</v>
      </c>
      <c r="L23">
        <f t="shared" si="1"/>
        <v>8.3190404803917204</v>
      </c>
      <c r="M23">
        <f t="shared" si="2"/>
        <v>3.3409801126071161</v>
      </c>
    </row>
    <row r="24" spans="1:13">
      <c r="A24">
        <f t="shared" si="3"/>
        <v>22</v>
      </c>
      <c r="B24" s="4">
        <v>43197</v>
      </c>
      <c r="C24" s="3"/>
      <c r="D24" s="22"/>
      <c r="E24">
        <f t="shared" si="4"/>
        <v>673.04934749176584</v>
      </c>
      <c r="F24">
        <f t="shared" si="5"/>
        <v>426.40352805247068</v>
      </c>
      <c r="G24">
        <f t="shared" si="6"/>
        <v>579.3314768108396</v>
      </c>
      <c r="H24">
        <f t="shared" si="7"/>
        <v>414.97745785217631</v>
      </c>
      <c r="I24" t="str">
        <f t="shared" si="8"/>
        <v/>
      </c>
      <c r="J24">
        <f t="shared" si="10"/>
        <v>251.4260702002943</v>
      </c>
      <c r="K24">
        <f t="shared" si="9"/>
        <v>251.4260702002943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4">
        <v>43198</v>
      </c>
      <c r="C25" s="3"/>
      <c r="D25" s="22"/>
      <c r="E25">
        <f t="shared" si="4"/>
        <v>606.07734657248454</v>
      </c>
      <c r="F25">
        <f t="shared" si="5"/>
        <v>383.97410206886667</v>
      </c>
      <c r="G25">
        <f t="shared" si="6"/>
        <v>509.72603063547717</v>
      </c>
      <c r="H25">
        <f t="shared" si="7"/>
        <v>365.11879789203459</v>
      </c>
      <c r="I25" t="str">
        <f t="shared" si="8"/>
        <v/>
      </c>
      <c r="J25">
        <f t="shared" si="10"/>
        <v>258.85530417683202</v>
      </c>
      <c r="K25">
        <f t="shared" si="9"/>
        <v>258.85530417683202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4">
        <v>43199</v>
      </c>
      <c r="C26" s="3">
        <v>150.47999999999999</v>
      </c>
      <c r="D26" s="22"/>
      <c r="E26">
        <f t="shared" si="4"/>
        <v>696.24941705279275</v>
      </c>
      <c r="F26">
        <f t="shared" si="5"/>
        <v>441.1016947600844</v>
      </c>
      <c r="G26">
        <f t="shared" si="6"/>
        <v>598.96353094446954</v>
      </c>
      <c r="H26">
        <f t="shared" si="7"/>
        <v>429.03997688124355</v>
      </c>
      <c r="I26" t="str">
        <f t="shared" si="8"/>
        <v/>
      </c>
      <c r="J26">
        <f t="shared" si="10"/>
        <v>252.06171787884091</v>
      </c>
      <c r="K26">
        <f t="shared" si="9"/>
        <v>252.06171787884091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4">
        <v>43200</v>
      </c>
      <c r="C27" s="3"/>
      <c r="D27" s="22"/>
      <c r="E27">
        <f t="shared" si="4"/>
        <v>626.96888543548937</v>
      </c>
      <c r="F27">
        <f t="shared" si="5"/>
        <v>397.20972277161098</v>
      </c>
      <c r="G27">
        <f t="shared" si="6"/>
        <v>526.99933517236047</v>
      </c>
      <c r="H27">
        <f t="shared" si="7"/>
        <v>377.49173513494355</v>
      </c>
      <c r="I27" t="str">
        <f t="shared" si="8"/>
        <v/>
      </c>
      <c r="J27">
        <f t="shared" si="10"/>
        <v>259.71798763666749</v>
      </c>
      <c r="K27">
        <f t="shared" si="9"/>
        <v>259.71798763666749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4">
        <v>43201</v>
      </c>
      <c r="C28" s="3">
        <v>147.63</v>
      </c>
      <c r="D28" s="22"/>
      <c r="E28">
        <f t="shared" si="4"/>
        <v>712.21213633867058</v>
      </c>
      <c r="F28">
        <f t="shared" si="5"/>
        <v>451.21471224710126</v>
      </c>
      <c r="G28">
        <f t="shared" si="6"/>
        <v>611.31148463759882</v>
      </c>
      <c r="H28">
        <f t="shared" si="7"/>
        <v>437.88486558202493</v>
      </c>
      <c r="I28" t="str">
        <f t="shared" si="8"/>
        <v/>
      </c>
      <c r="J28">
        <f t="shared" si="10"/>
        <v>253.32984666507633</v>
      </c>
      <c r="K28">
        <f t="shared" si="9"/>
        <v>253.32984666507633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4">
        <v>43202</v>
      </c>
      <c r="C29" s="3"/>
      <c r="D29" s="22"/>
      <c r="E29">
        <f t="shared" si="4"/>
        <v>641.34322898833648</v>
      </c>
      <c r="F29">
        <f t="shared" si="5"/>
        <v>406.31644106383436</v>
      </c>
      <c r="G29">
        <f t="shared" si="6"/>
        <v>537.86370846192813</v>
      </c>
      <c r="H29">
        <f t="shared" si="7"/>
        <v>385.27392924889114</v>
      </c>
      <c r="I29" t="str">
        <f t="shared" si="8"/>
        <v/>
      </c>
      <c r="J29">
        <f t="shared" si="10"/>
        <v>261.04251181494328</v>
      </c>
      <c r="K29">
        <f t="shared" si="9"/>
        <v>261.04251181494328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4">
        <v>43203</v>
      </c>
      <c r="C30" s="3">
        <f>38+168.02</f>
        <v>206.02</v>
      </c>
      <c r="D30" s="22">
        <v>253</v>
      </c>
      <c r="E30">
        <f t="shared" si="4"/>
        <v>783.54615601820456</v>
      </c>
      <c r="F30">
        <f t="shared" si="5"/>
        <v>496.40765058791106</v>
      </c>
      <c r="G30">
        <f t="shared" si="6"/>
        <v>679.26052655729336</v>
      </c>
      <c r="H30">
        <f t="shared" si="7"/>
        <v>486.55703653767398</v>
      </c>
      <c r="I30">
        <f t="shared" si="8"/>
        <v>266.90170225732265</v>
      </c>
      <c r="J30">
        <f t="shared" si="10"/>
        <v>249.85061405023714</v>
      </c>
      <c r="K30">
        <f t="shared" si="9"/>
        <v>266.90170225732265</v>
      </c>
      <c r="L30">
        <f t="shared" si="1"/>
        <v>13.901702257322654</v>
      </c>
      <c r="M30">
        <f t="shared" si="2"/>
        <v>5.4947439752263456</v>
      </c>
    </row>
    <row r="31" spans="1:13">
      <c r="A31">
        <f t="shared" si="3"/>
        <v>29</v>
      </c>
      <c r="B31" s="4">
        <v>43204</v>
      </c>
      <c r="C31" s="3"/>
      <c r="D31" s="22"/>
      <c r="E31">
        <f t="shared" si="4"/>
        <v>705.57913312945198</v>
      </c>
      <c r="F31">
        <f t="shared" si="5"/>
        <v>447.01244092697522</v>
      </c>
      <c r="G31">
        <f t="shared" si="6"/>
        <v>597.64881734963069</v>
      </c>
      <c r="H31">
        <f t="shared" si="7"/>
        <v>428.09824226603973</v>
      </c>
      <c r="I31" t="str">
        <f t="shared" si="8"/>
        <v/>
      </c>
      <c r="J31">
        <f t="shared" si="10"/>
        <v>258.91419866093543</v>
      </c>
      <c r="K31">
        <f t="shared" si="9"/>
        <v>258.91419866093543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4">
        <v>43205</v>
      </c>
      <c r="C32" s="3"/>
      <c r="D32" s="22"/>
      <c r="E32">
        <f t="shared" si="4"/>
        <v>635.37024498674486</v>
      </c>
      <c r="F32">
        <f t="shared" si="5"/>
        <v>402.53231815996247</v>
      </c>
      <c r="G32">
        <f t="shared" si="6"/>
        <v>525.84258162289211</v>
      </c>
      <c r="H32">
        <f t="shared" si="7"/>
        <v>376.66314793308402</v>
      </c>
      <c r="I32" t="str">
        <f t="shared" si="8"/>
        <v/>
      </c>
      <c r="J32">
        <f t="shared" si="10"/>
        <v>265.8691702268784</v>
      </c>
      <c r="K32">
        <f t="shared" si="9"/>
        <v>265.8691702268784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4">
        <v>43206</v>
      </c>
      <c r="C33" s="3">
        <v>144.69999999999999</v>
      </c>
      <c r="D33" s="22"/>
      <c r="E33">
        <f t="shared" si="4"/>
        <v>716.84751579175531</v>
      </c>
      <c r="F33">
        <f t="shared" si="5"/>
        <v>454.15140947446383</v>
      </c>
      <c r="G33">
        <f t="shared" si="6"/>
        <v>607.36371256962855</v>
      </c>
      <c r="H33">
        <f t="shared" si="7"/>
        <v>435.05706063352733</v>
      </c>
      <c r="I33" t="str">
        <f t="shared" si="8"/>
        <v/>
      </c>
      <c r="J33">
        <f t="shared" si="10"/>
        <v>259.09434884093656</v>
      </c>
      <c r="K33">
        <f t="shared" si="9"/>
        <v>259.09434884093656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4">
        <v>43207</v>
      </c>
      <c r="C34" s="3"/>
      <c r="D34" s="22"/>
      <c r="E34">
        <f t="shared" si="4"/>
        <v>645.517363455225</v>
      </c>
      <c r="F34">
        <f t="shared" si="5"/>
        <v>408.96092124924672</v>
      </c>
      <c r="G34">
        <f t="shared" si="6"/>
        <v>534.39025282106172</v>
      </c>
      <c r="H34">
        <f t="shared" si="7"/>
        <v>382.7858790574121</v>
      </c>
      <c r="I34" t="str">
        <f t="shared" si="8"/>
        <v/>
      </c>
      <c r="J34">
        <f t="shared" si="10"/>
        <v>266.17504219183456</v>
      </c>
      <c r="K34">
        <f t="shared" si="9"/>
        <v>266.17504219183456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4">
        <v>43208</v>
      </c>
      <c r="C35" s="3">
        <v>140.62</v>
      </c>
      <c r="D35" s="22"/>
      <c r="E35">
        <f t="shared" si="4"/>
        <v>721.90494183585145</v>
      </c>
      <c r="F35">
        <f t="shared" si="5"/>
        <v>457.35549000155095</v>
      </c>
      <c r="G35">
        <f t="shared" si="6"/>
        <v>610.80439923247809</v>
      </c>
      <c r="H35">
        <f t="shared" si="7"/>
        <v>437.52163827476841</v>
      </c>
      <c r="I35" t="str">
        <f t="shared" si="8"/>
        <v/>
      </c>
      <c r="J35">
        <f t="shared" si="10"/>
        <v>259.83385172678254</v>
      </c>
      <c r="K35">
        <f t="shared" si="9"/>
        <v>259.83385172678254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4">
        <v>43209</v>
      </c>
      <c r="C36" s="3"/>
      <c r="D36" s="22"/>
      <c r="E36">
        <f t="shared" si="4"/>
        <v>650.07154862562197</v>
      </c>
      <c r="F36">
        <f t="shared" si="5"/>
        <v>411.84617866952118</v>
      </c>
      <c r="G36">
        <f t="shared" si="6"/>
        <v>537.41754829095271</v>
      </c>
      <c r="H36">
        <f t="shared" si="7"/>
        <v>384.95434293094155</v>
      </c>
      <c r="I36" t="str">
        <f t="shared" si="8"/>
        <v/>
      </c>
      <c r="J36">
        <f t="shared" si="10"/>
        <v>266.89183573857957</v>
      </c>
      <c r="K36">
        <f t="shared" si="9"/>
        <v>266.89183573857957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4">
        <v>43210</v>
      </c>
      <c r="C37" s="3">
        <f>38+168.57</f>
        <v>206.57</v>
      </c>
      <c r="D37" s="22">
        <v>272</v>
      </c>
      <c r="E37">
        <f t="shared" si="4"/>
        <v>791.95596128436637</v>
      </c>
      <c r="F37">
        <f t="shared" si="5"/>
        <v>501.73559667253232</v>
      </c>
      <c r="G37">
        <f t="shared" si="6"/>
        <v>679.4179715830137</v>
      </c>
      <c r="H37">
        <f t="shared" si="7"/>
        <v>486.66981504037949</v>
      </c>
      <c r="I37">
        <f t="shared" si="8"/>
        <v>272.16239016985622</v>
      </c>
      <c r="J37">
        <f t="shared" si="10"/>
        <v>255.06578163215283</v>
      </c>
      <c r="K37">
        <f t="shared" si="9"/>
        <v>272.16239016985622</v>
      </c>
      <c r="L37">
        <f t="shared" si="1"/>
        <v>0.16239016985622357</v>
      </c>
      <c r="M37">
        <f t="shared" si="2"/>
        <v>5.9702268329493963E-2</v>
      </c>
    </row>
    <row r="38" spans="1:13">
      <c r="A38">
        <f t="shared" si="3"/>
        <v>36</v>
      </c>
      <c r="B38" s="4">
        <v>43211</v>
      </c>
      <c r="C38" s="3"/>
      <c r="D38" s="22"/>
      <c r="E38">
        <f t="shared" si="4"/>
        <v>713.15211790375042</v>
      </c>
      <c r="F38">
        <f t="shared" si="5"/>
        <v>451.81022795059016</v>
      </c>
      <c r="G38">
        <f t="shared" si="6"/>
        <v>597.7873456899955</v>
      </c>
      <c r="H38">
        <f t="shared" si="7"/>
        <v>428.19747067123797</v>
      </c>
      <c r="I38" t="str">
        <f t="shared" si="8"/>
        <v/>
      </c>
      <c r="J38">
        <f t="shared" si="10"/>
        <v>263.61275727935219</v>
      </c>
      <c r="K38">
        <f t="shared" si="9"/>
        <v>263.61275727935219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4">
        <v>43212</v>
      </c>
      <c r="C39" s="3"/>
      <c r="D39" s="22"/>
      <c r="E39">
        <f t="shared" si="4"/>
        <v>642.18967737271385</v>
      </c>
      <c r="F39">
        <f t="shared" si="5"/>
        <v>406.85269977763875</v>
      </c>
      <c r="G39">
        <f t="shared" si="6"/>
        <v>525.96446607745929</v>
      </c>
      <c r="H39">
        <f t="shared" si="7"/>
        <v>376.75045425620391</v>
      </c>
      <c r="I39" t="str">
        <f t="shared" si="8"/>
        <v/>
      </c>
      <c r="J39">
        <f t="shared" si="10"/>
        <v>270.10224552143478</v>
      </c>
      <c r="K39">
        <f t="shared" si="9"/>
        <v>270.10224552143478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4">
        <v>43213</v>
      </c>
      <c r="C40" s="3">
        <v>157</v>
      </c>
      <c r="D40" s="22"/>
      <c r="E40">
        <f t="shared" si="4"/>
        <v>735.28837827237624</v>
      </c>
      <c r="F40">
        <f t="shared" si="5"/>
        <v>465.83442922832131</v>
      </c>
      <c r="G40">
        <f t="shared" si="6"/>
        <v>619.77095286591748</v>
      </c>
      <c r="H40">
        <f t="shared" si="7"/>
        <v>443.94441656567562</v>
      </c>
      <c r="I40" t="str">
        <f t="shared" si="8"/>
        <v/>
      </c>
      <c r="J40">
        <f t="shared" si="10"/>
        <v>261.89001266264574</v>
      </c>
      <c r="K40">
        <f t="shared" si="9"/>
        <v>261.89001266264574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4">
        <v>43214</v>
      </c>
      <c r="C41" s="3"/>
      <c r="D41" s="22"/>
      <c r="E41">
        <f t="shared" si="4"/>
        <v>662.12326173358201</v>
      </c>
      <c r="F41">
        <f t="shared" si="5"/>
        <v>419.48141820650511</v>
      </c>
      <c r="G41">
        <f t="shared" si="6"/>
        <v>545.30678955437111</v>
      </c>
      <c r="H41">
        <f t="shared" si="7"/>
        <v>390.60543805509758</v>
      </c>
      <c r="I41" t="str">
        <f t="shared" si="8"/>
        <v/>
      </c>
      <c r="J41">
        <f t="shared" si="10"/>
        <v>268.87598015140759</v>
      </c>
      <c r="K41">
        <f t="shared" si="9"/>
        <v>268.87598015140759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4">
        <v>43215</v>
      </c>
      <c r="C42" s="3">
        <v>155.22</v>
      </c>
      <c r="D42" s="22"/>
      <c r="E42">
        <f t="shared" si="4"/>
        <v>751.45846463994621</v>
      </c>
      <c r="F42">
        <f t="shared" si="5"/>
        <v>476.07882200834604</v>
      </c>
      <c r="G42">
        <f t="shared" si="6"/>
        <v>635.00933726896778</v>
      </c>
      <c r="H42">
        <f t="shared" si="7"/>
        <v>454.85973236408995</v>
      </c>
      <c r="I42" t="str">
        <f t="shared" si="8"/>
        <v/>
      </c>
      <c r="J42">
        <f t="shared" si="10"/>
        <v>261.21908964425609</v>
      </c>
      <c r="K42">
        <f t="shared" si="9"/>
        <v>261.21908964425609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4">
        <v>43216</v>
      </c>
      <c r="C43" s="3"/>
      <c r="D43" s="22"/>
      <c r="E43">
        <f t="shared" si="4"/>
        <v>676.68433823715088</v>
      </c>
      <c r="F43">
        <f t="shared" si="5"/>
        <v>428.70643924917044</v>
      </c>
      <c r="G43">
        <f t="shared" si="6"/>
        <v>558.71431444465179</v>
      </c>
      <c r="H43">
        <f t="shared" si="7"/>
        <v>400.20930184942608</v>
      </c>
      <c r="I43" t="str">
        <f t="shared" si="8"/>
        <v/>
      </c>
      <c r="J43">
        <f t="shared" si="10"/>
        <v>268.49713739974436</v>
      </c>
      <c r="K43">
        <f t="shared" si="9"/>
        <v>268.49713739974436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4">
        <v>43217</v>
      </c>
      <c r="C44" s="3">
        <f>36+164.68</f>
        <v>200.68</v>
      </c>
      <c r="D44" s="22">
        <v>281</v>
      </c>
      <c r="E44">
        <f t="shared" si="4"/>
        <v>810.03063634534988</v>
      </c>
      <c r="F44">
        <f t="shared" si="5"/>
        <v>513.18662213318726</v>
      </c>
      <c r="G44">
        <f t="shared" si="6"/>
        <v>692.26597652735995</v>
      </c>
      <c r="H44">
        <f t="shared" si="7"/>
        <v>495.87289245579473</v>
      </c>
      <c r="I44">
        <f t="shared" si="8"/>
        <v>273.92285685629713</v>
      </c>
      <c r="J44">
        <f t="shared" si="10"/>
        <v>257.31372967739253</v>
      </c>
      <c r="K44">
        <f t="shared" si="9"/>
        <v>273.92285685629713</v>
      </c>
      <c r="L44">
        <f t="shared" si="1"/>
        <v>-7.0771431437028696</v>
      </c>
      <c r="M44">
        <f t="shared" si="2"/>
        <v>2.5185562788978184</v>
      </c>
    </row>
    <row r="45" spans="1:13">
      <c r="A45">
        <f t="shared" si="3"/>
        <v>43</v>
      </c>
      <c r="B45" s="4">
        <v>43218</v>
      </c>
      <c r="C45" s="3"/>
      <c r="D45" s="22"/>
      <c r="E45">
        <f t="shared" si="4"/>
        <v>729.42826636440213</v>
      </c>
      <c r="F45">
        <f t="shared" si="5"/>
        <v>462.1218152845525</v>
      </c>
      <c r="G45">
        <f t="shared" si="6"/>
        <v>609.09169013528265</v>
      </c>
      <c r="H45">
        <f t="shared" si="7"/>
        <v>436.29481788671188</v>
      </c>
      <c r="I45" t="str">
        <f t="shared" si="8"/>
        <v/>
      </c>
      <c r="J45">
        <f t="shared" si="10"/>
        <v>265.82699739784056</v>
      </c>
      <c r="K45">
        <f t="shared" si="9"/>
        <v>265.82699739784056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4">
        <v>43219</v>
      </c>
      <c r="C46" s="3"/>
      <c r="D46" s="22"/>
      <c r="E46">
        <f t="shared" si="4"/>
        <v>656.84626222524184</v>
      </c>
      <c r="F46">
        <f t="shared" si="5"/>
        <v>416.13822915762944</v>
      </c>
      <c r="G46">
        <f t="shared" si="6"/>
        <v>535.91061755321255</v>
      </c>
      <c r="H46">
        <f t="shared" si="7"/>
        <v>383.87492240618576</v>
      </c>
      <c r="I46" t="str">
        <f t="shared" si="8"/>
        <v/>
      </c>
      <c r="J46">
        <f t="shared" si="10"/>
        <v>272.26330675144368</v>
      </c>
      <c r="K46">
        <f t="shared" si="9"/>
        <v>272.26330675144368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4">
        <v>43220</v>
      </c>
      <c r="C47" s="3">
        <v>146.75</v>
      </c>
      <c r="D47" s="22"/>
      <c r="E47">
        <f t="shared" si="4"/>
        <v>738.23655473646284</v>
      </c>
      <c r="F47">
        <f t="shared" si="5"/>
        <v>467.70221626398614</v>
      </c>
      <c r="G47">
        <f t="shared" si="6"/>
        <v>618.2720953720069</v>
      </c>
      <c r="H47">
        <f t="shared" si="7"/>
        <v>442.8707789378193</v>
      </c>
      <c r="I47" t="str">
        <f t="shared" si="8"/>
        <v/>
      </c>
      <c r="J47">
        <f t="shared" si="10"/>
        <v>264.83143732616691</v>
      </c>
      <c r="K47">
        <f t="shared" si="9"/>
        <v>264.83143732616691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4">
        <v>43221</v>
      </c>
      <c r="C48" s="3"/>
      <c r="D48" s="22"/>
      <c r="E48">
        <f t="shared" si="4"/>
        <v>664.7780789104205</v>
      </c>
      <c r="F48">
        <f t="shared" si="5"/>
        <v>421.16335046712896</v>
      </c>
      <c r="G48">
        <f t="shared" si="6"/>
        <v>543.98801660409913</v>
      </c>
      <c r="H48">
        <f t="shared" si="7"/>
        <v>389.66079570733376</v>
      </c>
      <c r="I48" t="str">
        <f t="shared" si="8"/>
        <v/>
      </c>
      <c r="J48">
        <f t="shared" si="10"/>
        <v>271.50255475979526</v>
      </c>
      <c r="K48">
        <f t="shared" si="9"/>
        <v>271.50255475979526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4">
        <v>43222</v>
      </c>
      <c r="C49" s="3">
        <v>147.15</v>
      </c>
      <c r="D49" s="22"/>
      <c r="E49">
        <f t="shared" si="4"/>
        <v>745.77911334374426</v>
      </c>
      <c r="F49">
        <f t="shared" si="5"/>
        <v>472.48072710078134</v>
      </c>
      <c r="G49">
        <f t="shared" si="6"/>
        <v>625.77901208699757</v>
      </c>
      <c r="H49">
        <f t="shared" si="7"/>
        <v>448.2480134562054</v>
      </c>
      <c r="I49" t="str">
        <f t="shared" si="8"/>
        <v/>
      </c>
      <c r="J49">
        <f t="shared" si="10"/>
        <v>264.23271364457594</v>
      </c>
      <c r="K49">
        <f t="shared" si="9"/>
        <v>264.23271364457594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4">
        <v>43223</v>
      </c>
      <c r="C50" s="3"/>
      <c r="D50" s="22"/>
      <c r="E50">
        <f t="shared" si="4"/>
        <v>671.57011269531995</v>
      </c>
      <c r="F50">
        <f t="shared" si="5"/>
        <v>425.46637398141615</v>
      </c>
      <c r="G50">
        <f t="shared" si="6"/>
        <v>550.5929932238879</v>
      </c>
      <c r="H50">
        <f t="shared" si="7"/>
        <v>394.39196692202671</v>
      </c>
      <c r="I50" t="str">
        <f t="shared" si="8"/>
        <v/>
      </c>
      <c r="J50">
        <f t="shared" si="10"/>
        <v>271.07440705938944</v>
      </c>
      <c r="K50">
        <f t="shared" si="9"/>
        <v>271.07440705938944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4">
        <v>43224</v>
      </c>
      <c r="C51" s="3">
        <f>38+172.48</f>
        <v>210.48</v>
      </c>
      <c r="D51" s="22">
        <v>277</v>
      </c>
      <c r="E51">
        <f t="shared" si="4"/>
        <v>815.22530353027867</v>
      </c>
      <c r="F51">
        <f t="shared" si="5"/>
        <v>516.47765038091779</v>
      </c>
      <c r="G51">
        <f t="shared" si="6"/>
        <v>694.92041479789214</v>
      </c>
      <c r="H51">
        <f t="shared" si="7"/>
        <v>497.77427722362194</v>
      </c>
      <c r="I51">
        <f t="shared" si="8"/>
        <v>276.12358986357367</v>
      </c>
      <c r="J51">
        <f t="shared" si="10"/>
        <v>258.70337315729586</v>
      </c>
      <c r="K51">
        <f t="shared" si="9"/>
        <v>276.12358986357367</v>
      </c>
      <c r="L51">
        <f t="shared" si="1"/>
        <v>-0.8764101364263297</v>
      </c>
      <c r="M51">
        <f t="shared" si="2"/>
        <v>0.31639355105643674</v>
      </c>
    </row>
    <row r="52" spans="1:13">
      <c r="A52">
        <f t="shared" si="3"/>
        <v>50</v>
      </c>
      <c r="B52" s="4">
        <v>43225</v>
      </c>
      <c r="C52" s="3"/>
      <c r="D52" s="22"/>
      <c r="E52">
        <f t="shared" si="4"/>
        <v>734.10603644991181</v>
      </c>
      <c r="F52">
        <f t="shared" si="5"/>
        <v>465.08536866338409</v>
      </c>
      <c r="G52">
        <f t="shared" si="6"/>
        <v>611.42720328684413</v>
      </c>
      <c r="H52">
        <f t="shared" si="7"/>
        <v>437.96775531409037</v>
      </c>
      <c r="I52" t="str">
        <f t="shared" si="8"/>
        <v/>
      </c>
      <c r="J52">
        <f t="shared" si="10"/>
        <v>267.11761334929372</v>
      </c>
      <c r="K52">
        <f t="shared" si="9"/>
        <v>267.11761334929372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4">
        <v>43226</v>
      </c>
      <c r="C53" s="3"/>
      <c r="D53" s="22"/>
      <c r="E53">
        <f t="shared" si="4"/>
        <v>661.05856923046701</v>
      </c>
      <c r="F53">
        <f t="shared" si="5"/>
        <v>418.80689316415703</v>
      </c>
      <c r="G53">
        <f t="shared" si="6"/>
        <v>537.96552376130569</v>
      </c>
      <c r="H53">
        <f t="shared" si="7"/>
        <v>385.34685995574438</v>
      </c>
      <c r="I53" t="str">
        <f t="shared" si="8"/>
        <v/>
      </c>
      <c r="J53">
        <f t="shared" si="10"/>
        <v>273.46003320841265</v>
      </c>
      <c r="K53">
        <f t="shared" si="9"/>
        <v>273.46003320841265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4">
        <v>43227</v>
      </c>
      <c r="C54" s="3">
        <v>140.18</v>
      </c>
      <c r="D54" s="22"/>
      <c r="E54">
        <f t="shared" si="4"/>
        <v>735.45971472122437</v>
      </c>
      <c r="F54">
        <f t="shared" si="5"/>
        <v>465.94297768252471</v>
      </c>
      <c r="G54">
        <f t="shared" si="6"/>
        <v>613.51010896475282</v>
      </c>
      <c r="H54">
        <f t="shared" si="7"/>
        <v>439.45974899605392</v>
      </c>
      <c r="I54" t="str">
        <f t="shared" si="8"/>
        <v/>
      </c>
      <c r="J54">
        <f t="shared" si="10"/>
        <v>266.48322868647085</v>
      </c>
      <c r="K54">
        <f t="shared" si="9"/>
        <v>266.48322868647085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4">
        <v>43228</v>
      </c>
      <c r="C55" s="3"/>
      <c r="D55" s="22"/>
      <c r="E55">
        <f t="shared" si="4"/>
        <v>662.27754929165781</v>
      </c>
      <c r="F55">
        <f t="shared" si="5"/>
        <v>419.57916551038898</v>
      </c>
      <c r="G55">
        <f t="shared" si="6"/>
        <v>539.79817274705238</v>
      </c>
      <c r="H55">
        <f t="shared" si="7"/>
        <v>386.65959376649306</v>
      </c>
      <c r="I55" t="str">
        <f t="shared" si="8"/>
        <v/>
      </c>
      <c r="J55">
        <f t="shared" si="10"/>
        <v>272.91957174389592</v>
      </c>
      <c r="K55">
        <f t="shared" si="9"/>
        <v>272.91957174389592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4">
        <v>43229</v>
      </c>
      <c r="C56" s="3">
        <v>158.16999999999999</v>
      </c>
      <c r="D56" s="22"/>
      <c r="E56">
        <f t="shared" si="4"/>
        <v>754.54739976284043</v>
      </c>
      <c r="F56">
        <f t="shared" si="5"/>
        <v>478.03578525217921</v>
      </c>
      <c r="G56">
        <f t="shared" si="6"/>
        <v>633.11256906824167</v>
      </c>
      <c r="H56">
        <f t="shared" si="7"/>
        <v>453.5010697027667</v>
      </c>
      <c r="I56" t="str">
        <f t="shared" si="8"/>
        <v/>
      </c>
      <c r="J56">
        <f t="shared" si="10"/>
        <v>264.53471554941257</v>
      </c>
      <c r="K56">
        <f t="shared" si="9"/>
        <v>264.53471554941257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4">
        <v>43230</v>
      </c>
      <c r="C57" s="3"/>
      <c r="D57" s="22"/>
      <c r="E57">
        <f t="shared" si="4"/>
        <v>679.46590783527188</v>
      </c>
      <c r="F57">
        <f t="shared" si="5"/>
        <v>430.46867420947814</v>
      </c>
      <c r="G57">
        <f t="shared" si="6"/>
        <v>557.04543891364483</v>
      </c>
      <c r="H57">
        <f t="shared" si="7"/>
        <v>399.0138796204435</v>
      </c>
      <c r="I57" t="str">
        <f t="shared" si="8"/>
        <v/>
      </c>
      <c r="J57">
        <f t="shared" si="10"/>
        <v>271.45479458903469</v>
      </c>
      <c r="K57">
        <f t="shared" si="9"/>
        <v>271.45479458903469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4">
        <v>43231</v>
      </c>
      <c r="C58" s="3">
        <f>38+160.68</f>
        <v>198.68</v>
      </c>
      <c r="D58" s="22">
        <v>288</v>
      </c>
      <c r="E58">
        <f t="shared" si="4"/>
        <v>810.535424928265</v>
      </c>
      <c r="F58">
        <f t="shared" si="5"/>
        <v>513.50642577533881</v>
      </c>
      <c r="G58">
        <f t="shared" si="6"/>
        <v>688.79761284595315</v>
      </c>
      <c r="H58">
        <f t="shared" si="7"/>
        <v>493.38848965527683</v>
      </c>
      <c r="I58">
        <f t="shared" si="8"/>
        <v>276.56153482399247</v>
      </c>
      <c r="J58">
        <f t="shared" si="10"/>
        <v>260.11793612006198</v>
      </c>
      <c r="K58">
        <f t="shared" si="9"/>
        <v>276.56153482399247</v>
      </c>
      <c r="L58">
        <f t="shared" si="1"/>
        <v>-11.438465176007526</v>
      </c>
      <c r="M58">
        <f t="shared" si="2"/>
        <v>3.9716892972248354</v>
      </c>
    </row>
    <row r="59" spans="1:13">
      <c r="A59">
        <f t="shared" si="3"/>
        <v>57</v>
      </c>
      <c r="B59" s="4">
        <v>43232</v>
      </c>
      <c r="C59" s="3"/>
      <c r="D59" s="22"/>
      <c r="E59">
        <f t="shared" si="4"/>
        <v>729.88282579017596</v>
      </c>
      <c r="F59">
        <f t="shared" si="5"/>
        <v>462.40979675809791</v>
      </c>
      <c r="G59">
        <f t="shared" si="6"/>
        <v>606.04004298181553</v>
      </c>
      <c r="H59">
        <f t="shared" si="7"/>
        <v>434.10891080467513</v>
      </c>
      <c r="I59" t="str">
        <f t="shared" si="8"/>
        <v/>
      </c>
      <c r="J59">
        <f t="shared" si="10"/>
        <v>268.30088595342272</v>
      </c>
      <c r="K59">
        <f t="shared" si="9"/>
        <v>268.30088595342272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4">
        <v>43233</v>
      </c>
      <c r="C60" s="3"/>
      <c r="D60" s="22"/>
      <c r="E60">
        <f t="shared" si="4"/>
        <v>657.25559056299176</v>
      </c>
      <c r="F60">
        <f t="shared" si="5"/>
        <v>416.39755493812214</v>
      </c>
      <c r="G60">
        <f t="shared" si="6"/>
        <v>533.22561932214842</v>
      </c>
      <c r="H60">
        <f t="shared" si="7"/>
        <v>381.95164741619516</v>
      </c>
      <c r="I60" t="str">
        <f t="shared" si="8"/>
        <v/>
      </c>
      <c r="J60">
        <f t="shared" si="10"/>
        <v>274.44590752192693</v>
      </c>
      <c r="K60">
        <f t="shared" si="9"/>
        <v>274.44590752192693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4">
        <v>43234</v>
      </c>
      <c r="C61" s="3"/>
      <c r="D61" s="22"/>
      <c r="E61">
        <f t="shared" si="4"/>
        <v>591.85515272076361</v>
      </c>
      <c r="F61">
        <f t="shared" si="5"/>
        <v>374.96377666312935</v>
      </c>
      <c r="G61">
        <f t="shared" si="6"/>
        <v>469.15969397424811</v>
      </c>
      <c r="H61">
        <f t="shared" si="7"/>
        <v>336.06096841809949</v>
      </c>
      <c r="I61" t="str">
        <f t="shared" si="8"/>
        <v/>
      </c>
      <c r="J61">
        <f t="shared" si="10"/>
        <v>278.90280824502986</v>
      </c>
      <c r="K61">
        <f t="shared" si="9"/>
        <v>278.90280824502986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4">
        <v>43235</v>
      </c>
      <c r="C62" s="3"/>
      <c r="D62" s="22"/>
      <c r="E62">
        <f t="shared" si="4"/>
        <v>532.96240736737582</v>
      </c>
      <c r="F62">
        <f t="shared" si="5"/>
        <v>337.65288038343641</v>
      </c>
      <c r="G62">
        <f t="shared" si="6"/>
        <v>412.79115345174387</v>
      </c>
      <c r="H62">
        <f t="shared" si="7"/>
        <v>295.68395700895775</v>
      </c>
      <c r="I62" t="str">
        <f t="shared" si="8"/>
        <v/>
      </c>
      <c r="J62">
        <f t="shared" si="10"/>
        <v>281.96892337447872</v>
      </c>
      <c r="K62">
        <f t="shared" si="9"/>
        <v>281.96892337447872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4">
        <v>43236</v>
      </c>
      <c r="C63" s="3"/>
      <c r="D63" s="22"/>
      <c r="E63">
        <f t="shared" si="4"/>
        <v>479.9298043804352</v>
      </c>
      <c r="F63">
        <f t="shared" si="5"/>
        <v>304.05461734416627</v>
      </c>
      <c r="G63">
        <f t="shared" si="6"/>
        <v>363.19517332060951</v>
      </c>
      <c r="H63">
        <f t="shared" si="7"/>
        <v>260.15815774149405</v>
      </c>
      <c r="I63" t="str">
        <f t="shared" si="8"/>
        <v/>
      </c>
      <c r="J63">
        <f t="shared" si="10"/>
        <v>283.89645960267217</v>
      </c>
      <c r="K63">
        <f t="shared" si="9"/>
        <v>283.89645960267217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4">
        <v>43237</v>
      </c>
      <c r="C64" s="3"/>
      <c r="D64" s="22"/>
      <c r="E64">
        <f t="shared" si="4"/>
        <v>432.17422832952724</v>
      </c>
      <c r="F64">
        <f t="shared" si="5"/>
        <v>273.79956073030581</v>
      </c>
      <c r="G64">
        <f t="shared" si="6"/>
        <v>319.55804483781947</v>
      </c>
      <c r="H64">
        <f t="shared" si="7"/>
        <v>228.90070778306605</v>
      </c>
      <c r="I64" t="str">
        <f t="shared" si="8"/>
        <v/>
      </c>
      <c r="J64">
        <f t="shared" si="10"/>
        <v>284.89885294723967</v>
      </c>
      <c r="K64">
        <f t="shared" si="9"/>
        <v>284.89885294723967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4">
        <v>43238</v>
      </c>
      <c r="C65" s="3">
        <v>38</v>
      </c>
      <c r="D65" s="22">
        <v>288</v>
      </c>
      <c r="E65">
        <f t="shared" si="4"/>
        <v>427.17058688059336</v>
      </c>
      <c r="F65">
        <f t="shared" si="5"/>
        <v>270.62955488320694</v>
      </c>
      <c r="G65">
        <f t="shared" si="6"/>
        <v>319.16382463713535</v>
      </c>
      <c r="H65">
        <f t="shared" si="7"/>
        <v>228.61832627392653</v>
      </c>
      <c r="I65">
        <f t="shared" si="8"/>
        <v>285.15626963378895</v>
      </c>
      <c r="J65">
        <f t="shared" si="10"/>
        <v>282.01122860928041</v>
      </c>
      <c r="K65">
        <f t="shared" si="9"/>
        <v>285.15626963378895</v>
      </c>
      <c r="L65">
        <f t="shared" si="1"/>
        <v>-2.843730366211048</v>
      </c>
      <c r="M65">
        <f t="shared" si="2"/>
        <v>0.98740637715661395</v>
      </c>
    </row>
    <row r="66" spans="1:13">
      <c r="A66">
        <f t="shared" si="3"/>
        <v>64</v>
      </c>
      <c r="B66" s="4">
        <v>43239</v>
      </c>
      <c r="C66" s="3"/>
      <c r="D66" s="22"/>
      <c r="E66">
        <f t="shared" si="4"/>
        <v>384.66483445118917</v>
      </c>
      <c r="F66">
        <f t="shared" si="5"/>
        <v>243.70047031315679</v>
      </c>
      <c r="G66">
        <f t="shared" si="6"/>
        <v>280.81696915606051</v>
      </c>
      <c r="H66">
        <f t="shared" si="7"/>
        <v>201.1503200613846</v>
      </c>
      <c r="I66" t="str">
        <f t="shared" si="8"/>
        <v/>
      </c>
      <c r="J66">
        <f t="shared" si="10"/>
        <v>282.55015025177215</v>
      </c>
      <c r="K66">
        <f t="shared" si="9"/>
        <v>282.55015025177215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4">
        <v>43240</v>
      </c>
      <c r="C67" s="3"/>
      <c r="D67" s="22"/>
      <c r="E67">
        <f t="shared" si="4"/>
        <v>346.38863116463091</v>
      </c>
      <c r="F67">
        <f t="shared" si="5"/>
        <v>219.45097332951741</v>
      </c>
      <c r="G67">
        <f t="shared" si="6"/>
        <v>247.07740689488068</v>
      </c>
      <c r="H67">
        <f t="shared" si="7"/>
        <v>176.98253644074558</v>
      </c>
      <c r="I67" t="str">
        <f t="shared" si="8"/>
        <v/>
      </c>
      <c r="J67">
        <f t="shared" si="10"/>
        <v>282.46843688877186</v>
      </c>
      <c r="K67">
        <f t="shared" si="9"/>
        <v>282.46843688877186</v>
      </c>
      <c r="L67" t="str">
        <f t="shared" ref="L67:L12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20" si="13">A67+1</f>
        <v>66</v>
      </c>
      <c r="B68" s="4">
        <v>43241</v>
      </c>
      <c r="C68" s="3"/>
      <c r="D68" s="22"/>
      <c r="E68">
        <f t="shared" ref="E68:E120" si="14">(E67*EXP(-1/$O$5)+C68)</f>
        <v>311.92111431577155</v>
      </c>
      <c r="F68">
        <f t="shared" ref="F68:F131" si="15">E68*$O$3</f>
        <v>197.61443067134121</v>
      </c>
      <c r="G68">
        <f t="shared" ref="G68:G120" si="16">(G67*EXP(-1/$O$6)+C68)</f>
        <v>217.39158136121108</v>
      </c>
      <c r="H68">
        <f t="shared" ref="H68:H131" si="17">G68*$O$4</f>
        <v>155.71846067876561</v>
      </c>
      <c r="I68" t="str">
        <f t="shared" ref="I68:I120" si="18">IF(ISBLANK(D68),"",($O$2+((E67*EXP(-1/$O$5))*$O$3)-((G67*EXP(-1/$O$6))*$O$4)))</f>
        <v/>
      </c>
      <c r="J68">
        <f t="shared" si="10"/>
        <v>281.8959699925756</v>
      </c>
      <c r="K68">
        <f t="shared" ref="K68:K120" si="19">IF(I68="",J68,I68)</f>
        <v>281.8959699925756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4">
        <v>43242</v>
      </c>
      <c r="C69" s="3"/>
      <c r="D69" s="22"/>
      <c r="E69">
        <f t="shared" si="14"/>
        <v>280.88329928400719</v>
      </c>
      <c r="F69">
        <f t="shared" si="15"/>
        <v>177.95074050968299</v>
      </c>
      <c r="G69">
        <f t="shared" si="16"/>
        <v>191.27244469922127</v>
      </c>
      <c r="H69">
        <f t="shared" si="17"/>
        <v>137.00921844502253</v>
      </c>
      <c r="I69" t="str">
        <f t="shared" si="18"/>
        <v/>
      </c>
      <c r="J69">
        <f t="shared" si="10"/>
        <v>280.94152206466049</v>
      </c>
      <c r="K69">
        <f t="shared" si="19"/>
        <v>280.94152206466049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4">
        <v>43243</v>
      </c>
      <c r="C70" s="3"/>
      <c r="D70" s="22"/>
      <c r="E70">
        <f t="shared" si="14"/>
        <v>252.93391244043784</v>
      </c>
      <c r="F70">
        <f t="shared" si="15"/>
        <v>160.24369242856574</v>
      </c>
      <c r="G70">
        <f t="shared" si="16"/>
        <v>168.29146681824776</v>
      </c>
      <c r="H70">
        <f t="shared" si="17"/>
        <v>120.54785191872669</v>
      </c>
      <c r="I70" t="str">
        <f t="shared" si="18"/>
        <v/>
      </c>
      <c r="J70">
        <f t="shared" si="10"/>
        <v>279.69584050983906</v>
      </c>
      <c r="K70">
        <f t="shared" si="19"/>
        <v>279.69584050983906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4">
        <v>43244</v>
      </c>
      <c r="C71" s="3"/>
      <c r="D71" s="22"/>
      <c r="E71">
        <f t="shared" si="14"/>
        <v>227.76563870299742</v>
      </c>
      <c r="F71">
        <f t="shared" si="15"/>
        <v>144.29859010192507</v>
      </c>
      <c r="G71">
        <f t="shared" si="16"/>
        <v>148.07160460762748</v>
      </c>
      <c r="H71">
        <f t="shared" si="17"/>
        <v>106.06428360913836</v>
      </c>
      <c r="I71" t="str">
        <f t="shared" si="18"/>
        <v/>
      </c>
      <c r="J71">
        <f t="shared" si="10"/>
        <v>278.23430649278669</v>
      </c>
      <c r="K71">
        <f t="shared" si="19"/>
        <v>278.23430649278669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4">
        <v>43245</v>
      </c>
      <c r="C72" s="3">
        <v>41</v>
      </c>
      <c r="D72" s="22">
        <v>271</v>
      </c>
      <c r="E72">
        <f t="shared" si="14"/>
        <v>246.10174247986876</v>
      </c>
      <c r="F72">
        <f t="shared" si="15"/>
        <v>155.91524105082127</v>
      </c>
      <c r="G72">
        <f t="shared" si="16"/>
        <v>171.28111588543257</v>
      </c>
      <c r="H72">
        <f t="shared" si="17"/>
        <v>122.68934952317254</v>
      </c>
      <c r="I72">
        <f t="shared" si="18"/>
        <v>276.61922526461842</v>
      </c>
      <c r="J72">
        <f t="shared" si="10"/>
        <v>273.22589152764868</v>
      </c>
      <c r="K72">
        <f t="shared" si="19"/>
        <v>276.61922526461842</v>
      </c>
      <c r="L72">
        <f t="shared" si="11"/>
        <v>5.6192252646184215</v>
      </c>
      <c r="M72">
        <f t="shared" si="12"/>
        <v>2.0735148577927758</v>
      </c>
    </row>
    <row r="73" spans="1:13">
      <c r="A73">
        <f t="shared" si="13"/>
        <v>71</v>
      </c>
      <c r="B73" s="4">
        <v>43246</v>
      </c>
      <c r="C73" s="3"/>
      <c r="D73" s="22"/>
      <c r="E73">
        <f t="shared" si="14"/>
        <v>221.61330610440649</v>
      </c>
      <c r="F73">
        <f t="shared" si="15"/>
        <v>140.4008427293619</v>
      </c>
      <c r="G73">
        <f t="shared" si="16"/>
        <v>150.70205369076396</v>
      </c>
      <c r="H73">
        <f t="shared" si="17"/>
        <v>107.94848482592461</v>
      </c>
      <c r="I73" t="str">
        <f t="shared" si="18"/>
        <v/>
      </c>
      <c r="J73">
        <f t="shared" ref="J73:J120" si="20">$O$2+F73-H73</f>
        <v>272.4523579034373</v>
      </c>
      <c r="K73">
        <f t="shared" si="19"/>
        <v>272.4523579034373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4">
        <v>43247</v>
      </c>
      <c r="C74" s="3"/>
      <c r="D74" s="22"/>
      <c r="E74">
        <f t="shared" si="14"/>
        <v>199.56159979867999</v>
      </c>
      <c r="F74">
        <f t="shared" si="15"/>
        <v>126.43020981309756</v>
      </c>
      <c r="G74">
        <f t="shared" si="16"/>
        <v>132.59552209950004</v>
      </c>
      <c r="H74">
        <f t="shared" si="17"/>
        <v>94.97870370575221</v>
      </c>
      <c r="I74" t="str">
        <f t="shared" si="18"/>
        <v/>
      </c>
      <c r="J74">
        <f t="shared" si="20"/>
        <v>271.45150610734538</v>
      </c>
      <c r="K74">
        <f t="shared" si="19"/>
        <v>271.45150610734538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4">
        <v>43248</v>
      </c>
      <c r="C75" s="3"/>
      <c r="D75" s="22"/>
      <c r="E75">
        <f t="shared" si="14"/>
        <v>179.70415592034095</v>
      </c>
      <c r="F75">
        <f t="shared" si="15"/>
        <v>113.84972940793486</v>
      </c>
      <c r="G75">
        <f t="shared" si="16"/>
        <v>116.66445181242094</v>
      </c>
      <c r="H75">
        <f t="shared" si="17"/>
        <v>83.567214233456497</v>
      </c>
      <c r="I75" t="str">
        <f t="shared" si="18"/>
        <v/>
      </c>
      <c r="J75">
        <f t="shared" si="20"/>
        <v>270.28251517447836</v>
      </c>
      <c r="K75">
        <f t="shared" si="19"/>
        <v>270.28251517447836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4">
        <v>43249</v>
      </c>
      <c r="C76" s="3"/>
      <c r="D76" s="22"/>
      <c r="E76">
        <f t="shared" si="14"/>
        <v>161.82263365106488</v>
      </c>
      <c r="F76">
        <f t="shared" si="15"/>
        <v>102.52107392229617</v>
      </c>
      <c r="G76">
        <f t="shared" si="16"/>
        <v>102.64746577549775</v>
      </c>
      <c r="H76">
        <f t="shared" si="17"/>
        <v>73.526790978065023</v>
      </c>
      <c r="I76" t="str">
        <f t="shared" si="18"/>
        <v/>
      </c>
      <c r="J76">
        <f t="shared" si="20"/>
        <v>268.99428294423114</v>
      </c>
      <c r="K76">
        <f t="shared" si="19"/>
        <v>268.99428294423114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4">
        <v>43250</v>
      </c>
      <c r="C77" s="3"/>
      <c r="D77" s="22"/>
      <c r="E77">
        <f t="shared" si="14"/>
        <v>145.72041824883951</v>
      </c>
      <c r="F77">
        <f t="shared" si="15"/>
        <v>92.319680097969297</v>
      </c>
      <c r="G77">
        <f t="shared" si="16"/>
        <v>90.314590832459473</v>
      </c>
      <c r="H77">
        <f t="shared" si="17"/>
        <v>64.692703246384795</v>
      </c>
      <c r="I77" t="str">
        <f t="shared" si="18"/>
        <v/>
      </c>
      <c r="J77">
        <f t="shared" si="20"/>
        <v>267.62697685158452</v>
      </c>
      <c r="K77">
        <f t="shared" si="19"/>
        <v>267.62697685158452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4">
        <v>43251</v>
      </c>
      <c r="C78" s="3"/>
      <c r="D78" s="22"/>
      <c r="E78">
        <f t="shared" si="14"/>
        <v>131.2204591874592</v>
      </c>
      <c r="F78">
        <f t="shared" si="15"/>
        <v>83.133379385502451</v>
      </c>
      <c r="G78">
        <f t="shared" si="16"/>
        <v>79.463484613193515</v>
      </c>
      <c r="H78">
        <f t="shared" si="17"/>
        <v>56.920012388047034</v>
      </c>
      <c r="I78" t="str">
        <f t="shared" si="18"/>
        <v/>
      </c>
      <c r="J78">
        <f t="shared" si="20"/>
        <v>266.21336699745541</v>
      </c>
      <c r="K78">
        <f t="shared" si="19"/>
        <v>266.21336699745541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4">
        <v>43252</v>
      </c>
      <c r="C79" s="3">
        <v>39</v>
      </c>
      <c r="D79" s="22">
        <v>256</v>
      </c>
      <c r="E79">
        <f t="shared" si="14"/>
        <v>157.16332341267332</v>
      </c>
      <c r="F79">
        <f t="shared" si="15"/>
        <v>99.569215590741265</v>
      </c>
      <c r="G79">
        <f t="shared" si="16"/>
        <v>108.91611575348909</v>
      </c>
      <c r="H79">
        <f t="shared" si="17"/>
        <v>78.017050071791658</v>
      </c>
      <c r="I79">
        <f t="shared" si="18"/>
        <v>264.77997078094523</v>
      </c>
      <c r="J79">
        <f t="shared" si="20"/>
        <v>261.55216551894955</v>
      </c>
      <c r="K79">
        <f t="shared" si="19"/>
        <v>264.77997078094523</v>
      </c>
      <c r="L79">
        <f t="shared" si="11"/>
        <v>8.7799707809452343</v>
      </c>
      <c r="M79">
        <f t="shared" si="12"/>
        <v>3.4296760863067322</v>
      </c>
    </row>
    <row r="80" spans="1:13">
      <c r="A80">
        <f t="shared" si="13"/>
        <v>78</v>
      </c>
      <c r="B80" s="4">
        <v>43253</v>
      </c>
      <c r="C80" s="3"/>
      <c r="D80" s="3"/>
      <c r="E80">
        <f t="shared" si="14"/>
        <v>141.52473423745741</v>
      </c>
      <c r="F80">
        <f t="shared" si="15"/>
        <v>89.661547419119088</v>
      </c>
      <c r="G80">
        <f t="shared" si="16"/>
        <v>95.830075833057862</v>
      </c>
      <c r="H80">
        <f t="shared" si="17"/>
        <v>68.643467249352057</v>
      </c>
      <c r="I80" t="str">
        <f t="shared" si="18"/>
        <v/>
      </c>
      <c r="J80">
        <f t="shared" si="20"/>
        <v>261.01808016976702</v>
      </c>
      <c r="K80">
        <f t="shared" si="19"/>
        <v>261.01808016976702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4">
        <v>43254</v>
      </c>
      <c r="C81" s="3"/>
      <c r="D81" s="3"/>
      <c r="E81">
        <f t="shared" si="14"/>
        <v>127.44226811996667</v>
      </c>
      <c r="F81">
        <f t="shared" si="15"/>
        <v>80.739745089831644</v>
      </c>
      <c r="G81">
        <f t="shared" si="16"/>
        <v>84.316295808367855</v>
      </c>
      <c r="H81">
        <f t="shared" si="17"/>
        <v>60.396100489276805</v>
      </c>
      <c r="I81" t="str">
        <f t="shared" si="18"/>
        <v/>
      </c>
      <c r="J81">
        <f t="shared" si="20"/>
        <v>260.34364460055485</v>
      </c>
      <c r="K81">
        <f t="shared" si="19"/>
        <v>260.34364460055485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4">
        <v>43255</v>
      </c>
      <c r="C82" s="3"/>
      <c r="D82" s="3"/>
      <c r="E82">
        <f t="shared" si="14"/>
        <v>114.76108251375059</v>
      </c>
      <c r="F82">
        <f t="shared" si="15"/>
        <v>72.705709691788414</v>
      </c>
      <c r="G82">
        <f t="shared" si="16"/>
        <v>74.185871993140637</v>
      </c>
      <c r="H82">
        <f t="shared" si="17"/>
        <v>53.139637324267781</v>
      </c>
      <c r="I82" t="str">
        <f t="shared" si="18"/>
        <v/>
      </c>
      <c r="J82">
        <f t="shared" si="20"/>
        <v>259.56607236752063</v>
      </c>
      <c r="K82">
        <f t="shared" si="19"/>
        <v>259.56607236752063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4">
        <v>43256</v>
      </c>
      <c r="C83" s="3"/>
      <c r="D83" s="3"/>
      <c r="E83">
        <f t="shared" si="14"/>
        <v>103.34174253184436</v>
      </c>
      <c r="F83">
        <f t="shared" si="15"/>
        <v>65.471103678928387</v>
      </c>
      <c r="G83">
        <f t="shared" si="16"/>
        <v>65.272597077686811</v>
      </c>
      <c r="H83">
        <f t="shared" si="17"/>
        <v>46.755022792507553</v>
      </c>
      <c r="I83" t="str">
        <f t="shared" si="18"/>
        <v/>
      </c>
      <c r="J83">
        <f t="shared" si="20"/>
        <v>258.71608088642085</v>
      </c>
      <c r="K83">
        <f t="shared" si="19"/>
        <v>258.71608088642085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4">
        <v>43257</v>
      </c>
      <c r="C84" s="3"/>
      <c r="D84" s="3"/>
      <c r="E84">
        <f t="shared" si="14"/>
        <v>93.058687802447295</v>
      </c>
      <c r="F84">
        <f t="shared" si="15"/>
        <v>58.956379562320876</v>
      </c>
      <c r="G84">
        <f t="shared" si="16"/>
        <v>57.430233207476263</v>
      </c>
      <c r="H84">
        <f t="shared" si="17"/>
        <v>41.137506132914169</v>
      </c>
      <c r="I84" t="str">
        <f t="shared" si="18"/>
        <v/>
      </c>
      <c r="J84">
        <f t="shared" si="20"/>
        <v>257.81887342940672</v>
      </c>
      <c r="K84">
        <f t="shared" si="19"/>
        <v>257.81887342940672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4">
        <v>43258</v>
      </c>
      <c r="C85" s="3"/>
      <c r="D85" s="3"/>
      <c r="E85">
        <f t="shared" si="14"/>
        <v>83.798851880640896</v>
      </c>
      <c r="F85">
        <f t="shared" si="15"/>
        <v>53.089905252584536</v>
      </c>
      <c r="G85">
        <f t="shared" si="16"/>
        <v>50.530112695524984</v>
      </c>
      <c r="H85">
        <f t="shared" si="17"/>
        <v>36.194922165811448</v>
      </c>
      <c r="I85" t="str">
        <f t="shared" si="18"/>
        <v/>
      </c>
      <c r="J85">
        <f t="shared" si="20"/>
        <v>256.8949830867731</v>
      </c>
      <c r="K85">
        <f t="shared" si="19"/>
        <v>256.8949830867731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4">
        <v>43259</v>
      </c>
      <c r="C86" s="3"/>
      <c r="D86" s="3"/>
      <c r="E86">
        <f t="shared" si="14"/>
        <v>75.460419036006627</v>
      </c>
      <c r="F86">
        <f t="shared" si="15"/>
        <v>47.807176435402006</v>
      </c>
      <c r="G86">
        <f t="shared" si="16"/>
        <v>44.459027004091425</v>
      </c>
      <c r="H86">
        <f t="shared" si="17"/>
        <v>31.84617916206054</v>
      </c>
      <c r="I86" t="str">
        <f t="shared" si="18"/>
        <v/>
      </c>
      <c r="J86">
        <f t="shared" si="20"/>
        <v>255.96099727334149</v>
      </c>
      <c r="K86">
        <f t="shared" si="19"/>
        <v>255.96099727334149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4">
        <v>43260</v>
      </c>
      <c r="C87" s="3"/>
      <c r="D87" s="3"/>
      <c r="E87">
        <f t="shared" si="14"/>
        <v>67.95170474650854</v>
      </c>
      <c r="F87">
        <f t="shared" si="15"/>
        <v>43.050107319873064</v>
      </c>
      <c r="G87">
        <f t="shared" si="16"/>
        <v>39.117369360737271</v>
      </c>
      <c r="H87">
        <f t="shared" si="17"/>
        <v>28.019928391502926</v>
      </c>
      <c r="I87" t="str">
        <f t="shared" si="18"/>
        <v/>
      </c>
      <c r="J87">
        <f t="shared" si="20"/>
        <v>255.03017892837013</v>
      </c>
      <c r="K87">
        <f t="shared" si="19"/>
        <v>255.03017892837013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4">
        <v>43261</v>
      </c>
      <c r="C88" s="3"/>
      <c r="D88" s="3"/>
      <c r="E88">
        <f t="shared" si="14"/>
        <v>61.190147589207264</v>
      </c>
      <c r="F88">
        <f t="shared" si="15"/>
        <v>38.766391961190585</v>
      </c>
      <c r="G88">
        <f t="shared" si="16"/>
        <v>34.417500535122606</v>
      </c>
      <c r="H88">
        <f t="shared" si="17"/>
        <v>24.653393522331505</v>
      </c>
      <c r="I88" t="str">
        <f t="shared" si="18"/>
        <v/>
      </c>
      <c r="J88">
        <f t="shared" si="20"/>
        <v>254.11299843885911</v>
      </c>
      <c r="K88">
        <f t="shared" si="19"/>
        <v>254.11299843885911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4">
        <v>43262</v>
      </c>
      <c r="C89" s="3"/>
      <c r="D89" s="3"/>
      <c r="E89">
        <f t="shared" si="14"/>
        <v>55.101401443226514</v>
      </c>
      <c r="F89">
        <f t="shared" si="15"/>
        <v>34.908929135117731</v>
      </c>
      <c r="G89">
        <f t="shared" si="16"/>
        <v>30.282310964247284</v>
      </c>
      <c r="H89">
        <f t="shared" si="17"/>
        <v>21.691340665640315</v>
      </c>
      <c r="I89" t="str">
        <f t="shared" si="18"/>
        <v/>
      </c>
      <c r="J89">
        <f t="shared" si="20"/>
        <v>253.21758846947739</v>
      </c>
      <c r="K89">
        <f t="shared" si="19"/>
        <v>253.21758846947739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4">
        <v>43263</v>
      </c>
      <c r="C90" s="3"/>
      <c r="D90" s="3"/>
      <c r="E90">
        <f t="shared" si="14"/>
        <v>49.618518023367614</v>
      </c>
      <c r="F90">
        <f t="shared" si="15"/>
        <v>31.435304440523058</v>
      </c>
      <c r="G90">
        <f t="shared" si="16"/>
        <v>26.643955635289846</v>
      </c>
      <c r="H90">
        <f t="shared" si="17"/>
        <v>19.085172166933553</v>
      </c>
      <c r="I90" t="str">
        <f t="shared" si="18"/>
        <v/>
      </c>
      <c r="J90">
        <f t="shared" si="20"/>
        <v>252.35013227358951</v>
      </c>
      <c r="K90">
        <f t="shared" si="19"/>
        <v>252.35013227358951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4">
        <v>43264</v>
      </c>
      <c r="C91" s="3"/>
      <c r="D91" s="3"/>
      <c r="E91">
        <f t="shared" si="14"/>
        <v>44.681210755990747</v>
      </c>
      <c r="F91">
        <f t="shared" si="15"/>
        <v>28.307323935476429</v>
      </c>
      <c r="G91">
        <f t="shared" si="16"/>
        <v>23.442740969585682</v>
      </c>
      <c r="H91">
        <f t="shared" si="17"/>
        <v>16.79212927665958</v>
      </c>
      <c r="I91" t="str">
        <f t="shared" si="18"/>
        <v/>
      </c>
      <c r="J91">
        <f t="shared" si="20"/>
        <v>251.51519465881682</v>
      </c>
      <c r="K91">
        <f t="shared" si="19"/>
        <v>251.51519465881682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4">
        <v>43265</v>
      </c>
      <c r="C92" s="3"/>
      <c r="D92" s="3"/>
      <c r="E92">
        <f t="shared" si="14"/>
        <v>40.235191903173387</v>
      </c>
      <c r="F92">
        <f t="shared" si="15"/>
        <v>25.490594179041572</v>
      </c>
      <c r="G92">
        <f t="shared" si="16"/>
        <v>20.626145445130433</v>
      </c>
      <c r="H92">
        <f t="shared" si="17"/>
        <v>14.774590618186348</v>
      </c>
      <c r="I92" t="str">
        <f t="shared" si="18"/>
        <v/>
      </c>
      <c r="J92">
        <f t="shared" si="20"/>
        <v>250.71600356085523</v>
      </c>
      <c r="K92">
        <f t="shared" si="19"/>
        <v>250.71600356085523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4">
        <v>43266</v>
      </c>
      <c r="C93" s="3"/>
      <c r="D93" s="3"/>
      <c r="E93">
        <f t="shared" si="14"/>
        <v>36.231575646551498</v>
      </c>
      <c r="F93">
        <f t="shared" si="15"/>
        <v>22.954144061150796</v>
      </c>
      <c r="G93">
        <f t="shared" si="16"/>
        <v>18.147957889208975</v>
      </c>
      <c r="H93">
        <f t="shared" si="17"/>
        <v>12.999454943359257</v>
      </c>
      <c r="I93" t="str">
        <f t="shared" si="18"/>
        <v/>
      </c>
      <c r="J93">
        <f t="shared" si="20"/>
        <v>249.9546891177915</v>
      </c>
      <c r="K93">
        <f t="shared" si="19"/>
        <v>249.9546891177915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4">
        <v>43267</v>
      </c>
      <c r="C94" s="3"/>
      <c r="D94" s="3"/>
      <c r="E94">
        <f t="shared" si="14"/>
        <v>32.626340567503235</v>
      </c>
      <c r="F94">
        <f t="shared" si="15"/>
        <v>20.670084262424798</v>
      </c>
      <c r="G94">
        <f t="shared" si="16"/>
        <v>15.96751930333436</v>
      </c>
      <c r="H94">
        <f t="shared" si="17"/>
        <v>11.437598048667372</v>
      </c>
      <c r="I94" t="str">
        <f t="shared" si="18"/>
        <v/>
      </c>
      <c r="J94">
        <f t="shared" si="20"/>
        <v>249.2324862137574</v>
      </c>
      <c r="K94">
        <f t="shared" si="19"/>
        <v>249.2324862137574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4">
        <v>43268</v>
      </c>
      <c r="C95" s="3"/>
      <c r="D95" s="3"/>
      <c r="E95">
        <f t="shared" si="14"/>
        <v>29.379845613422109</v>
      </c>
      <c r="F95">
        <f t="shared" si="15"/>
        <v>18.613300599557235</v>
      </c>
      <c r="G95">
        <f t="shared" si="16"/>
        <v>14.049055781309649</v>
      </c>
      <c r="H95">
        <f t="shared" si="17"/>
        <v>10.063394941778547</v>
      </c>
      <c r="I95" t="str">
        <f t="shared" si="18"/>
        <v/>
      </c>
      <c r="J95">
        <f t="shared" si="20"/>
        <v>248.54990565777871</v>
      </c>
      <c r="K95">
        <f t="shared" si="19"/>
        <v>248.54990565777871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4">
        <v>43269</v>
      </c>
      <c r="C96" s="3"/>
      <c r="D96" s="3"/>
      <c r="E96">
        <f t="shared" si="14"/>
        <v>26.456394227928389</v>
      </c>
      <c r="F96">
        <f t="shared" si="15"/>
        <v>16.761177884469607</v>
      </c>
      <c r="G96">
        <f t="shared" si="16"/>
        <v>12.361091575767423</v>
      </c>
      <c r="H96">
        <f t="shared" si="17"/>
        <v>8.8542994187502089</v>
      </c>
      <c r="I96" t="str">
        <f t="shared" si="18"/>
        <v/>
      </c>
      <c r="J96">
        <f t="shared" si="20"/>
        <v>247.90687846571939</v>
      </c>
      <c r="K96">
        <f t="shared" si="19"/>
        <v>247.90687846571939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4">
        <v>43270</v>
      </c>
      <c r="C97" s="3"/>
      <c r="D97" s="3"/>
      <c r="E97">
        <f t="shared" si="14"/>
        <v>23.82384185244991</v>
      </c>
      <c r="F97">
        <f t="shared" si="15"/>
        <v>15.093351260953463</v>
      </c>
      <c r="G97">
        <f t="shared" si="16"/>
        <v>10.875932683517661</v>
      </c>
      <c r="H97">
        <f t="shared" si="17"/>
        <v>7.7904741541450999</v>
      </c>
      <c r="I97" t="str">
        <f t="shared" si="18"/>
        <v/>
      </c>
      <c r="J97">
        <f t="shared" si="20"/>
        <v>247.30287710680835</v>
      </c>
      <c r="K97">
        <f t="shared" si="19"/>
        <v>247.30287710680835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4">
        <v>43271</v>
      </c>
      <c r="C98" s="3"/>
      <c r="D98" s="3"/>
      <c r="E98">
        <f t="shared" si="14"/>
        <v>21.45324248348966</v>
      </c>
      <c r="F98">
        <f t="shared" si="15"/>
        <v>13.591482284643405</v>
      </c>
      <c r="G98">
        <f t="shared" si="16"/>
        <v>9.5692124770189668</v>
      </c>
      <c r="H98">
        <f t="shared" si="17"/>
        <v>6.8544652350337447</v>
      </c>
      <c r="I98" t="str">
        <f t="shared" si="18"/>
        <v/>
      </c>
      <c r="J98">
        <f t="shared" si="20"/>
        <v>246.73701704960965</v>
      </c>
      <c r="K98">
        <f t="shared" si="19"/>
        <v>246.73701704960965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4">
        <v>43272</v>
      </c>
      <c r="C99" s="3"/>
      <c r="D99" s="3"/>
      <c r="E99">
        <f t="shared" si="14"/>
        <v>19.318530399330911</v>
      </c>
      <c r="F99">
        <f t="shared" si="15"/>
        <v>12.239057284227416</v>
      </c>
      <c r="G99">
        <f t="shared" si="16"/>
        <v>8.41949192726325</v>
      </c>
      <c r="H99">
        <f t="shared" si="17"/>
        <v>6.0309157990451032</v>
      </c>
      <c r="I99" t="str">
        <f t="shared" si="18"/>
        <v/>
      </c>
      <c r="J99">
        <f t="shared" si="20"/>
        <v>246.20814148518232</v>
      </c>
      <c r="K99">
        <f t="shared" si="19"/>
        <v>246.20814148518232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4">
        <v>43273</v>
      </c>
      <c r="C100" s="3"/>
      <c r="D100" s="3"/>
      <c r="E100">
        <f t="shared" si="14"/>
        <v>17.396233556633234</v>
      </c>
      <c r="F100">
        <f t="shared" si="15"/>
        <v>11.021205786792537</v>
      </c>
      <c r="G100">
        <f t="shared" si="16"/>
        <v>7.4079078590314937</v>
      </c>
      <c r="H100">
        <f t="shared" si="17"/>
        <v>5.3063140781970528</v>
      </c>
      <c r="I100" t="str">
        <f t="shared" si="18"/>
        <v/>
      </c>
      <c r="J100">
        <f t="shared" si="20"/>
        <v>245.71489170859547</v>
      </c>
      <c r="K100">
        <f t="shared" si="19"/>
        <v>245.71489170859547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4">
        <v>43274</v>
      </c>
      <c r="C101" s="3"/>
      <c r="D101" s="3"/>
      <c r="E101">
        <f t="shared" si="14"/>
        <v>15.665215505596306</v>
      </c>
      <c r="F101">
        <f t="shared" si="15"/>
        <v>9.9245370108174029</v>
      </c>
      <c r="G101">
        <f t="shared" si="16"/>
        <v>6.5178634675332878</v>
      </c>
      <c r="H101">
        <f t="shared" si="17"/>
        <v>4.6687717147253878</v>
      </c>
      <c r="I101" t="str">
        <f t="shared" si="18"/>
        <v/>
      </c>
      <c r="J101">
        <f t="shared" si="20"/>
        <v>245.25576529609202</v>
      </c>
      <c r="K101">
        <f t="shared" si="19"/>
        <v>245.25576529609202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4">
        <v>43275</v>
      </c>
      <c r="C102" s="3"/>
      <c r="D102" s="3"/>
      <c r="E102">
        <f t="shared" si="14"/>
        <v>14.106442985941838</v>
      </c>
      <c r="F102">
        <f t="shared" si="15"/>
        <v>8.9369926289843367</v>
      </c>
      <c r="G102">
        <f t="shared" si="16"/>
        <v>5.7347560188146289</v>
      </c>
      <c r="H102">
        <f t="shared" si="17"/>
        <v>4.1078287117949932</v>
      </c>
      <c r="I102" t="str">
        <f t="shared" si="18"/>
        <v/>
      </c>
      <c r="J102">
        <f t="shared" si="20"/>
        <v>244.82916391718936</v>
      </c>
      <c r="K102">
        <f t="shared" si="19"/>
        <v>244.82916391718936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4">
        <v>43276</v>
      </c>
      <c r="C103" s="3"/>
      <c r="D103" s="3"/>
      <c r="E103">
        <f t="shared" si="14"/>
        <v>12.702776648335227</v>
      </c>
      <c r="F103">
        <f t="shared" si="15"/>
        <v>8.0477141818772004</v>
      </c>
      <c r="G103">
        <f t="shared" si="16"/>
        <v>5.0457372663832425</v>
      </c>
      <c r="H103">
        <f t="shared" si="17"/>
        <v>3.6142818189687049</v>
      </c>
      <c r="I103" t="str">
        <f t="shared" si="18"/>
        <v/>
      </c>
      <c r="J103">
        <f t="shared" si="20"/>
        <v>244.43343236290852</v>
      </c>
      <c r="K103">
        <f t="shared" si="19"/>
        <v>244.43343236290852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4">
        <v>43277</v>
      </c>
      <c r="C104" s="3"/>
      <c r="D104" s="3"/>
      <c r="E104">
        <f t="shared" si="14"/>
        <v>11.438782600142289</v>
      </c>
      <c r="F104">
        <f t="shared" si="15"/>
        <v>7.2469236847236651</v>
      </c>
      <c r="G104">
        <f t="shared" si="16"/>
        <v>4.4395026532673825</v>
      </c>
      <c r="H104">
        <f t="shared" si="17"/>
        <v>3.1800335367974948</v>
      </c>
      <c r="I104" t="str">
        <f t="shared" si="18"/>
        <v/>
      </c>
      <c r="J104">
        <f t="shared" si="20"/>
        <v>244.06689014792619</v>
      </c>
      <c r="K104">
        <f t="shared" si="19"/>
        <v>244.06689014792619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4">
        <v>43278</v>
      </c>
      <c r="C105" s="3"/>
      <c r="D105" s="3"/>
      <c r="E105">
        <f t="shared" si="14"/>
        <v>10.300562703388641</v>
      </c>
      <c r="F105">
        <f t="shared" si="15"/>
        <v>6.525816114403626</v>
      </c>
      <c r="G105">
        <f t="shared" si="16"/>
        <v>3.9061058409994396</v>
      </c>
      <c r="H105">
        <f t="shared" si="17"/>
        <v>2.7979592631883659</v>
      </c>
      <c r="I105" t="str">
        <f t="shared" si="18"/>
        <v/>
      </c>
      <c r="J105">
        <f t="shared" si="20"/>
        <v>243.72785685121525</v>
      </c>
      <c r="K105">
        <f t="shared" si="19"/>
        <v>243.72785685121525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4">
        <v>43279</v>
      </c>
      <c r="C106" s="3"/>
      <c r="D106" s="3"/>
      <c r="E106">
        <f t="shared" si="14"/>
        <v>9.2756017589775048</v>
      </c>
      <c r="F106">
        <f t="shared" si="15"/>
        <v>5.8764625945738675</v>
      </c>
      <c r="G106">
        <f t="shared" si="16"/>
        <v>3.4367955225481426</v>
      </c>
      <c r="H106">
        <f t="shared" si="17"/>
        <v>2.4617904018539001</v>
      </c>
      <c r="I106" t="str">
        <f t="shared" si="18"/>
        <v/>
      </c>
      <c r="J106">
        <f t="shared" si="20"/>
        <v>243.41467219271996</v>
      </c>
      <c r="K106">
        <f t="shared" si="19"/>
        <v>243.41467219271996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4">
        <v>43280</v>
      </c>
      <c r="C107" s="3"/>
      <c r="D107" s="3"/>
      <c r="E107">
        <f t="shared" si="14"/>
        <v>8.3526298968931592</v>
      </c>
      <c r="F107">
        <f t="shared" si="15"/>
        <v>5.291723214389358</v>
      </c>
      <c r="G107">
        <f t="shared" si="16"/>
        <v>3.0238718418302724</v>
      </c>
      <c r="H107">
        <f t="shared" si="17"/>
        <v>2.1660115150332637</v>
      </c>
      <c r="I107" t="str">
        <f t="shared" si="18"/>
        <v/>
      </c>
      <c r="J107">
        <f t="shared" si="20"/>
        <v>243.12571169935609</v>
      </c>
      <c r="K107">
        <f t="shared" si="19"/>
        <v>243.12571169935609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4">
        <v>43281</v>
      </c>
      <c r="C108" s="3"/>
      <c r="D108" s="3"/>
      <c r="E108">
        <f t="shared" si="14"/>
        <v>7.5214986593133046</v>
      </c>
      <c r="F108">
        <f t="shared" si="15"/>
        <v>4.7651685222269062</v>
      </c>
      <c r="G108">
        <f t="shared" si="16"/>
        <v>2.6605600641130134</v>
      </c>
      <c r="H108">
        <f t="shared" si="17"/>
        <v>1.9057698330952899</v>
      </c>
      <c r="I108" t="str">
        <f t="shared" si="18"/>
        <v/>
      </c>
      <c r="J108">
        <f t="shared" si="20"/>
        <v>242.85939868913161</v>
      </c>
      <c r="K108">
        <f t="shared" si="19"/>
        <v>242.85939868913161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4">
        <v>43282</v>
      </c>
      <c r="C109" s="3"/>
      <c r="D109" s="3"/>
      <c r="E109">
        <f t="shared" si="14"/>
        <v>6.7730694141128751</v>
      </c>
      <c r="F109">
        <f t="shared" si="15"/>
        <v>4.2910088312021477</v>
      </c>
      <c r="G109">
        <f t="shared" si="16"/>
        <v>2.3408994246490811</v>
      </c>
      <c r="H109">
        <f t="shared" si="17"/>
        <v>1.6767956363705079</v>
      </c>
      <c r="I109" t="str">
        <f t="shared" si="18"/>
        <v/>
      </c>
      <c r="J109">
        <f t="shared" si="20"/>
        <v>242.61421319483162</v>
      </c>
      <c r="K109">
        <f t="shared" si="19"/>
        <v>242.61421319483162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4">
        <v>43283</v>
      </c>
      <c r="C110" s="3"/>
      <c r="D110" s="3"/>
      <c r="E110">
        <f t="shared" si="14"/>
        <v>6.0991128718195586</v>
      </c>
      <c r="F110">
        <f t="shared" si="15"/>
        <v>3.8640305591647768</v>
      </c>
      <c r="G110">
        <f t="shared" si="16"/>
        <v>2.0596453319122028</v>
      </c>
      <c r="H110">
        <f t="shared" si="17"/>
        <v>1.4753322029369074</v>
      </c>
      <c r="I110" t="str">
        <f t="shared" si="18"/>
        <v/>
      </c>
      <c r="J110">
        <f t="shared" si="20"/>
        <v>242.38869835622788</v>
      </c>
      <c r="K110">
        <f t="shared" si="19"/>
        <v>242.38869835622788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4">
        <v>43284</v>
      </c>
      <c r="C111" s="3"/>
      <c r="D111" s="3"/>
      <c r="E111">
        <f t="shared" si="14"/>
        <v>5.4922186011683314</v>
      </c>
      <c r="F111">
        <f t="shared" si="15"/>
        <v>3.4795389032038737</v>
      </c>
      <c r="G111">
        <f t="shared" si="16"/>
        <v>1.8121833209060905</v>
      </c>
      <c r="H111">
        <f t="shared" si="17"/>
        <v>1.2980741730304226</v>
      </c>
      <c r="I111" t="str">
        <f t="shared" si="18"/>
        <v/>
      </c>
      <c r="J111">
        <f t="shared" si="20"/>
        <v>242.18146473017345</v>
      </c>
      <c r="K111">
        <f t="shared" si="19"/>
        <v>242.18146473017345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4">
        <v>43285</v>
      </c>
      <c r="C112" s="3"/>
      <c r="D112" s="3"/>
      <c r="E112">
        <f t="shared" si="14"/>
        <v>4.9457135483410726</v>
      </c>
      <c r="F112">
        <f t="shared" si="15"/>
        <v>3.1333062183458056</v>
      </c>
      <c r="G112">
        <f t="shared" si="16"/>
        <v>1.5944533448005382</v>
      </c>
      <c r="H112">
        <f t="shared" si="17"/>
        <v>1.142113318840553</v>
      </c>
      <c r="I112" t="str">
        <f t="shared" si="18"/>
        <v/>
      </c>
      <c r="J112">
        <f t="shared" si="20"/>
        <v>241.99119289950525</v>
      </c>
      <c r="K112">
        <f t="shared" si="19"/>
        <v>241.99119289950525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4">
        <v>43286</v>
      </c>
      <c r="C113" s="3"/>
      <c r="D113" s="3"/>
      <c r="E113">
        <f t="shared" si="14"/>
        <v>4.4535886639765536</v>
      </c>
      <c r="F113">
        <f t="shared" si="15"/>
        <v>2.8215255328470912</v>
      </c>
      <c r="G113">
        <f t="shared" si="16"/>
        <v>1.4028831627666041</v>
      </c>
      <c r="H113">
        <f t="shared" si="17"/>
        <v>1.0048908299498316</v>
      </c>
      <c r="I113" t="str">
        <f t="shared" si="18"/>
        <v/>
      </c>
      <c r="J113">
        <f t="shared" si="20"/>
        <v>241.81663470289726</v>
      </c>
      <c r="K113">
        <f t="shared" si="19"/>
        <v>241.81663470289726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4">
        <v>43287</v>
      </c>
      <c r="C114" s="3"/>
      <c r="D114" s="3"/>
      <c r="E114">
        <f t="shared" si="14"/>
        <v>4.010432831184386</v>
      </c>
      <c r="F114">
        <f t="shared" si="15"/>
        <v>2.5407686889636301</v>
      </c>
      <c r="G114">
        <f t="shared" si="16"/>
        <v>1.2343297311218797</v>
      </c>
      <c r="H114">
        <f t="shared" si="17"/>
        <v>0.88415533157637338</v>
      </c>
      <c r="I114" t="str">
        <f t="shared" si="18"/>
        <v/>
      </c>
      <c r="J114">
        <f t="shared" si="20"/>
        <v>241.65661335738724</v>
      </c>
      <c r="K114">
        <f t="shared" si="19"/>
        <v>241.65661335738724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4">
        <v>43288</v>
      </c>
      <c r="C115" s="3"/>
      <c r="D115" s="3"/>
      <c r="E115">
        <f t="shared" si="14"/>
        <v>3.6113733680740938</v>
      </c>
      <c r="F115">
        <f t="shared" si="15"/>
        <v>2.2879486489367209</v>
      </c>
      <c r="G115">
        <f t="shared" si="16"/>
        <v>1.0860276362051444</v>
      </c>
      <c r="H115">
        <f t="shared" si="17"/>
        <v>0.77792594683539318</v>
      </c>
      <c r="I115" t="str">
        <f t="shared" si="18"/>
        <v/>
      </c>
      <c r="J115">
        <f t="shared" si="20"/>
        <v>241.51002270210134</v>
      </c>
      <c r="K115">
        <f t="shared" si="19"/>
        <v>241.51002270210134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4">
        <v>43289</v>
      </c>
      <c r="C116" s="3"/>
      <c r="D116" s="3"/>
      <c r="E116">
        <f t="shared" si="14"/>
        <v>3.2520224505999704</v>
      </c>
      <c r="F116">
        <f t="shared" si="15"/>
        <v>2.0602855517345757</v>
      </c>
      <c r="G116">
        <f t="shared" si="16"/>
        <v>0.95554372293157708</v>
      </c>
      <c r="H116">
        <f t="shared" si="17"/>
        <v>0.68445979699152937</v>
      </c>
      <c r="I116" t="str">
        <f t="shared" si="18"/>
        <v/>
      </c>
      <c r="J116">
        <f t="shared" si="20"/>
        <v>241.37582575474306</v>
      </c>
      <c r="K116">
        <f t="shared" si="19"/>
        <v>241.37582575474306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4">
        <v>43290</v>
      </c>
      <c r="C117" s="3"/>
      <c r="D117" s="3"/>
      <c r="E117">
        <f t="shared" si="14"/>
        <v>2.928428866618717</v>
      </c>
      <c r="F117">
        <f t="shared" si="15"/>
        <v>1.8552761473291461</v>
      </c>
      <c r="G117">
        <f t="shared" si="16"/>
        <v>0.84073717463067033</v>
      </c>
      <c r="H117">
        <f t="shared" si="17"/>
        <v>0.60222340648680761</v>
      </c>
      <c r="I117" t="str">
        <f t="shared" si="18"/>
        <v/>
      </c>
      <c r="J117">
        <f t="shared" si="20"/>
        <v>241.25305274084232</v>
      </c>
      <c r="K117">
        <f t="shared" si="19"/>
        <v>241.25305274084232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4">
        <v>43291</v>
      </c>
      <c r="C118" s="3"/>
      <c r="D118" s="3"/>
      <c r="E118">
        <f t="shared" si="14"/>
        <v>2.637034570675747</v>
      </c>
      <c r="F118">
        <f t="shared" si="15"/>
        <v>1.6706662724254813</v>
      </c>
      <c r="G118">
        <f t="shared" si="16"/>
        <v>0.73972438920681005</v>
      </c>
      <c r="H118">
        <f t="shared" si="17"/>
        <v>0.52986754359374444</v>
      </c>
      <c r="I118" t="str">
        <f t="shared" si="18"/>
        <v/>
      </c>
      <c r="J118">
        <f t="shared" si="20"/>
        <v>241.14079872883173</v>
      </c>
      <c r="K118">
        <f t="shared" si="19"/>
        <v>241.14079872883173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4">
        <v>43292</v>
      </c>
      <c r="C119" s="3"/>
      <c r="D119" s="3"/>
      <c r="E119">
        <f t="shared" si="14"/>
        <v>2.3746355618220414</v>
      </c>
      <c r="F119">
        <f t="shared" si="15"/>
        <v>1.5044260650028591</v>
      </c>
      <c r="G119">
        <f t="shared" si="16"/>
        <v>0.65084807535454314</v>
      </c>
      <c r="H119">
        <f t="shared" si="17"/>
        <v>0.46620508391053217</v>
      </c>
      <c r="I119" t="str">
        <f t="shared" si="18"/>
        <v/>
      </c>
      <c r="J119">
        <f t="shared" si="20"/>
        <v>241.03822098109234</v>
      </c>
      <c r="K119">
        <f t="shared" si="19"/>
        <v>241.03822098109234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4">
        <v>43293</v>
      </c>
      <c r="C120" s="3"/>
      <c r="D120" s="3"/>
      <c r="E120">
        <f t="shared" si="14"/>
        <v>2.1383466542969516</v>
      </c>
      <c r="F120">
        <f t="shared" si="15"/>
        <v>1.3547276451413126</v>
      </c>
      <c r="G120">
        <f t="shared" si="16"/>
        <v>0.57265006179792632</v>
      </c>
      <c r="H120">
        <f t="shared" si="17"/>
        <v>0.41019153351024829</v>
      </c>
      <c r="I120" t="str">
        <f t="shared" si="18"/>
        <v/>
      </c>
      <c r="J120">
        <f t="shared" si="20"/>
        <v>240.94453611163107</v>
      </c>
      <c r="K120">
        <f t="shared" si="19"/>
        <v>240.94453611163107</v>
      </c>
      <c r="L120" t="str">
        <f t="shared" si="11"/>
        <v/>
      </c>
      <c r="M120" t="str">
        <f t="shared" si="12"/>
        <v/>
      </c>
    </row>
    <row r="121" spans="1:13">
      <c r="A121">
        <f t="shared" ref="A121:A150" si="21">A120+1</f>
        <v>119</v>
      </c>
      <c r="B121" s="4">
        <v>43294</v>
      </c>
      <c r="C121" s="3"/>
      <c r="D121" s="3"/>
      <c r="E121">
        <f t="shared" ref="E121:E150" si="22">(E120*EXP(-1/$O$5)+C121)</f>
        <v>1.9255697537160181</v>
      </c>
      <c r="F121">
        <f t="shared" si="15"/>
        <v>1.2199250167249918</v>
      </c>
      <c r="G121">
        <f t="shared" ref="G121:G150" si="23">(G120*EXP(-1/$O$6)+C121)</f>
        <v>0.50384737344200214</v>
      </c>
      <c r="H121">
        <f t="shared" si="17"/>
        <v>0.3609078921923099</v>
      </c>
      <c r="I121" t="str">
        <f t="shared" ref="I121:I150" si="24">IF(ISBLANK(D121),"",($O$2+((E120*EXP(-1/$O$5))*$O$3)-((G120*EXP(-1/$O$6))*$O$4)))</f>
        <v/>
      </c>
      <c r="J121">
        <f t="shared" ref="J121:J150" si="25">$O$2+F121-H121</f>
        <v>240.8590171245327</v>
      </c>
      <c r="K121">
        <f t="shared" ref="K121:K150" si="26">IF(I121="",J121,I121)</f>
        <v>240.8590171245327</v>
      </c>
      <c r="L121" t="str">
        <f t="shared" ref="L121:L150" si="27">IF(ISBLANK(D121),"",(K121-D121))</f>
        <v/>
      </c>
      <c r="M121" t="str">
        <f t="shared" si="12"/>
        <v/>
      </c>
    </row>
    <row r="122" spans="1:13">
      <c r="A122">
        <f t="shared" si="21"/>
        <v>120</v>
      </c>
      <c r="B122" s="4">
        <v>43295</v>
      </c>
      <c r="C122" s="3"/>
      <c r="D122" s="3"/>
      <c r="E122">
        <f t="shared" si="22"/>
        <v>1.7339652899473534</v>
      </c>
      <c r="F122">
        <f t="shared" si="15"/>
        <v>1.0985359690332694</v>
      </c>
      <c r="G122">
        <f t="shared" si="23"/>
        <v>0.44331118192384983</v>
      </c>
      <c r="H122">
        <f t="shared" si="17"/>
        <v>0.31754557567786001</v>
      </c>
      <c r="I122" t="str">
        <f t="shared" si="24"/>
        <v/>
      </c>
      <c r="J122">
        <f t="shared" si="25"/>
        <v>240.78099039335541</v>
      </c>
      <c r="K122">
        <f t="shared" si="26"/>
        <v>240.78099039335541</v>
      </c>
      <c r="L122" t="str">
        <f t="shared" si="27"/>
        <v/>
      </c>
      <c r="M122" t="str">
        <f t="shared" si="12"/>
        <v/>
      </c>
    </row>
    <row r="123" spans="1:13">
      <c r="A123">
        <f t="shared" si="21"/>
        <v>121</v>
      </c>
      <c r="B123" s="4">
        <v>43296</v>
      </c>
      <c r="C123" s="3"/>
      <c r="D123" s="3"/>
      <c r="E123">
        <f t="shared" si="22"/>
        <v>1.5614264925692358</v>
      </c>
      <c r="F123">
        <f t="shared" si="15"/>
        <v>0.98922577922009269</v>
      </c>
      <c r="G123">
        <f t="shared" si="23"/>
        <v>0.3900482852102089</v>
      </c>
      <c r="H123">
        <f t="shared" si="17"/>
        <v>0.27939314937134552</v>
      </c>
      <c r="I123" t="str">
        <f t="shared" si="24"/>
        <v/>
      </c>
      <c r="J123">
        <f t="shared" si="25"/>
        <v>240.70983262984876</v>
      </c>
      <c r="K123">
        <f t="shared" si="26"/>
        <v>240.70983262984876</v>
      </c>
      <c r="L123" t="str">
        <f t="shared" si="27"/>
        <v/>
      </c>
      <c r="M123" t="str">
        <f t="shared" si="12"/>
        <v/>
      </c>
    </row>
    <row r="124" spans="1:13">
      <c r="A124">
        <f t="shared" si="21"/>
        <v>122</v>
      </c>
      <c r="B124" s="4">
        <v>43297</v>
      </c>
      <c r="C124" s="3"/>
      <c r="D124" s="3"/>
      <c r="E124">
        <f t="shared" si="22"/>
        <v>1.4060562260569183</v>
      </c>
      <c r="F124">
        <f t="shared" si="15"/>
        <v>0.89079253648358547</v>
      </c>
      <c r="G124">
        <f t="shared" si="23"/>
        <v>0.34318481238210236</v>
      </c>
      <c r="H124">
        <f t="shared" si="17"/>
        <v>0.24582465603245862</v>
      </c>
      <c r="I124" t="str">
        <f t="shared" si="24"/>
        <v/>
      </c>
      <c r="J124">
        <f t="shared" si="25"/>
        <v>240.64496788045113</v>
      </c>
      <c r="K124">
        <f t="shared" si="26"/>
        <v>240.64496788045113</v>
      </c>
      <c r="L124" t="str">
        <f t="shared" si="27"/>
        <v/>
      </c>
      <c r="M124" t="str">
        <f t="shared" si="12"/>
        <v/>
      </c>
    </row>
    <row r="125" spans="1:13">
      <c r="A125">
        <f t="shared" si="21"/>
        <v>123</v>
      </c>
      <c r="B125" s="4">
        <v>43298</v>
      </c>
      <c r="C125" s="3"/>
      <c r="D125" s="3"/>
      <c r="E125">
        <f t="shared" si="22"/>
        <v>1.2661461299919381</v>
      </c>
      <c r="F125">
        <f t="shared" si="15"/>
        <v>0.80215392655907691</v>
      </c>
      <c r="G125">
        <f t="shared" si="23"/>
        <v>0.30195188625496927</v>
      </c>
      <c r="H125">
        <f t="shared" si="17"/>
        <v>0.21628934585349663</v>
      </c>
      <c r="I125" t="str">
        <f t="shared" si="24"/>
        <v/>
      </c>
      <c r="J125">
        <f t="shared" si="25"/>
        <v>240.58586458070559</v>
      </c>
      <c r="K125">
        <f t="shared" si="26"/>
        <v>240.58586458070559</v>
      </c>
      <c r="L125" t="str">
        <f t="shared" si="27"/>
        <v/>
      </c>
      <c r="M125" t="str">
        <f t="shared" si="12"/>
        <v/>
      </c>
    </row>
    <row r="126" spans="1:13">
      <c r="A126">
        <f t="shared" si="21"/>
        <v>124</v>
      </c>
      <c r="B126" s="4">
        <v>43299</v>
      </c>
      <c r="C126" s="3"/>
      <c r="D126" s="3"/>
      <c r="E126">
        <f t="shared" si="22"/>
        <v>1.1401578349318913</v>
      </c>
      <c r="F126">
        <f t="shared" si="15"/>
        <v>0.72233533122557958</v>
      </c>
      <c r="G126">
        <f t="shared" si="23"/>
        <v>0.26567300860452886</v>
      </c>
      <c r="H126">
        <f t="shared" si="17"/>
        <v>0.19030264044610937</v>
      </c>
      <c r="I126" t="str">
        <f t="shared" si="24"/>
        <v/>
      </c>
      <c r="J126">
        <f t="shared" si="25"/>
        <v>240.53203269077946</v>
      </c>
      <c r="K126">
        <f t="shared" si="26"/>
        <v>240.53203269077946</v>
      </c>
      <c r="L126" t="str">
        <f t="shared" si="27"/>
        <v/>
      </c>
      <c r="M126" t="str">
        <f t="shared" si="12"/>
        <v/>
      </c>
    </row>
    <row r="127" spans="1:13">
      <c r="A127">
        <f t="shared" si="21"/>
        <v>125</v>
      </c>
      <c r="B127" s="4">
        <v>43300</v>
      </c>
      <c r="C127" s="3"/>
      <c r="D127" s="3"/>
      <c r="E127">
        <f t="shared" si="22"/>
        <v>1.0267060474013809</v>
      </c>
      <c r="F127">
        <f t="shared" si="15"/>
        <v>0.6504591119748645</v>
      </c>
      <c r="G127">
        <f t="shared" si="23"/>
        <v>0.23375296103095788</v>
      </c>
      <c r="H127">
        <f t="shared" si="17"/>
        <v>0.16743818248584205</v>
      </c>
      <c r="I127" t="str">
        <f t="shared" si="24"/>
        <v/>
      </c>
      <c r="J127">
        <f t="shared" si="25"/>
        <v>240.48302092948902</v>
      </c>
      <c r="K127">
        <f t="shared" si="26"/>
        <v>240.48302092948902</v>
      </c>
      <c r="L127" t="str">
        <f t="shared" si="27"/>
        <v/>
      </c>
      <c r="M127" t="str">
        <f t="shared" si="12"/>
        <v/>
      </c>
    </row>
    <row r="128" spans="1:13">
      <c r="A128">
        <f t="shared" si="21"/>
        <v>126</v>
      </c>
      <c r="B128" s="4">
        <v>43301</v>
      </c>
      <c r="C128" s="3"/>
      <c r="D128" s="3"/>
      <c r="E128">
        <f t="shared" si="22"/>
        <v>0.92454331801661149</v>
      </c>
      <c r="F128">
        <f t="shared" si="15"/>
        <v>0.58573496001263647</v>
      </c>
      <c r="G128">
        <f t="shared" si="23"/>
        <v>0.20566803936065742</v>
      </c>
      <c r="H128">
        <f t="shared" si="17"/>
        <v>0.14732084057499645</v>
      </c>
      <c r="I128" t="str">
        <f t="shared" si="24"/>
        <v/>
      </c>
      <c r="J128">
        <f t="shared" si="25"/>
        <v>240.43841411943765</v>
      </c>
      <c r="K128">
        <f t="shared" si="26"/>
        <v>240.43841411943765</v>
      </c>
      <c r="L128" t="str">
        <f t="shared" si="27"/>
        <v/>
      </c>
      <c r="M128" t="str">
        <f t="shared" si="12"/>
        <v/>
      </c>
    </row>
    <row r="129" spans="1:13">
      <c r="A129">
        <f t="shared" si="21"/>
        <v>127</v>
      </c>
      <c r="B129" s="4">
        <v>43302</v>
      </c>
      <c r="C129" s="3"/>
      <c r="D129" s="3"/>
      <c r="E129">
        <f t="shared" si="22"/>
        <v>0.83254632526285</v>
      </c>
      <c r="F129">
        <f t="shared" si="15"/>
        <v>0.52745120648607735</v>
      </c>
      <c r="G129">
        <f t="shared" si="23"/>
        <v>0.18095746136390062</v>
      </c>
      <c r="H129">
        <f t="shared" si="17"/>
        <v>0.12962055455635801</v>
      </c>
      <c r="I129" t="str">
        <f t="shared" si="24"/>
        <v/>
      </c>
      <c r="J129">
        <f t="shared" si="25"/>
        <v>240.39783065192972</v>
      </c>
      <c r="K129">
        <f t="shared" si="26"/>
        <v>240.39783065192972</v>
      </c>
      <c r="L129" t="str">
        <f t="shared" si="27"/>
        <v/>
      </c>
      <c r="M129" t="str">
        <f t="shared" si="12"/>
        <v/>
      </c>
    </row>
    <row r="130" spans="1:13">
      <c r="A130">
        <f t="shared" si="21"/>
        <v>128</v>
      </c>
      <c r="B130" s="4">
        <v>43303</v>
      </c>
      <c r="C130" s="3"/>
      <c r="D130" s="3"/>
      <c r="E130">
        <f t="shared" si="22"/>
        <v>0.74970352410920948</v>
      </c>
      <c r="F130">
        <f t="shared" si="15"/>
        <v>0.47496699739011095</v>
      </c>
      <c r="G130">
        <f t="shared" si="23"/>
        <v>0.15921580681695138</v>
      </c>
      <c r="H130">
        <f t="shared" si="17"/>
        <v>0.11404692029940375</v>
      </c>
      <c r="I130" t="str">
        <f t="shared" si="24"/>
        <v/>
      </c>
      <c r="J130">
        <f t="shared" si="25"/>
        <v>240.3609200770907</v>
      </c>
      <c r="K130">
        <f t="shared" si="26"/>
        <v>240.3609200770907</v>
      </c>
      <c r="L130" t="str">
        <f t="shared" si="27"/>
        <v/>
      </c>
      <c r="M130" t="str">
        <f t="shared" si="12"/>
        <v/>
      </c>
    </row>
    <row r="131" spans="1:13">
      <c r="A131">
        <f t="shared" si="21"/>
        <v>129</v>
      </c>
      <c r="B131" s="4">
        <v>43304</v>
      </c>
      <c r="C131" s="3"/>
      <c r="D131" s="3"/>
      <c r="E131">
        <f t="shared" si="22"/>
        <v>0.67510402365215771</v>
      </c>
      <c r="F131">
        <f t="shared" si="15"/>
        <v>0.42770524711224156</v>
      </c>
      <c r="G131">
        <f t="shared" si="23"/>
        <v>0.14008636587465861</v>
      </c>
      <c r="H131">
        <f t="shared" si="17"/>
        <v>0.10034442511294253</v>
      </c>
      <c r="I131" t="str">
        <f t="shared" si="24"/>
        <v/>
      </c>
      <c r="J131">
        <f t="shared" si="25"/>
        <v>240.32736082199929</v>
      </c>
      <c r="K131">
        <f t="shared" si="26"/>
        <v>240.32736082199929</v>
      </c>
      <c r="L131" t="str">
        <f t="shared" si="27"/>
        <v/>
      </c>
      <c r="M131" t="str">
        <f t="shared" ref="M131:M150" si="28">IF(L131="","",(ABS(L131)/D131)*100)</f>
        <v/>
      </c>
    </row>
    <row r="132" spans="1:13">
      <c r="A132">
        <f t="shared" si="21"/>
        <v>130</v>
      </c>
      <c r="B132" s="4">
        <v>43305</v>
      </c>
      <c r="C132" s="3"/>
      <c r="D132" s="3"/>
      <c r="E132">
        <f t="shared" si="22"/>
        <v>0.60792757149283672</v>
      </c>
      <c r="F132">
        <f t="shared" ref="F132:F150" si="29">E132*$O$3</f>
        <v>0.38514629313727627</v>
      </c>
      <c r="G132">
        <f t="shared" si="23"/>
        <v>0.12325528662195222</v>
      </c>
      <c r="H132">
        <f t="shared" ref="H132:H150" si="30">G132*$O$4</f>
        <v>8.8288255612804775E-2</v>
      </c>
      <c r="I132" t="str">
        <f t="shared" si="24"/>
        <v/>
      </c>
      <c r="J132">
        <f t="shared" si="25"/>
        <v>240.29685803752446</v>
      </c>
      <c r="K132">
        <f t="shared" si="26"/>
        <v>240.29685803752446</v>
      </c>
      <c r="L132" t="str">
        <f t="shared" si="27"/>
        <v/>
      </c>
      <c r="M132" t="str">
        <f t="shared" si="28"/>
        <v/>
      </c>
    </row>
    <row r="133" spans="1:13">
      <c r="A133">
        <f t="shared" si="21"/>
        <v>131</v>
      </c>
      <c r="B133" s="4">
        <v>43306</v>
      </c>
      <c r="C133" s="3"/>
      <c r="D133" s="3"/>
      <c r="E133">
        <f t="shared" si="22"/>
        <v>0.54743553472227469</v>
      </c>
      <c r="F133">
        <f t="shared" si="29"/>
        <v>0.34682218214278043</v>
      </c>
      <c r="G133">
        <f t="shared" si="23"/>
        <v>0.10844642578459363</v>
      </c>
      <c r="H133">
        <f t="shared" si="30"/>
        <v>7.7680609265323011E-2</v>
      </c>
      <c r="I133" t="str">
        <f t="shared" si="24"/>
        <v/>
      </c>
      <c r="J133">
        <f t="shared" si="25"/>
        <v>240.26914157287746</v>
      </c>
      <c r="K133">
        <f t="shared" si="26"/>
        <v>240.26914157287746</v>
      </c>
      <c r="L133" t="str">
        <f t="shared" si="27"/>
        <v/>
      </c>
      <c r="M133" t="str">
        <f t="shared" si="28"/>
        <v/>
      </c>
    </row>
    <row r="134" spans="1:13">
      <c r="A134">
        <f t="shared" si="21"/>
        <v>132</v>
      </c>
      <c r="B134" s="4">
        <v>43307</v>
      </c>
      <c r="C134" s="3"/>
      <c r="D134" s="3"/>
      <c r="E134">
        <f t="shared" si="22"/>
        <v>0.49296277834668667</v>
      </c>
      <c r="F134">
        <f t="shared" si="29"/>
        <v>0.3123115246585198</v>
      </c>
      <c r="G134">
        <f t="shared" si="23"/>
        <v>9.5416818116090138E-2</v>
      </c>
      <c r="H134">
        <f t="shared" si="30"/>
        <v>6.8347449091027385E-2</v>
      </c>
      <c r="I134" t="str">
        <f t="shared" si="24"/>
        <v/>
      </c>
      <c r="J134">
        <f t="shared" si="25"/>
        <v>240.2439640755675</v>
      </c>
      <c r="K134">
        <f t="shared" si="26"/>
        <v>240.2439640755675</v>
      </c>
      <c r="L134" t="str">
        <f t="shared" si="27"/>
        <v/>
      </c>
      <c r="M134" t="str">
        <f t="shared" si="28"/>
        <v/>
      </c>
    </row>
    <row r="135" spans="1:13">
      <c r="A135">
        <f t="shared" si="21"/>
        <v>133</v>
      </c>
      <c r="B135" s="4">
        <v>43308</v>
      </c>
      <c r="C135" s="3"/>
      <c r="D135" s="3"/>
      <c r="E135">
        <f t="shared" si="22"/>
        <v>0.44391035185278882</v>
      </c>
      <c r="F135">
        <f t="shared" si="29"/>
        <v>0.28123486171473999</v>
      </c>
      <c r="G135">
        <f t="shared" si="23"/>
        <v>8.3952690128146518E-2</v>
      </c>
      <c r="H135">
        <f t="shared" si="30"/>
        <v>6.013564828379768E-2</v>
      </c>
      <c r="I135" t="str">
        <f t="shared" si="24"/>
        <v/>
      </c>
      <c r="J135">
        <f t="shared" si="25"/>
        <v>240.22109921343096</v>
      </c>
      <c r="K135">
        <f t="shared" si="26"/>
        <v>240.22109921343096</v>
      </c>
      <c r="L135" t="str">
        <f t="shared" si="27"/>
        <v/>
      </c>
      <c r="M135" t="str">
        <f t="shared" si="28"/>
        <v/>
      </c>
    </row>
    <row r="136" spans="1:13">
      <c r="A136">
        <f t="shared" si="21"/>
        <v>134</v>
      </c>
      <c r="B136" s="4">
        <v>43309</v>
      </c>
      <c r="C136" s="3"/>
      <c r="D136" s="3"/>
      <c r="E136">
        <f t="shared" si="22"/>
        <v>0.39973890349888164</v>
      </c>
      <c r="F136">
        <f t="shared" si="29"/>
        <v>0.25325049253366155</v>
      </c>
      <c r="G136">
        <f t="shared" si="23"/>
        <v>7.3865952762934103E-2</v>
      </c>
      <c r="H136">
        <f t="shared" si="30"/>
        <v>5.2910477897958066E-2</v>
      </c>
      <c r="I136" t="str">
        <f t="shared" si="24"/>
        <v/>
      </c>
      <c r="J136">
        <f t="shared" si="25"/>
        <v>240.20034001463569</v>
      </c>
      <c r="K136">
        <f t="shared" si="26"/>
        <v>240.20034001463569</v>
      </c>
      <c r="L136" t="str">
        <f t="shared" si="27"/>
        <v/>
      </c>
      <c r="M136" t="str">
        <f t="shared" si="28"/>
        <v/>
      </c>
    </row>
    <row r="137" spans="1:13">
      <c r="A137">
        <f t="shared" si="21"/>
        <v>135</v>
      </c>
      <c r="B137" s="4">
        <v>43310</v>
      </c>
      <c r="C137" s="3"/>
      <c r="D137" s="3"/>
      <c r="E137">
        <f t="shared" si="22"/>
        <v>0.35996274991910698</v>
      </c>
      <c r="F137">
        <f t="shared" si="29"/>
        <v>0.22805071738793153</v>
      </c>
      <c r="G137">
        <f t="shared" si="23"/>
        <v>6.4991115463335691E-2</v>
      </c>
      <c r="H137">
        <f t="shared" si="30"/>
        <v>4.6553396384430137E-2</v>
      </c>
      <c r="I137" t="str">
        <f t="shared" si="24"/>
        <v/>
      </c>
      <c r="J137">
        <f t="shared" si="25"/>
        <v>240.18149732100349</v>
      </c>
      <c r="K137">
        <f t="shared" si="26"/>
        <v>240.18149732100349</v>
      </c>
      <c r="L137" t="str">
        <f t="shared" si="27"/>
        <v/>
      </c>
      <c r="M137" t="str">
        <f t="shared" si="28"/>
        <v/>
      </c>
    </row>
    <row r="138" spans="1:13">
      <c r="A138">
        <f t="shared" si="21"/>
        <v>136</v>
      </c>
      <c r="B138" s="4">
        <v>43311</v>
      </c>
      <c r="C138" s="3"/>
      <c r="D138" s="3"/>
      <c r="E138">
        <f t="shared" si="22"/>
        <v>0.32414453583372094</v>
      </c>
      <c r="F138">
        <f t="shared" si="29"/>
        <v>0.20535845431470395</v>
      </c>
      <c r="G138">
        <f t="shared" si="23"/>
        <v>5.7182571011094502E-2</v>
      </c>
      <c r="H138">
        <f t="shared" si="30"/>
        <v>4.0960104709421095E-2</v>
      </c>
      <c r="I138" t="str">
        <f t="shared" si="24"/>
        <v/>
      </c>
      <c r="J138">
        <f t="shared" si="25"/>
        <v>240.16439834960528</v>
      </c>
      <c r="K138">
        <f t="shared" si="26"/>
        <v>240.16439834960528</v>
      </c>
      <c r="L138" t="str">
        <f t="shared" si="27"/>
        <v/>
      </c>
      <c r="M138" t="str">
        <f t="shared" si="28"/>
        <v/>
      </c>
    </row>
    <row r="139" spans="1:13">
      <c r="A139">
        <f t="shared" si="21"/>
        <v>137</v>
      </c>
      <c r="B139" s="4">
        <v>43312</v>
      </c>
      <c r="C139" s="3"/>
      <c r="D139" s="3"/>
      <c r="E139">
        <f t="shared" si="22"/>
        <v>0.29189042514668612</v>
      </c>
      <c r="F139">
        <f t="shared" si="29"/>
        <v>0.18492419248472008</v>
      </c>
      <c r="G139">
        <f t="shared" si="23"/>
        <v>5.0312206585891382E-2</v>
      </c>
      <c r="H139">
        <f t="shared" si="30"/>
        <v>3.6038835146469779E-2</v>
      </c>
      <c r="I139" t="str">
        <f t="shared" si="24"/>
        <v/>
      </c>
      <c r="J139">
        <f t="shared" si="25"/>
        <v>240.14888535733826</v>
      </c>
      <c r="K139">
        <f t="shared" si="26"/>
        <v>240.14888535733826</v>
      </c>
      <c r="L139" t="str">
        <f t="shared" si="27"/>
        <v/>
      </c>
      <c r="M139" t="str">
        <f t="shared" si="28"/>
        <v/>
      </c>
    </row>
    <row r="140" spans="1:13">
      <c r="A140">
        <f t="shared" si="21"/>
        <v>138</v>
      </c>
      <c r="B140" s="4">
        <v>43313</v>
      </c>
      <c r="C140" s="3"/>
      <c r="D140" s="3"/>
      <c r="E140">
        <f t="shared" si="22"/>
        <v>0.26284577055470998</v>
      </c>
      <c r="F140">
        <f t="shared" si="29"/>
        <v>0.16652324872741925</v>
      </c>
      <c r="G140">
        <f t="shared" si="23"/>
        <v>4.4267301850598649E-2</v>
      </c>
      <c r="H140">
        <f t="shared" si="30"/>
        <v>3.1708845666492978E-2</v>
      </c>
      <c r="I140" t="str">
        <f t="shared" si="24"/>
        <v/>
      </c>
      <c r="J140">
        <f t="shared" si="25"/>
        <v>240.13481440306094</v>
      </c>
      <c r="K140">
        <f t="shared" si="26"/>
        <v>240.13481440306094</v>
      </c>
      <c r="L140" t="str">
        <f t="shared" si="27"/>
        <v/>
      </c>
      <c r="M140" t="str">
        <f t="shared" si="28"/>
        <v/>
      </c>
    </row>
    <row r="141" spans="1:13">
      <c r="A141">
        <f t="shared" si="21"/>
        <v>139</v>
      </c>
      <c r="B141" s="4">
        <v>43314</v>
      </c>
      <c r="C141" s="3"/>
      <c r="D141" s="3"/>
      <c r="E141">
        <f t="shared" si="22"/>
        <v>0.23669121405328702</v>
      </c>
      <c r="F141">
        <f t="shared" si="29"/>
        <v>0.14995329704643812</v>
      </c>
      <c r="G141">
        <f t="shared" si="23"/>
        <v>3.8948679577125257E-2</v>
      </c>
      <c r="H141">
        <f t="shared" si="30"/>
        <v>2.7899095223669023E-2</v>
      </c>
      <c r="I141" t="str">
        <f t="shared" si="24"/>
        <v/>
      </c>
      <c r="J141">
        <f t="shared" si="25"/>
        <v>240.12205420182278</v>
      </c>
      <c r="K141">
        <f t="shared" si="26"/>
        <v>240.12205420182278</v>
      </c>
      <c r="L141" t="str">
        <f t="shared" si="27"/>
        <v/>
      </c>
      <c r="M141" t="str">
        <f t="shared" si="28"/>
        <v/>
      </c>
    </row>
    <row r="142" spans="1:13">
      <c r="A142">
        <f t="shared" si="21"/>
        <v>140</v>
      </c>
      <c r="B142" s="4">
        <v>43315</v>
      </c>
      <c r="C142" s="3"/>
      <c r="D142" s="3"/>
      <c r="E142">
        <f t="shared" si="22"/>
        <v>0.21313917546319466</v>
      </c>
      <c r="F142">
        <f t="shared" si="29"/>
        <v>0.13503214396149857</v>
      </c>
      <c r="G142">
        <f t="shared" si="23"/>
        <v>3.426907847063778E-2</v>
      </c>
      <c r="H142">
        <f t="shared" si="30"/>
        <v>2.454707820290826E-2</v>
      </c>
      <c r="I142" t="str">
        <f t="shared" si="24"/>
        <v/>
      </c>
      <c r="J142">
        <f t="shared" si="25"/>
        <v>240.11048506575858</v>
      </c>
      <c r="K142">
        <f t="shared" si="26"/>
        <v>240.11048506575858</v>
      </c>
      <c r="L142" t="str">
        <f t="shared" si="27"/>
        <v/>
      </c>
      <c r="M142" t="str">
        <f t="shared" si="28"/>
        <v/>
      </c>
    </row>
    <row r="143" spans="1:13">
      <c r="A143">
        <f t="shared" si="21"/>
        <v>141</v>
      </c>
      <c r="B143" s="4">
        <v>43316</v>
      </c>
      <c r="C143" s="3"/>
      <c r="D143" s="3"/>
      <c r="E143">
        <f t="shared" si="22"/>
        <v>0.19193069036733687</v>
      </c>
      <c r="F143">
        <f t="shared" si="29"/>
        <v>0.12159572521564628</v>
      </c>
      <c r="G143">
        <f t="shared" si="23"/>
        <v>3.015172149549436E-2</v>
      </c>
      <c r="H143">
        <f t="shared" si="30"/>
        <v>2.1597798905983696E-2</v>
      </c>
      <c r="I143" t="str">
        <f t="shared" si="24"/>
        <v/>
      </c>
      <c r="J143">
        <f t="shared" si="25"/>
        <v>240.09999792630967</v>
      </c>
      <c r="K143">
        <f t="shared" si="26"/>
        <v>240.09999792630967</v>
      </c>
      <c r="L143" t="str">
        <f t="shared" si="27"/>
        <v/>
      </c>
      <c r="M143" t="str">
        <f t="shared" si="28"/>
        <v/>
      </c>
    </row>
    <row r="144" spans="1:13">
      <c r="A144">
        <f t="shared" si="21"/>
        <v>142</v>
      </c>
      <c r="B144" s="4">
        <v>43317</v>
      </c>
      <c r="C144" s="3"/>
      <c r="D144" s="3"/>
      <c r="E144">
        <f t="shared" si="22"/>
        <v>0.17283256268974212</v>
      </c>
      <c r="F144">
        <f t="shared" si="29"/>
        <v>0.10949630182080737</v>
      </c>
      <c r="G144">
        <f t="shared" si="23"/>
        <v>2.652905621377618E-2</v>
      </c>
      <c r="H144">
        <f t="shared" si="30"/>
        <v>1.9002869250974448E-2</v>
      </c>
      <c r="I144" t="str">
        <f t="shared" si="24"/>
        <v/>
      </c>
      <c r="J144">
        <f t="shared" si="25"/>
        <v>240.09049343256982</v>
      </c>
      <c r="K144">
        <f t="shared" si="26"/>
        <v>240.09049343256982</v>
      </c>
      <c r="L144" t="str">
        <f t="shared" si="27"/>
        <v/>
      </c>
      <c r="M144" t="str">
        <f t="shared" si="28"/>
        <v/>
      </c>
    </row>
    <row r="145" spans="1:13">
      <c r="A145">
        <f t="shared" si="21"/>
        <v>143</v>
      </c>
      <c r="B145" s="4">
        <v>43318</v>
      </c>
      <c r="C145" s="3"/>
      <c r="D145" s="3"/>
      <c r="E145">
        <f t="shared" si="22"/>
        <v>0.15563480060814266</v>
      </c>
      <c r="F145">
        <f t="shared" si="29"/>
        <v>9.8600835606436329E-2</v>
      </c>
      <c r="G145">
        <f t="shared" si="23"/>
        <v>2.334164646946827E-2</v>
      </c>
      <c r="H145">
        <f t="shared" si="30"/>
        <v>1.6719714881204144E-2</v>
      </c>
      <c r="I145" t="str">
        <f t="shared" si="24"/>
        <v/>
      </c>
      <c r="J145">
        <f t="shared" si="25"/>
        <v>240.08188112072526</v>
      </c>
      <c r="K145">
        <f t="shared" si="26"/>
        <v>240.08188112072526</v>
      </c>
      <c r="L145" t="str">
        <f t="shared" si="27"/>
        <v/>
      </c>
      <c r="M145" t="str">
        <f t="shared" si="28"/>
        <v/>
      </c>
    </row>
    <row r="146" spans="1:13">
      <c r="A146">
        <f t="shared" si="21"/>
        <v>144</v>
      </c>
      <c r="B146" s="4">
        <v>43319</v>
      </c>
      <c r="C146" s="3"/>
      <c r="D146" s="3"/>
      <c r="E146">
        <f t="shared" si="22"/>
        <v>0.14014830760693192</v>
      </c>
      <c r="F146">
        <f t="shared" si="29"/>
        <v>8.8789526409740402E-2</v>
      </c>
      <c r="G146">
        <f t="shared" si="23"/>
        <v>2.0537197234431447E-2</v>
      </c>
      <c r="H146">
        <f t="shared" si="30"/>
        <v>1.4710876658503786E-2</v>
      </c>
      <c r="I146" t="str">
        <f t="shared" si="24"/>
        <v/>
      </c>
      <c r="J146">
        <f t="shared" si="25"/>
        <v>240.07407864975121</v>
      </c>
      <c r="K146">
        <f t="shared" si="26"/>
        <v>240.07407864975121</v>
      </c>
      <c r="L146" t="str">
        <f t="shared" si="27"/>
        <v/>
      </c>
      <c r="M146" t="str">
        <f t="shared" si="28"/>
        <v/>
      </c>
    </row>
    <row r="147" spans="1:13">
      <c r="A147">
        <f t="shared" si="21"/>
        <v>145</v>
      </c>
      <c r="B147" s="4">
        <v>43320</v>
      </c>
      <c r="C147" s="3"/>
      <c r="D147" s="3"/>
      <c r="E147">
        <f t="shared" si="22"/>
        <v>0.12620280328267136</v>
      </c>
      <c r="F147">
        <f t="shared" si="29"/>
        <v>7.9954494823280917E-2</v>
      </c>
      <c r="G147">
        <f t="shared" si="23"/>
        <v>1.8069696617059032E-2</v>
      </c>
      <c r="H147">
        <f t="shared" si="30"/>
        <v>1.2943396080575138E-2</v>
      </c>
      <c r="I147" t="str">
        <f t="shared" si="24"/>
        <v/>
      </c>
      <c r="J147">
        <f t="shared" si="25"/>
        <v>240.06701109874271</v>
      </c>
      <c r="K147">
        <f t="shared" si="26"/>
        <v>240.06701109874271</v>
      </c>
      <c r="L147" t="str">
        <f t="shared" si="27"/>
        <v/>
      </c>
      <c r="M147" t="str">
        <f t="shared" si="28"/>
        <v/>
      </c>
    </row>
    <row r="148" spans="1:13">
      <c r="A148">
        <f t="shared" si="21"/>
        <v>146</v>
      </c>
      <c r="B148" s="4">
        <v>43321</v>
      </c>
      <c r="C148" s="3"/>
      <c r="D148" s="3"/>
      <c r="E148">
        <f t="shared" si="22"/>
        <v>0.11364495104054234</v>
      </c>
      <c r="F148">
        <f t="shared" si="29"/>
        <v>7.1998596016216179E-2</v>
      </c>
      <c r="G148">
        <f t="shared" si="23"/>
        <v>1.589866095677071E-2</v>
      </c>
      <c r="H148">
        <f t="shared" si="30"/>
        <v>1.1388274539152253E-2</v>
      </c>
      <c r="I148" t="str">
        <f t="shared" si="24"/>
        <v/>
      </c>
      <c r="J148">
        <f t="shared" si="25"/>
        <v>240.06061032147707</v>
      </c>
      <c r="K148">
        <f t="shared" si="26"/>
        <v>240.06061032147707</v>
      </c>
      <c r="L148" t="str">
        <f t="shared" si="27"/>
        <v/>
      </c>
      <c r="M148" t="str">
        <f t="shared" si="28"/>
        <v/>
      </c>
    </row>
    <row r="149" spans="1:13">
      <c r="A149">
        <f t="shared" si="21"/>
        <v>147</v>
      </c>
      <c r="B149" s="4">
        <v>43322</v>
      </c>
      <c r="C149" s="3"/>
      <c r="D149" s="3"/>
      <c r="E149">
        <f t="shared" si="22"/>
        <v>0.10233667209498999</v>
      </c>
      <c r="F149">
        <f t="shared" si="29"/>
        <v>6.483435158665897E-2</v>
      </c>
      <c r="G149">
        <f t="shared" si="23"/>
        <v>1.3988470618799187E-2</v>
      </c>
      <c r="H149">
        <f t="shared" si="30"/>
        <v>1.0019997547146111E-2</v>
      </c>
      <c r="I149" t="str">
        <f t="shared" si="24"/>
        <v/>
      </c>
      <c r="J149">
        <f t="shared" si="25"/>
        <v>240.05481435403951</v>
      </c>
      <c r="K149">
        <f t="shared" si="26"/>
        <v>240.05481435403951</v>
      </c>
      <c r="L149" t="str">
        <f t="shared" si="27"/>
        <v/>
      </c>
      <c r="M149" t="str">
        <f t="shared" si="28"/>
        <v/>
      </c>
    </row>
    <row r="150" spans="1:13">
      <c r="A150">
        <f t="shared" si="21"/>
        <v>148</v>
      </c>
      <c r="B150" s="4">
        <v>43323</v>
      </c>
      <c r="C150" s="3"/>
      <c r="D150" s="3"/>
      <c r="E150">
        <f t="shared" si="22"/>
        <v>9.2153627236298247E-2</v>
      </c>
      <c r="F150">
        <f t="shared" si="29"/>
        <v>5.8382987700423494E-2</v>
      </c>
      <c r="G150">
        <f t="shared" si="23"/>
        <v>1.2307785591822162E-2</v>
      </c>
      <c r="H150">
        <f t="shared" si="30"/>
        <v>8.8161161288870631E-3</v>
      </c>
      <c r="I150" t="str">
        <f t="shared" si="24"/>
        <v/>
      </c>
      <c r="J150">
        <f t="shared" si="25"/>
        <v>240.04956687157153</v>
      </c>
      <c r="K150">
        <f t="shared" si="26"/>
        <v>240.04956687157153</v>
      </c>
      <c r="L150" t="str">
        <f t="shared" si="27"/>
        <v/>
      </c>
      <c r="M150" t="str">
        <f t="shared" si="28"/>
        <v/>
      </c>
    </row>
  </sheetData>
  <pageMargins left="0.7" right="0.7" top="0.75" bottom="0.75" header="0.3" footer="0.3"/>
  <pageSetup paperSize="9" orientation="portrait" r:id="rId1"/>
  <headerFooter>
    <oddHeader>&amp;CThibaux Vandersteede&amp;REdwards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D9" sqref="D9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599.84694821724258</v>
      </c>
      <c r="S2">
        <f>SQRT(R2/11)</f>
        <v>7.3845474300746456</v>
      </c>
    </row>
    <row r="3" spans="1:25">
      <c r="A3">
        <f>A2+1</f>
        <v>1</v>
      </c>
      <c r="B3" s="13">
        <f>Edwards!B3</f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0.69094612192605664</v>
      </c>
      <c r="Q3" t="s">
        <v>20</v>
      </c>
      <c r="R3">
        <f>RSQ(D2:D100,I2:I100)</f>
        <v>0.85727940123608193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0.79439067072495695</v>
      </c>
      <c r="Q4" t="s">
        <v>21</v>
      </c>
      <c r="R4">
        <f>1-((1-$R$3)*($Y$3-1))/(Y3-Y4-1)</f>
        <v>0.71455880247216386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83</v>
      </c>
      <c r="D5" s="22"/>
      <c r="E5">
        <f t="shared" si="4"/>
        <v>83</v>
      </c>
      <c r="F5">
        <f t="shared" si="5"/>
        <v>57.348528119862699</v>
      </c>
      <c r="G5">
        <f t="shared" si="6"/>
        <v>83</v>
      </c>
      <c r="H5">
        <f t="shared" si="7"/>
        <v>65.934425670171422</v>
      </c>
      <c r="I5" t="str">
        <f t="shared" si="8"/>
        <v/>
      </c>
      <c r="J5">
        <f t="shared" si="0"/>
        <v>231.41410244969126</v>
      </c>
      <c r="K5">
        <f t="shared" si="9"/>
        <v>231.41410244969126</v>
      </c>
      <c r="L5" t="str">
        <f t="shared" si="1"/>
        <v/>
      </c>
      <c r="M5" t="str">
        <f t="shared" si="2"/>
        <v/>
      </c>
      <c r="N5" s="1" t="s">
        <v>14</v>
      </c>
      <c r="O5" s="5">
        <v>12.847726222271673</v>
      </c>
      <c r="Q5" s="1" t="s">
        <v>22</v>
      </c>
      <c r="R5">
        <f>LARGE(L2:L150,1)/LARGE(D2:D100,1)*100</f>
        <v>4.3137375402883062</v>
      </c>
    </row>
    <row r="6" spans="1:25">
      <c r="A6">
        <f t="shared" si="3"/>
        <v>4</v>
      </c>
      <c r="B6" s="13">
        <f>Edwards!B6</f>
        <v>43179</v>
      </c>
      <c r="C6" s="3"/>
      <c r="D6" s="22"/>
      <c r="E6">
        <f t="shared" si="4"/>
        <v>76.784732394070531</v>
      </c>
      <c r="F6">
        <f t="shared" si="5"/>
        <v>53.054113070813088</v>
      </c>
      <c r="G6">
        <f t="shared" si="6"/>
        <v>74.792262675612278</v>
      </c>
      <c r="H6">
        <f t="shared" si="7"/>
        <v>59.414275711916801</v>
      </c>
      <c r="I6" t="str">
        <f t="shared" si="8"/>
        <v/>
      </c>
      <c r="J6">
        <f t="shared" si="0"/>
        <v>233.63983735889627</v>
      </c>
      <c r="K6">
        <f t="shared" si="9"/>
        <v>233.63983735889627</v>
      </c>
      <c r="L6" t="str">
        <f t="shared" si="1"/>
        <v/>
      </c>
      <c r="M6" t="str">
        <f t="shared" si="2"/>
        <v/>
      </c>
      <c r="N6" s="1" t="s">
        <v>15</v>
      </c>
      <c r="O6" s="5">
        <v>9.6037337781487171</v>
      </c>
      <c r="Q6" s="1" t="s">
        <v>45</v>
      </c>
      <c r="R6">
        <f>AVERAGE(M2:M150)</f>
        <v>2.2439816736284621</v>
      </c>
      <c r="S6">
        <f>_xlfn.STDEV.P(M2:M150)</f>
        <v>1.6571715093977504</v>
      </c>
    </row>
    <row r="7" spans="1:25">
      <c r="A7">
        <f t="shared" si="3"/>
        <v>5</v>
      </c>
      <c r="B7" s="13">
        <f>Edwards!B7</f>
        <v>43180</v>
      </c>
      <c r="C7" s="3"/>
      <c r="D7" s="22"/>
      <c r="E7">
        <f t="shared" si="4"/>
        <v>71.034881070229204</v>
      </c>
      <c r="F7">
        <f t="shared" si="5"/>
        <v>49.081275596953517</v>
      </c>
      <c r="G7">
        <f t="shared" si="6"/>
        <v>67.396175375154044</v>
      </c>
      <c r="H7">
        <f t="shared" si="7"/>
        <v>53.538892960565448</v>
      </c>
      <c r="I7" t="str">
        <f t="shared" si="8"/>
        <v/>
      </c>
      <c r="J7">
        <f t="shared" si="0"/>
        <v>235.54238263638806</v>
      </c>
      <c r="K7">
        <f t="shared" si="9"/>
        <v>235.54238263638806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104.39</v>
      </c>
      <c r="D8" s="22"/>
      <c r="E8">
        <f t="shared" si="4"/>
        <v>170.10559438099006</v>
      </c>
      <c r="F8">
        <f t="shared" si="5"/>
        <v>117.53380075547189</v>
      </c>
      <c r="G8">
        <f t="shared" si="6"/>
        <v>165.12147532518259</v>
      </c>
      <c r="H8">
        <f t="shared" si="7"/>
        <v>131.17095953466622</v>
      </c>
      <c r="I8" t="str">
        <f t="shared" si="8"/>
        <v/>
      </c>
      <c r="J8">
        <f t="shared" si="0"/>
        <v>226.36284122080565</v>
      </c>
      <c r="K8">
        <f t="shared" si="9"/>
        <v>226.36284122080565</v>
      </c>
      <c r="L8" t="str">
        <f t="shared" si="1"/>
        <v/>
      </c>
      <c r="M8" t="str">
        <f t="shared" si="2"/>
        <v/>
      </c>
      <c r="O8">
        <f>1.1*O3</f>
        <v>0.76004073411866235</v>
      </c>
    </row>
    <row r="9" spans="1:25">
      <c r="A9">
        <f t="shared" si="3"/>
        <v>7</v>
      </c>
      <c r="B9" s="13">
        <f>Edwards!B9</f>
        <v>43182</v>
      </c>
      <c r="C9" s="3">
        <f>10+95.04</f>
        <v>105.04</v>
      </c>
      <c r="D9" s="22">
        <v>229</v>
      </c>
      <c r="E9">
        <f t="shared" si="4"/>
        <v>262.40762100335695</v>
      </c>
      <c r="F9">
        <f t="shared" si="5"/>
        <v>181.30952809611193</v>
      </c>
      <c r="G9">
        <f t="shared" si="6"/>
        <v>253.83287657717699</v>
      </c>
      <c r="H9">
        <f t="shared" si="7"/>
        <v>201.64246907618883</v>
      </c>
      <c r="I9">
        <f t="shared" si="8"/>
        <v>230.53287442575959</v>
      </c>
      <c r="J9">
        <f t="shared" si="0"/>
        <v>219.6670590199231</v>
      </c>
      <c r="K9">
        <f t="shared" si="9"/>
        <v>230.53287442575959</v>
      </c>
      <c r="L9">
        <f t="shared" si="1"/>
        <v>1.5328744257595872</v>
      </c>
      <c r="M9">
        <f t="shared" si="2"/>
        <v>0.66937747849763629</v>
      </c>
    </row>
    <row r="10" spans="1:25">
      <c r="A10">
        <f t="shared" si="3"/>
        <v>8</v>
      </c>
      <c r="B10" s="13">
        <f>Edwards!B10</f>
        <v>43183</v>
      </c>
      <c r="C10" s="3"/>
      <c r="D10" s="22"/>
      <c r="E10">
        <f t="shared" si="4"/>
        <v>242.757818757921</v>
      </c>
      <c r="F10">
        <f t="shared" si="5"/>
        <v>167.73257343801404</v>
      </c>
      <c r="G10">
        <f t="shared" si="6"/>
        <v>228.73174916465655</v>
      </c>
      <c r="H10">
        <f t="shared" si="7"/>
        <v>181.70236763500412</v>
      </c>
      <c r="I10" t="str">
        <f t="shared" si="8"/>
        <v/>
      </c>
      <c r="J10">
        <f t="shared" si="0"/>
        <v>226.03020580300989</v>
      </c>
      <c r="K10">
        <f t="shared" si="9"/>
        <v>226.03020580300989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2"/>
      <c r="E11">
        <f t="shared" si="4"/>
        <v>224.57944758909926</v>
      </c>
      <c r="F11">
        <f t="shared" si="5"/>
        <v>155.17229837598421</v>
      </c>
      <c r="G11">
        <f t="shared" si="6"/>
        <v>206.11283211777413</v>
      </c>
      <c r="H11">
        <f t="shared" si="7"/>
        <v>163.73411095105905</v>
      </c>
      <c r="I11" t="str">
        <f t="shared" si="8"/>
        <v/>
      </c>
      <c r="J11">
        <f t="shared" si="0"/>
        <v>231.43818742492516</v>
      </c>
      <c r="K11">
        <f t="shared" si="9"/>
        <v>231.43818742492516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66.680000000000007</v>
      </c>
      <c r="D12" s="22"/>
      <c r="E12">
        <f t="shared" si="4"/>
        <v>274.4423227028575</v>
      </c>
      <c r="F12">
        <f t="shared" si="5"/>
        <v>189.62485856391876</v>
      </c>
      <c r="G12">
        <f t="shared" si="6"/>
        <v>252.41066362128842</v>
      </c>
      <c r="H12">
        <f t="shared" si="7"/>
        <v>200.5126763722468</v>
      </c>
      <c r="I12" t="str">
        <f t="shared" si="8"/>
        <v/>
      </c>
      <c r="J12">
        <f t="shared" si="0"/>
        <v>229.11218219167199</v>
      </c>
      <c r="K12">
        <f t="shared" si="9"/>
        <v>229.11218219167199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2"/>
      <c r="E13">
        <f t="shared" si="4"/>
        <v>253.8913289921212</v>
      </c>
      <c r="F13">
        <f t="shared" si="5"/>
        <v>175.42522915775874</v>
      </c>
      <c r="G13">
        <f t="shared" si="6"/>
        <v>227.45017657456648</v>
      </c>
      <c r="H13">
        <f t="shared" si="7"/>
        <v>180.68429832557976</v>
      </c>
      <c r="I13" t="str">
        <f t="shared" si="8"/>
        <v/>
      </c>
      <c r="J13">
        <f t="shared" si="0"/>
        <v>234.74093083217898</v>
      </c>
      <c r="K13">
        <f t="shared" si="9"/>
        <v>234.74093083217898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64.510000000000005</v>
      </c>
      <c r="D14" s="22"/>
      <c r="E14">
        <f t="shared" si="4"/>
        <v>299.38925004620415</v>
      </c>
      <c r="F14">
        <f t="shared" si="5"/>
        <v>206.86184126577524</v>
      </c>
      <c r="G14">
        <f t="shared" si="6"/>
        <v>269.46799219252256</v>
      </c>
      <c r="H14">
        <f t="shared" si="7"/>
        <v>214.06285905672547</v>
      </c>
      <c r="I14" t="str">
        <f t="shared" si="8"/>
        <v/>
      </c>
      <c r="J14">
        <f t="shared" si="0"/>
        <v>232.79898220904977</v>
      </c>
      <c r="K14">
        <f t="shared" si="9"/>
        <v>232.79898220904977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2"/>
      <c r="E15">
        <f t="shared" si="4"/>
        <v>276.97016200553315</v>
      </c>
      <c r="F15">
        <f t="shared" si="5"/>
        <v>191.37145932695478</v>
      </c>
      <c r="G15">
        <f t="shared" si="6"/>
        <v>242.82073318955406</v>
      </c>
      <c r="H15">
        <f t="shared" si="7"/>
        <v>192.89452510437567</v>
      </c>
      <c r="I15" t="str">
        <f t="shared" si="8"/>
        <v/>
      </c>
      <c r="J15">
        <f t="shared" si="0"/>
        <v>238.4769342225791</v>
      </c>
      <c r="K15">
        <f t="shared" si="9"/>
        <v>238.4769342225791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9+94.84</f>
        <v>103.84</v>
      </c>
      <c r="D16" s="22">
        <v>243</v>
      </c>
      <c r="E16">
        <f t="shared" si="4"/>
        <v>360.06987675587015</v>
      </c>
      <c r="F16">
        <f t="shared" si="5"/>
        <v>248.78888496686164</v>
      </c>
      <c r="G16">
        <f t="shared" si="6"/>
        <v>322.64857903370955</v>
      </c>
      <c r="H16">
        <f t="shared" si="7"/>
        <v>256.30902110704284</v>
      </c>
      <c r="I16">
        <f t="shared" si="8"/>
        <v>243.22154580709665</v>
      </c>
      <c r="J16">
        <f t="shared" si="0"/>
        <v>232.47986385981881</v>
      </c>
      <c r="K16">
        <f t="shared" si="9"/>
        <v>243.22154580709665</v>
      </c>
      <c r="L16">
        <f t="shared" si="1"/>
        <v>0.22154580709664629</v>
      </c>
      <c r="M16">
        <f t="shared" si="2"/>
        <v>9.1171114031541683E-2</v>
      </c>
    </row>
    <row r="17" spans="1:13">
      <c r="A17">
        <f t="shared" si="3"/>
        <v>15</v>
      </c>
      <c r="B17" s="13">
        <f>Edwards!B17</f>
        <v>43190</v>
      </c>
      <c r="C17" s="3"/>
      <c r="D17" s="22"/>
      <c r="E17">
        <f t="shared" si="4"/>
        <v>333.10685698633068</v>
      </c>
      <c r="F17">
        <f t="shared" si="5"/>
        <v>230.15889102168276</v>
      </c>
      <c r="G17">
        <f t="shared" si="6"/>
        <v>290.74237680725611</v>
      </c>
      <c r="H17">
        <f t="shared" si="7"/>
        <v>230.96303172008436</v>
      </c>
      <c r="I17" t="str">
        <f t="shared" si="8"/>
        <v/>
      </c>
      <c r="J17">
        <f t="shared" si="0"/>
        <v>239.19585930159838</v>
      </c>
      <c r="K17">
        <f t="shared" si="9"/>
        <v>239.19585930159838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2"/>
      <c r="E18">
        <f t="shared" si="4"/>
        <v>308.1629020762087</v>
      </c>
      <c r="F18">
        <f t="shared" si="5"/>
        <v>212.92396211103554</v>
      </c>
      <c r="G18">
        <f t="shared" si="6"/>
        <v>261.99132791686918</v>
      </c>
      <c r="H18">
        <f t="shared" si="7"/>
        <v>208.12346670800386</v>
      </c>
      <c r="I18" t="str">
        <f t="shared" si="8"/>
        <v/>
      </c>
      <c r="J18">
        <f t="shared" si="0"/>
        <v>244.80049540303165</v>
      </c>
      <c r="K18">
        <f t="shared" si="9"/>
        <v>244.80049540303165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66.47</v>
      </c>
      <c r="D19" s="22"/>
      <c r="E19">
        <f t="shared" si="4"/>
        <v>351.55681891207041</v>
      </c>
      <c r="F19">
        <f t="shared" si="5"/>
        <v>242.90682066395601</v>
      </c>
      <c r="G19">
        <f t="shared" si="6"/>
        <v>302.55342429266204</v>
      </c>
      <c r="H19">
        <f t="shared" si="7"/>
        <v>240.3456176539803</v>
      </c>
      <c r="I19" t="str">
        <f t="shared" si="8"/>
        <v/>
      </c>
      <c r="J19">
        <f t="shared" si="0"/>
        <v>242.56120300997571</v>
      </c>
      <c r="K19">
        <f t="shared" si="9"/>
        <v>242.56120300997571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2"/>
      <c r="E20">
        <f t="shared" si="4"/>
        <v>325.23128025872336</v>
      </c>
      <c r="F20">
        <f t="shared" si="5"/>
        <v>224.71729182381137</v>
      </c>
      <c r="G20">
        <f t="shared" si="6"/>
        <v>272.63439979641873</v>
      </c>
      <c r="H20">
        <f t="shared" si="7"/>
        <v>216.57822371697316</v>
      </c>
      <c r="I20" t="str">
        <f t="shared" si="8"/>
        <v/>
      </c>
      <c r="J20">
        <f t="shared" si="0"/>
        <v>248.13906810683821</v>
      </c>
      <c r="K20">
        <f t="shared" si="9"/>
        <v>248.13906810683821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57.24</v>
      </c>
      <c r="D21" s="22"/>
      <c r="E21">
        <f t="shared" si="4"/>
        <v>358.11707013068707</v>
      </c>
      <c r="F21">
        <f t="shared" si="5"/>
        <v>247.43960080231989</v>
      </c>
      <c r="G21">
        <f t="shared" si="6"/>
        <v>302.91401980700778</v>
      </c>
      <c r="H21">
        <f t="shared" si="7"/>
        <v>240.6320713664818</v>
      </c>
      <c r="I21" t="str">
        <f t="shared" si="8"/>
        <v/>
      </c>
      <c r="J21">
        <f t="shared" si="0"/>
        <v>246.80752943583809</v>
      </c>
      <c r="K21">
        <f t="shared" si="9"/>
        <v>246.80752943583809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2"/>
      <c r="E22">
        <f t="shared" si="4"/>
        <v>331.30028187630597</v>
      </c>
      <c r="F22">
        <f t="shared" si="5"/>
        <v>228.91064495544305</v>
      </c>
      <c r="G22">
        <f t="shared" si="6"/>
        <v>272.95933659676325</v>
      </c>
      <c r="H22">
        <f t="shared" si="7"/>
        <v>216.83635047974204</v>
      </c>
      <c r="I22" t="str">
        <f t="shared" si="8"/>
        <v/>
      </c>
      <c r="J22">
        <f t="shared" si="0"/>
        <v>252.07429447570101</v>
      </c>
      <c r="K22">
        <f t="shared" si="9"/>
        <v>252.07429447570101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7+62.38</f>
        <v>69.38</v>
      </c>
      <c r="D23" s="22">
        <v>249</v>
      </c>
      <c r="E23">
        <f t="shared" si="4"/>
        <v>375.87160826448536</v>
      </c>
      <c r="F23">
        <f t="shared" si="5"/>
        <v>259.70703007245612</v>
      </c>
      <c r="G23">
        <f t="shared" si="6"/>
        <v>315.3468241265781</v>
      </c>
      <c r="H23">
        <f t="shared" si="7"/>
        <v>250.50857512889741</v>
      </c>
      <c r="I23">
        <f t="shared" si="8"/>
        <v>256.37543773922636</v>
      </c>
      <c r="J23">
        <f t="shared" si="0"/>
        <v>249.19845494355872</v>
      </c>
      <c r="K23">
        <f t="shared" si="9"/>
        <v>256.37543773922636</v>
      </c>
      <c r="L23">
        <f t="shared" si="1"/>
        <v>7.3754377392263564</v>
      </c>
      <c r="M23">
        <f t="shared" si="2"/>
        <v>2.96202318844432</v>
      </c>
    </row>
    <row r="24" spans="1:13">
      <c r="A24">
        <f t="shared" si="3"/>
        <v>22</v>
      </c>
      <c r="B24" s="13">
        <f>Edwards!B24</f>
        <v>43197</v>
      </c>
      <c r="C24" s="3"/>
      <c r="D24" s="22"/>
      <c r="E24">
        <f t="shared" si="4"/>
        <v>347.72531150743873</v>
      </c>
      <c r="F24">
        <f t="shared" si="5"/>
        <v>240.25945548159478</v>
      </c>
      <c r="G24">
        <f t="shared" si="6"/>
        <v>284.16268077102575</v>
      </c>
      <c r="H24">
        <f t="shared" si="7"/>
        <v>225.73618257269698</v>
      </c>
      <c r="I24" t="str">
        <f t="shared" si="8"/>
        <v/>
      </c>
      <c r="J24">
        <f t="shared" si="0"/>
        <v>254.52327290889781</v>
      </c>
      <c r="K24">
        <f t="shared" si="9"/>
        <v>254.52327290889781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2"/>
      <c r="E25">
        <f t="shared" si="4"/>
        <v>321.68668663546379</v>
      </c>
      <c r="F25">
        <f t="shared" si="5"/>
        <v>222.26816860601633</v>
      </c>
      <c r="G25">
        <f t="shared" si="6"/>
        <v>256.06228750400862</v>
      </c>
      <c r="H25">
        <f t="shared" si="7"/>
        <v>203.41349231767617</v>
      </c>
      <c r="I25" t="str">
        <f t="shared" si="8"/>
        <v/>
      </c>
      <c r="J25">
        <f t="shared" si="0"/>
        <v>258.85467628834016</v>
      </c>
      <c r="K25">
        <f t="shared" si="9"/>
        <v>258.85467628834016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61.97</v>
      </c>
      <c r="D26" s="22"/>
      <c r="E26">
        <f t="shared" si="4"/>
        <v>359.567905398064</v>
      </c>
      <c r="F26">
        <f t="shared" si="5"/>
        <v>248.44204980386752</v>
      </c>
      <c r="G26">
        <f t="shared" si="6"/>
        <v>292.71069720865017</v>
      </c>
      <c r="H26">
        <f t="shared" si="7"/>
        <v>232.5266470839494</v>
      </c>
      <c r="I26" t="str">
        <f t="shared" si="8"/>
        <v/>
      </c>
      <c r="J26">
        <f t="shared" si="0"/>
        <v>255.91540271991812</v>
      </c>
      <c r="K26">
        <f t="shared" si="9"/>
        <v>255.91540271991812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2"/>
      <c r="E27">
        <f t="shared" si="4"/>
        <v>332.64247462032301</v>
      </c>
      <c r="F27">
        <f t="shared" si="5"/>
        <v>229.83802782679891</v>
      </c>
      <c r="G27">
        <f t="shared" si="6"/>
        <v>263.76500426013223</v>
      </c>
      <c r="H27">
        <f t="shared" si="7"/>
        <v>209.53245864797756</v>
      </c>
      <c r="I27" t="str">
        <f t="shared" si="8"/>
        <v/>
      </c>
      <c r="J27">
        <f t="shared" si="0"/>
        <v>260.30556917882132</v>
      </c>
      <c r="K27">
        <f t="shared" si="9"/>
        <v>260.30556917882132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60.25</v>
      </c>
      <c r="D28" s="22"/>
      <c r="E28">
        <f t="shared" si="4"/>
        <v>367.98329393521567</v>
      </c>
      <c r="F28">
        <f t="shared" si="5"/>
        <v>254.25662987811347</v>
      </c>
      <c r="G28">
        <f t="shared" si="6"/>
        <v>297.93170461756392</v>
      </c>
      <c r="H28">
        <f t="shared" si="7"/>
        <v>236.67416666137635</v>
      </c>
      <c r="I28" t="str">
        <f t="shared" si="8"/>
        <v/>
      </c>
      <c r="J28">
        <f t="shared" si="0"/>
        <v>257.5824632167371</v>
      </c>
      <c r="K28">
        <f t="shared" si="9"/>
        <v>257.5824632167371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2"/>
      <c r="E29">
        <f t="shared" si="4"/>
        <v>340.42769578679673</v>
      </c>
      <c r="F29">
        <f t="shared" si="5"/>
        <v>235.21719620011058</v>
      </c>
      <c r="G29">
        <f t="shared" si="6"/>
        <v>268.46971459216593</v>
      </c>
      <c r="H29">
        <f t="shared" si="7"/>
        <v>213.26983664420845</v>
      </c>
      <c r="I29" t="str">
        <f t="shared" si="8"/>
        <v/>
      </c>
      <c r="J29">
        <f t="shared" si="0"/>
        <v>261.94735955590215</v>
      </c>
      <c r="K29">
        <f t="shared" si="9"/>
        <v>261.94735955590215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8+76.75</f>
        <v>84.75</v>
      </c>
      <c r="D30" s="22">
        <v>253</v>
      </c>
      <c r="E30">
        <f t="shared" si="4"/>
        <v>399.68553639179805</v>
      </c>
      <c r="F30">
        <f t="shared" si="5"/>
        <v>276.16117135984865</v>
      </c>
      <c r="G30">
        <f t="shared" si="6"/>
        <v>326.67117366534859</v>
      </c>
      <c r="H30">
        <f t="shared" si="7"/>
        <v>259.50453275452514</v>
      </c>
      <c r="I30">
        <f t="shared" si="8"/>
        <v>265.42356411603032</v>
      </c>
      <c r="J30">
        <f t="shared" si="0"/>
        <v>256.65663860532345</v>
      </c>
      <c r="K30">
        <f t="shared" si="9"/>
        <v>265.42356411603032</v>
      </c>
      <c r="L30">
        <f t="shared" si="1"/>
        <v>12.42356411603032</v>
      </c>
      <c r="M30">
        <f t="shared" si="2"/>
        <v>4.9104996506048693</v>
      </c>
    </row>
    <row r="31" spans="1:13">
      <c r="A31">
        <f t="shared" si="3"/>
        <v>29</v>
      </c>
      <c r="B31" s="13">
        <f>Edwards!B31</f>
        <v>43204</v>
      </c>
      <c r="C31" s="3"/>
      <c r="D31" s="22"/>
      <c r="E31">
        <f t="shared" si="4"/>
        <v>369.75598739306929</v>
      </c>
      <c r="F31">
        <f t="shared" si="5"/>
        <v>255.48146554818112</v>
      </c>
      <c r="G31">
        <f t="shared" si="6"/>
        <v>294.36718348589528</v>
      </c>
      <c r="H31">
        <f t="shared" si="7"/>
        <v>233.84254432877682</v>
      </c>
      <c r="I31" t="str">
        <f t="shared" si="8"/>
        <v/>
      </c>
      <c r="J31">
        <f t="shared" si="0"/>
        <v>261.63892121940432</v>
      </c>
      <c r="K31">
        <f t="shared" si="9"/>
        <v>261.63892121940432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2"/>
      <c r="E32">
        <f t="shared" si="4"/>
        <v>342.06764509737519</v>
      </c>
      <c r="F32">
        <f t="shared" si="5"/>
        <v>236.35031281641008</v>
      </c>
      <c r="G32">
        <f t="shared" si="6"/>
        <v>265.2576832573161</v>
      </c>
      <c r="H32">
        <f t="shared" si="7"/>
        <v>210.71822891772752</v>
      </c>
      <c r="I32" t="str">
        <f t="shared" si="8"/>
        <v/>
      </c>
      <c r="J32">
        <f t="shared" si="0"/>
        <v>265.63208389868259</v>
      </c>
      <c r="K32">
        <f t="shared" si="9"/>
        <v>265.63208389868259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55.35</v>
      </c>
      <c r="D33" s="22"/>
      <c r="E33">
        <f t="shared" si="4"/>
        <v>371.80268180086563</v>
      </c>
      <c r="F33">
        <f t="shared" si="5"/>
        <v>256.89562111201576</v>
      </c>
      <c r="G33">
        <f t="shared" si="6"/>
        <v>294.37677497476562</v>
      </c>
      <c r="H33">
        <f t="shared" si="7"/>
        <v>233.85016371805378</v>
      </c>
      <c r="I33" t="str">
        <f t="shared" si="8"/>
        <v/>
      </c>
      <c r="J33">
        <f t="shared" si="0"/>
        <v>263.04545739396201</v>
      </c>
      <c r="K33">
        <f t="shared" si="9"/>
        <v>263.04545739396201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2"/>
      <c r="E34">
        <f t="shared" si="4"/>
        <v>343.96107741538822</v>
      </c>
      <c r="F34">
        <f t="shared" si="5"/>
        <v>237.65857253367062</v>
      </c>
      <c r="G34">
        <f t="shared" si="6"/>
        <v>265.2663262591841</v>
      </c>
      <c r="H34">
        <f t="shared" si="7"/>
        <v>210.72509483777853</v>
      </c>
      <c r="I34" t="str">
        <f t="shared" si="8"/>
        <v/>
      </c>
      <c r="J34">
        <f t="shared" si="0"/>
        <v>266.93347769589207</v>
      </c>
      <c r="K34">
        <f t="shared" si="9"/>
        <v>266.93347769589207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54.42</v>
      </c>
      <c r="D35" s="22"/>
      <c r="E35">
        <f t="shared" si="4"/>
        <v>372.62432871465978</v>
      </c>
      <c r="F35">
        <f t="shared" si="5"/>
        <v>257.46333486069432</v>
      </c>
      <c r="G35">
        <f t="shared" si="6"/>
        <v>293.45456328399479</v>
      </c>
      <c r="H35">
        <f t="shared" si="7"/>
        <v>233.11756735447193</v>
      </c>
      <c r="I35" t="str">
        <f t="shared" si="8"/>
        <v/>
      </c>
      <c r="J35">
        <f t="shared" si="0"/>
        <v>264.34576750622239</v>
      </c>
      <c r="K35">
        <f t="shared" si="9"/>
        <v>264.34576750622239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2"/>
      <c r="E36">
        <f t="shared" si="4"/>
        <v>344.72119715512434</v>
      </c>
      <c r="F36">
        <f t="shared" si="5"/>
        <v>238.18377432004075</v>
      </c>
      <c r="G36">
        <f t="shared" si="6"/>
        <v>264.43531060835693</v>
      </c>
      <c r="H36">
        <f t="shared" si="7"/>
        <v>210.06494375753499</v>
      </c>
      <c r="I36" t="str">
        <f t="shared" si="8"/>
        <v/>
      </c>
      <c r="J36">
        <f t="shared" si="0"/>
        <v>268.11883056250576</v>
      </c>
      <c r="K36">
        <f t="shared" si="9"/>
        <v>268.11883056250576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8+77.41</f>
        <v>85.41</v>
      </c>
      <c r="D37" s="22">
        <v>272</v>
      </c>
      <c r="E37">
        <f t="shared" si="4"/>
        <v>404.31752860385359</v>
      </c>
      <c r="F37">
        <f t="shared" si="5"/>
        <v>279.36162841556012</v>
      </c>
      <c r="G37">
        <f t="shared" si="6"/>
        <v>323.69572544249826</v>
      </c>
      <c r="H37">
        <f t="shared" si="7"/>
        <v>257.14086444506768</v>
      </c>
      <c r="I37">
        <f t="shared" si="8"/>
        <v>271.05596288340649</v>
      </c>
      <c r="J37">
        <f t="shared" si="0"/>
        <v>262.22076397049238</v>
      </c>
      <c r="K37">
        <f t="shared" si="9"/>
        <v>271.05596288340649</v>
      </c>
      <c r="L37">
        <f t="shared" si="1"/>
        <v>-0.9440371165935062</v>
      </c>
      <c r="M37">
        <f t="shared" si="2"/>
        <v>0.3470724693358479</v>
      </c>
    </row>
    <row r="38" spans="1:13">
      <c r="A38">
        <f t="shared" si="3"/>
        <v>36</v>
      </c>
      <c r="B38" s="13">
        <f>Edwards!B38</f>
        <v>43211</v>
      </c>
      <c r="C38" s="3"/>
      <c r="D38" s="22"/>
      <c r="E38">
        <f t="shared" si="4"/>
        <v>374.04112332625124</v>
      </c>
      <c r="F38">
        <f t="shared" si="5"/>
        <v>258.44226360313917</v>
      </c>
      <c r="G38">
        <f t="shared" si="6"/>
        <v>291.6859725815446</v>
      </c>
      <c r="H38">
        <f t="shared" si="7"/>
        <v>231.71261540011463</v>
      </c>
      <c r="I38" t="str">
        <f t="shared" si="8"/>
        <v/>
      </c>
      <c r="J38">
        <f t="shared" si="0"/>
        <v>266.72964820302457</v>
      </c>
      <c r="K38">
        <f t="shared" si="9"/>
        <v>266.72964820302457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2"/>
      <c r="E39">
        <f t="shared" si="4"/>
        <v>346.03189830100882</v>
      </c>
      <c r="F39">
        <f t="shared" si="5"/>
        <v>239.08939819379367</v>
      </c>
      <c r="G39">
        <f t="shared" si="6"/>
        <v>262.84161301337741</v>
      </c>
      <c r="H39">
        <f t="shared" si="7"/>
        <v>208.79892525612647</v>
      </c>
      <c r="I39" t="str">
        <f t="shared" si="8"/>
        <v/>
      </c>
      <c r="J39">
        <f t="shared" si="0"/>
        <v>270.29047293766723</v>
      </c>
      <c r="K39">
        <f t="shared" si="9"/>
        <v>270.29047293766723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64.55</v>
      </c>
      <c r="D40" s="22"/>
      <c r="E40">
        <f t="shared" si="4"/>
        <v>384.67008085367701</v>
      </c>
      <c r="F40">
        <f t="shared" si="5"/>
        <v>265.78630058683081</v>
      </c>
      <c r="G40">
        <f t="shared" si="6"/>
        <v>301.39962605515848</v>
      </c>
      <c r="H40">
        <f t="shared" si="7"/>
        <v>239.42905109820856</v>
      </c>
      <c r="I40" t="str">
        <f t="shared" si="8"/>
        <v/>
      </c>
      <c r="J40">
        <f t="shared" si="0"/>
        <v>266.35724948862224</v>
      </c>
      <c r="K40">
        <f t="shared" si="9"/>
        <v>266.35724948862224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2"/>
      <c r="E41">
        <f t="shared" si="4"/>
        <v>355.86493034162726</v>
      </c>
      <c r="F41">
        <f t="shared" si="5"/>
        <v>245.88349354903363</v>
      </c>
      <c r="G41">
        <f t="shared" si="6"/>
        <v>271.59469882227381</v>
      </c>
      <c r="H41">
        <f t="shared" si="7"/>
        <v>215.75229496276876</v>
      </c>
      <c r="I41" t="str">
        <f t="shared" si="8"/>
        <v/>
      </c>
      <c r="J41">
        <f t="shared" si="0"/>
        <v>270.13119858626487</v>
      </c>
      <c r="K41">
        <f t="shared" si="9"/>
        <v>270.13119858626487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64.87</v>
      </c>
      <c r="D42" s="22"/>
      <c r="E42">
        <f t="shared" si="4"/>
        <v>394.086788490559</v>
      </c>
      <c r="F42">
        <f t="shared" si="5"/>
        <v>272.29273820984588</v>
      </c>
      <c r="G42">
        <f t="shared" si="6"/>
        <v>309.60713320023262</v>
      </c>
      <c r="H42">
        <f t="shared" si="7"/>
        <v>245.94901820416388</v>
      </c>
      <c r="I42" t="str">
        <f t="shared" si="8"/>
        <v/>
      </c>
      <c r="J42">
        <f t="shared" si="0"/>
        <v>266.34372000568203</v>
      </c>
      <c r="K42">
        <f t="shared" si="9"/>
        <v>266.34372000568203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2"/>
      <c r="E43">
        <f t="shared" si="4"/>
        <v>364.57648908778611</v>
      </c>
      <c r="F43">
        <f t="shared" si="5"/>
        <v>251.90271128062312</v>
      </c>
      <c r="G43">
        <f t="shared" si="6"/>
        <v>278.9905787054829</v>
      </c>
      <c r="H43">
        <f t="shared" si="7"/>
        <v>221.62751294379245</v>
      </c>
      <c r="I43" t="str">
        <f t="shared" si="8"/>
        <v/>
      </c>
      <c r="J43">
        <f t="shared" si="0"/>
        <v>270.27519833683067</v>
      </c>
      <c r="K43">
        <f t="shared" si="9"/>
        <v>270.27519833683067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7+73.81</f>
        <v>80.81</v>
      </c>
      <c r="D44" s="22">
        <v>281</v>
      </c>
      <c r="E44">
        <f t="shared" si="4"/>
        <v>418.08600182861966</v>
      </c>
      <c r="F44">
        <f t="shared" si="5"/>
        <v>288.87490159505501</v>
      </c>
      <c r="G44">
        <f t="shared" si="6"/>
        <v>332.2116463441152</v>
      </c>
      <c r="H44">
        <f t="shared" si="7"/>
        <v>263.90583256194384</v>
      </c>
      <c r="I44">
        <f t="shared" si="8"/>
        <v>273.32842302155024</v>
      </c>
      <c r="J44">
        <f t="shared" si="0"/>
        <v>264.96906903311117</v>
      </c>
      <c r="K44">
        <f t="shared" si="9"/>
        <v>273.32842302155024</v>
      </c>
      <c r="L44">
        <f t="shared" si="1"/>
        <v>-7.6715769784497638</v>
      </c>
      <c r="M44">
        <f t="shared" si="2"/>
        <v>2.7300985688433324</v>
      </c>
    </row>
    <row r="45" spans="1:13">
      <c r="A45">
        <f t="shared" si="3"/>
        <v>43</v>
      </c>
      <c r="B45" s="13">
        <f>Edwards!B45</f>
        <v>43218</v>
      </c>
      <c r="C45" s="3"/>
      <c r="D45" s="22"/>
      <c r="E45">
        <f t="shared" si="4"/>
        <v>386.77857551948722</v>
      </c>
      <c r="F45">
        <f t="shared" si="5"/>
        <v>267.24315679927412</v>
      </c>
      <c r="G45">
        <f t="shared" si="6"/>
        <v>299.35976767791175</v>
      </c>
      <c r="H45">
        <f t="shared" si="7"/>
        <v>237.8086066337236</v>
      </c>
      <c r="I45" t="str">
        <f t="shared" si="8"/>
        <v/>
      </c>
      <c r="J45">
        <f t="shared" si="0"/>
        <v>269.43455016555049</v>
      </c>
      <c r="K45">
        <f t="shared" si="9"/>
        <v>269.43455016555049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2"/>
      <c r="E46">
        <f t="shared" si="4"/>
        <v>357.81553514486291</v>
      </c>
      <c r="F46">
        <f t="shared" si="5"/>
        <v>247.23125637323966</v>
      </c>
      <c r="G46">
        <f t="shared" si="6"/>
        <v>269.75655877923668</v>
      </c>
      <c r="H46">
        <f t="shared" si="7"/>
        <v>214.2920936610941</v>
      </c>
      <c r="I46" t="str">
        <f t="shared" si="8"/>
        <v/>
      </c>
      <c r="J46">
        <f t="shared" si="0"/>
        <v>272.93916271214556</v>
      </c>
      <c r="K46">
        <f t="shared" si="9"/>
        <v>272.93916271214556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59.79</v>
      </c>
      <c r="D47" s="22"/>
      <c r="E47">
        <f t="shared" si="4"/>
        <v>390.81132665710163</v>
      </c>
      <c r="F47">
        <f t="shared" si="5"/>
        <v>270.02957055850169</v>
      </c>
      <c r="G47">
        <f t="shared" si="6"/>
        <v>302.87076388778212</v>
      </c>
      <c r="H47">
        <f t="shared" si="7"/>
        <v>240.5977092677953</v>
      </c>
      <c r="I47" t="str">
        <f t="shared" si="8"/>
        <v/>
      </c>
      <c r="J47">
        <f t="shared" si="0"/>
        <v>269.43186129070637</v>
      </c>
      <c r="K47">
        <f t="shared" si="9"/>
        <v>269.43186129070637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2"/>
      <c r="E48">
        <f t="shared" si="4"/>
        <v>361.54630281852081</v>
      </c>
      <c r="F48">
        <f t="shared" si="5"/>
        <v>249.80901582916067</v>
      </c>
      <c r="G48">
        <f t="shared" si="6"/>
        <v>272.92035818624515</v>
      </c>
      <c r="H48">
        <f t="shared" si="7"/>
        <v>216.80538639406677</v>
      </c>
      <c r="I48" t="str">
        <f t="shared" si="8"/>
        <v/>
      </c>
      <c r="J48">
        <f t="shared" si="0"/>
        <v>273.0036294350939</v>
      </c>
      <c r="K48">
        <f t="shared" si="9"/>
        <v>273.0036294350939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59.22</v>
      </c>
      <c r="D49" s="22"/>
      <c r="E49">
        <f t="shared" si="4"/>
        <v>393.6927242166953</v>
      </c>
      <c r="F49">
        <f t="shared" si="5"/>
        <v>272.02046102803013</v>
      </c>
      <c r="G49">
        <f t="shared" si="6"/>
        <v>305.15170022876913</v>
      </c>
      <c r="H49">
        <f t="shared" si="7"/>
        <v>242.4096638175929</v>
      </c>
      <c r="I49" t="str">
        <f t="shared" si="8"/>
        <v/>
      </c>
      <c r="J49">
        <f t="shared" si="0"/>
        <v>269.61079721043723</v>
      </c>
      <c r="K49">
        <f t="shared" si="9"/>
        <v>269.61079721043723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2"/>
      <c r="E50">
        <f t="shared" si="4"/>
        <v>364.21193342736814</v>
      </c>
      <c r="F50">
        <f t="shared" si="5"/>
        <v>251.65082296083114</v>
      </c>
      <c r="G50">
        <f t="shared" si="6"/>
        <v>274.9757363785518</v>
      </c>
      <c r="H50">
        <f t="shared" si="7"/>
        <v>218.43815965484671</v>
      </c>
      <c r="I50" t="str">
        <f t="shared" si="8"/>
        <v/>
      </c>
      <c r="J50">
        <f t="shared" si="0"/>
        <v>273.21266330598439</v>
      </c>
      <c r="K50">
        <f t="shared" si="9"/>
        <v>273.21266330598439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8+78.2</f>
        <v>86.2</v>
      </c>
      <c r="D51" s="22">
        <v>277</v>
      </c>
      <c r="E51">
        <f t="shared" si="4"/>
        <v>423.13874509575288</v>
      </c>
      <c r="F51">
        <f t="shared" si="5"/>
        <v>292.36607496056865</v>
      </c>
      <c r="G51">
        <f t="shared" si="6"/>
        <v>333.98382535716343</v>
      </c>
      <c r="H51">
        <f t="shared" si="7"/>
        <v>265.31363503676391</v>
      </c>
      <c r="I51">
        <f t="shared" si="8"/>
        <v>275.96936003026997</v>
      </c>
      <c r="J51">
        <f t="shared" si="0"/>
        <v>267.05243992380474</v>
      </c>
      <c r="K51">
        <f t="shared" si="9"/>
        <v>275.96936003026997</v>
      </c>
      <c r="L51">
        <f t="shared" si="1"/>
        <v>-1.0306399697300321</v>
      </c>
      <c r="M51">
        <f t="shared" si="2"/>
        <v>0.37207219123827878</v>
      </c>
    </row>
    <row r="52" spans="1:13">
      <c r="A52">
        <f t="shared" si="3"/>
        <v>50</v>
      </c>
      <c r="B52" s="13">
        <f>Edwards!B52</f>
        <v>43225</v>
      </c>
      <c r="C52" s="3"/>
      <c r="D52" s="22"/>
      <c r="E52">
        <f t="shared" si="4"/>
        <v>391.45295551494223</v>
      </c>
      <c r="F52">
        <f t="shared" si="5"/>
        <v>270.47290152954253</v>
      </c>
      <c r="G52">
        <f t="shared" si="6"/>
        <v>300.95669874119017</v>
      </c>
      <c r="H52">
        <f t="shared" si="7"/>
        <v>239.07719377218285</v>
      </c>
      <c r="I52" t="str">
        <f t="shared" si="8"/>
        <v/>
      </c>
      <c r="J52">
        <f t="shared" si="0"/>
        <v>271.39570775735967</v>
      </c>
      <c r="K52">
        <f t="shared" si="9"/>
        <v>271.39570775735967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2"/>
      <c r="E53">
        <f t="shared" si="4"/>
        <v>362.13988474798595</v>
      </c>
      <c r="F53">
        <f t="shared" si="5"/>
        <v>250.21914896137</v>
      </c>
      <c r="G53">
        <f t="shared" si="6"/>
        <v>271.19557188236394</v>
      </c>
      <c r="H53">
        <f t="shared" si="7"/>
        <v>215.43523224526936</v>
      </c>
      <c r="I53" t="str">
        <f t="shared" si="8"/>
        <v/>
      </c>
      <c r="J53">
        <f t="shared" si="0"/>
        <v>274.78391671610063</v>
      </c>
      <c r="K53">
        <f t="shared" si="9"/>
        <v>274.78391671610063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55.03</v>
      </c>
      <c r="D54" s="22"/>
      <c r="E54">
        <f t="shared" si="4"/>
        <v>390.05185710353783</v>
      </c>
      <c r="F54">
        <f t="shared" si="5"/>
        <v>269.50481801574585</v>
      </c>
      <c r="G54">
        <f t="shared" si="6"/>
        <v>299.4074752854055</v>
      </c>
      <c r="H54">
        <f t="shared" si="7"/>
        <v>237.84650511203924</v>
      </c>
      <c r="I54" t="str">
        <f t="shared" si="8"/>
        <v/>
      </c>
      <c r="J54">
        <f t="shared" si="0"/>
        <v>271.65831290370659</v>
      </c>
      <c r="K54">
        <f t="shared" si="9"/>
        <v>271.65831290370659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2"/>
      <c r="E55">
        <f t="shared" si="4"/>
        <v>360.84370442777578</v>
      </c>
      <c r="F55">
        <f t="shared" si="5"/>
        <v>249.32355819580391</v>
      </c>
      <c r="G55">
        <f t="shared" si="6"/>
        <v>269.79954865768605</v>
      </c>
      <c r="H55">
        <f t="shared" si="7"/>
        <v>214.32624441946987</v>
      </c>
      <c r="I55" t="str">
        <f t="shared" si="8"/>
        <v/>
      </c>
      <c r="J55">
        <f t="shared" si="0"/>
        <v>274.99731377633407</v>
      </c>
      <c r="K55">
        <f t="shared" si="9"/>
        <v>274.99731377633407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66.319999999999993</v>
      </c>
      <c r="D56" s="22"/>
      <c r="E56">
        <f t="shared" si="4"/>
        <v>400.14273832014271</v>
      </c>
      <c r="F56">
        <f t="shared" si="5"/>
        <v>276.47707325917548</v>
      </c>
      <c r="G56">
        <f t="shared" si="6"/>
        <v>309.43950256587095</v>
      </c>
      <c r="H56">
        <f t="shared" si="7"/>
        <v>245.81585399209925</v>
      </c>
      <c r="I56" t="str">
        <f t="shared" si="8"/>
        <v/>
      </c>
      <c r="J56">
        <f t="shared" si="0"/>
        <v>270.66121926707626</v>
      </c>
      <c r="K56">
        <f t="shared" si="9"/>
        <v>270.66121926707626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2"/>
      <c r="E57">
        <f t="shared" si="4"/>
        <v>370.17895278726201</v>
      </c>
      <c r="F57">
        <f t="shared" si="5"/>
        <v>255.77371184700749</v>
      </c>
      <c r="G57">
        <f t="shared" si="6"/>
        <v>278.83952479659541</v>
      </c>
      <c r="H57">
        <f t="shared" si="7"/>
        <v>221.50751712779569</v>
      </c>
      <c r="I57" t="str">
        <f t="shared" si="8"/>
        <v/>
      </c>
      <c r="J57">
        <f t="shared" si="0"/>
        <v>274.26619471921174</v>
      </c>
      <c r="K57">
        <f t="shared" si="9"/>
        <v>274.26619471921174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8+69.42</f>
        <v>77.42</v>
      </c>
      <c r="D58" s="22">
        <v>288</v>
      </c>
      <c r="E58">
        <f t="shared" si="4"/>
        <v>419.87893768297812</v>
      </c>
      <c r="F58">
        <f t="shared" si="5"/>
        <v>290.11372367048614</v>
      </c>
      <c r="G58">
        <f t="shared" si="6"/>
        <v>328.68552991481772</v>
      </c>
      <c r="H58">
        <f t="shared" si="7"/>
        <v>261.10471856661997</v>
      </c>
      <c r="I58">
        <f t="shared" si="8"/>
        <v>277.01768207187706</v>
      </c>
      <c r="J58">
        <f t="shared" si="0"/>
        <v>269.00900510386617</v>
      </c>
      <c r="K58">
        <f t="shared" si="9"/>
        <v>277.01768207187706</v>
      </c>
      <c r="L58">
        <f t="shared" si="1"/>
        <v>-10.982317928122939</v>
      </c>
      <c r="M58">
        <f t="shared" si="2"/>
        <v>3.8133048361537982</v>
      </c>
    </row>
    <row r="59" spans="1:13">
      <c r="A59">
        <f t="shared" si="3"/>
        <v>57</v>
      </c>
      <c r="B59" s="13">
        <f>Edwards!B59</f>
        <v>43232</v>
      </c>
      <c r="C59" s="3"/>
      <c r="D59" s="22"/>
      <c r="E59">
        <f t="shared" si="4"/>
        <v>388.43725142041069</v>
      </c>
      <c r="F59">
        <f t="shared" si="5"/>
        <v>268.38921248054942</v>
      </c>
      <c r="G59">
        <f t="shared" si="6"/>
        <v>296.18234326580563</v>
      </c>
      <c r="H59">
        <f t="shared" si="7"/>
        <v>235.28449032381278</v>
      </c>
      <c r="I59" t="str">
        <f t="shared" si="8"/>
        <v/>
      </c>
      <c r="J59">
        <f t="shared" si="0"/>
        <v>273.10472215673667</v>
      </c>
      <c r="K59">
        <f t="shared" si="9"/>
        <v>273.10472215673667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2"/>
      <c r="E60">
        <f t="shared" si="4"/>
        <v>359.35000484583765</v>
      </c>
      <c r="F60">
        <f t="shared" si="5"/>
        <v>248.29149226234119</v>
      </c>
      <c r="G60">
        <f t="shared" si="6"/>
        <v>266.89334478812651</v>
      </c>
      <c r="H60">
        <f t="shared" si="7"/>
        <v>212.01758317826702</v>
      </c>
      <c r="I60" t="str">
        <f t="shared" si="8"/>
        <v/>
      </c>
      <c r="J60">
        <f t="shared" si="0"/>
        <v>276.27390908407415</v>
      </c>
      <c r="K60">
        <f t="shared" si="9"/>
        <v>276.27390908407415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2"/>
      <c r="E61">
        <f t="shared" si="4"/>
        <v>332.44089105898303</v>
      </c>
      <c r="F61">
        <f t="shared" si="5"/>
        <v>229.698744446847</v>
      </c>
      <c r="G61">
        <f t="shared" si="6"/>
        <v>240.50068855140137</v>
      </c>
      <c r="H61">
        <f t="shared" si="7"/>
        <v>191.05150328816171</v>
      </c>
      <c r="I61" t="str">
        <f t="shared" si="8"/>
        <v/>
      </c>
      <c r="J61">
        <f t="shared" si="0"/>
        <v>278.64724115868529</v>
      </c>
      <c r="K61">
        <f t="shared" si="9"/>
        <v>278.64724115868529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2"/>
      <c r="E62">
        <f t="shared" si="4"/>
        <v>307.54680550373934</v>
      </c>
      <c r="F62">
        <f t="shared" si="5"/>
        <v>212.49827257355591</v>
      </c>
      <c r="G62">
        <f t="shared" si="6"/>
        <v>216.71795990122928</v>
      </c>
      <c r="H62">
        <f t="shared" si="7"/>
        <v>172.15872552408186</v>
      </c>
      <c r="I62" t="str">
        <f t="shared" si="8"/>
        <v/>
      </c>
      <c r="J62">
        <f t="shared" si="0"/>
        <v>280.33954704947405</v>
      </c>
      <c r="K62">
        <f t="shared" si="9"/>
        <v>280.33954704947405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2"/>
      <c r="E63">
        <f t="shared" si="4"/>
        <v>284.5168573404323</v>
      </c>
      <c r="F63">
        <f t="shared" si="5"/>
        <v>196.58581920196079</v>
      </c>
      <c r="G63">
        <f t="shared" si="6"/>
        <v>195.28706727054879</v>
      </c>
      <c r="H63">
        <f t="shared" si="7"/>
        <v>155.13422435296104</v>
      </c>
      <c r="I63" t="str">
        <f t="shared" si="8"/>
        <v/>
      </c>
      <c r="J63">
        <f t="shared" si="0"/>
        <v>281.45159484899978</v>
      </c>
      <c r="K63">
        <f t="shared" si="9"/>
        <v>281.45159484899978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2"/>
      <c r="E64">
        <f t="shared" si="4"/>
        <v>263.21145484924136</v>
      </c>
      <c r="F64">
        <f t="shared" si="5"/>
        <v>181.86493397459867</v>
      </c>
      <c r="G64">
        <f t="shared" si="6"/>
        <v>175.97544135480544</v>
      </c>
      <c r="H64">
        <f t="shared" si="7"/>
        <v>139.79324888896423</v>
      </c>
      <c r="I64" t="str">
        <f t="shared" si="8"/>
        <v/>
      </c>
      <c r="J64">
        <f t="shared" si="0"/>
        <v>282.07168508563444</v>
      </c>
      <c r="K64">
        <f t="shared" si="9"/>
        <v>282.07168508563444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8</v>
      </c>
      <c r="D65" s="22">
        <v>288</v>
      </c>
      <c r="E65">
        <f t="shared" si="4"/>
        <v>251.50145932112017</v>
      </c>
      <c r="F65">
        <f t="shared" si="5"/>
        <v>173.77395797667188</v>
      </c>
      <c r="G65">
        <f t="shared" si="6"/>
        <v>166.5735112562098</v>
      </c>
      <c r="H65">
        <f t="shared" si="7"/>
        <v>132.32444333183167</v>
      </c>
      <c r="I65">
        <f t="shared" si="8"/>
        <v>282.27707103523142</v>
      </c>
      <c r="J65">
        <f t="shared" si="0"/>
        <v>281.44951464484024</v>
      </c>
      <c r="K65">
        <f t="shared" si="9"/>
        <v>282.27707103523142</v>
      </c>
      <c r="L65">
        <f t="shared" si="1"/>
        <v>-5.7229289647685846</v>
      </c>
      <c r="M65">
        <f t="shared" si="2"/>
        <v>1.9871281127668696</v>
      </c>
    </row>
    <row r="66" spans="1:13">
      <c r="A66">
        <f t="shared" si="3"/>
        <v>64</v>
      </c>
      <c r="B66" s="13">
        <f>Edwards!B66</f>
        <v>43239</v>
      </c>
      <c r="C66" s="3"/>
      <c r="D66" s="22"/>
      <c r="E66">
        <f t="shared" si="4"/>
        <v>232.66834036976417</v>
      </c>
      <c r="F66">
        <f t="shared" si="5"/>
        <v>160.76128747346033</v>
      </c>
      <c r="G66">
        <f t="shared" si="6"/>
        <v>150.1013229960663</v>
      </c>
      <c r="H66">
        <f t="shared" si="7"/>
        <v>119.23909065154851</v>
      </c>
      <c r="I66" t="str">
        <f t="shared" si="8"/>
        <v/>
      </c>
      <c r="J66">
        <f t="shared" si="0"/>
        <v>281.52219682191185</v>
      </c>
      <c r="K66">
        <f t="shared" si="9"/>
        <v>281.52219682191185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2"/>
      <c r="E67">
        <f t="shared" si="4"/>
        <v>215.24549701041997</v>
      </c>
      <c r="F67">
        <f t="shared" si="5"/>
        <v>148.72304142139629</v>
      </c>
      <c r="G67">
        <f t="shared" si="6"/>
        <v>135.25804310215318</v>
      </c>
      <c r="H67">
        <f t="shared" si="7"/>
        <v>107.44772758086461</v>
      </c>
      <c r="I67" t="str">
        <f t="shared" si="8"/>
        <v/>
      </c>
      <c r="J67">
        <f t="shared" ref="J67:J130" si="10">$O$2+F67-H67</f>
        <v>281.27531384053168</v>
      </c>
      <c r="K67">
        <f t="shared" si="9"/>
        <v>281.27531384053168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2"/>
      <c r="E68">
        <f t="shared" ref="E68:E131" si="14">(E67*EXP(-1/$O$5)+C68)</f>
        <v>199.12732393944341</v>
      </c>
      <c r="F68">
        <f t="shared" ref="F68:F131" si="15">E68*$O$3</f>
        <v>137.58625224547205</v>
      </c>
      <c r="G68">
        <f t="shared" ref="G68:G131" si="16">(G67*EXP(-1/$O$6)+C68)</f>
        <v>121.88259142994613</v>
      </c>
      <c r="H68">
        <f t="shared" ref="H68:H131" si="17">G68*$O$4</f>
        <v>96.822393555730798</v>
      </c>
      <c r="I68" t="str">
        <f t="shared" ref="I68:I131" si="18">IF(ISBLANK(D68),"",($O$2+((E67*EXP(-1/$O$5))*$O$3)-((G67*EXP(-1/$O$6))*$O$4)))</f>
        <v/>
      </c>
      <c r="J68">
        <f t="shared" si="10"/>
        <v>280.76385868974126</v>
      </c>
      <c r="K68">
        <f t="shared" ref="K68:K131" si="19">IF(I68="",J68,I68)</f>
        <v>280.76385868974126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2"/>
      <c r="E69">
        <f t="shared" si="14"/>
        <v>184.21612386792236</v>
      </c>
      <c r="F69">
        <f t="shared" si="15"/>
        <v>127.28341638279103</v>
      </c>
      <c r="G69">
        <f t="shared" si="16"/>
        <v>109.82981679292604</v>
      </c>
      <c r="H69">
        <f t="shared" si="17"/>
        <v>87.247781827731657</v>
      </c>
      <c r="I69" t="str">
        <f t="shared" si="18"/>
        <v/>
      </c>
      <c r="J69">
        <f t="shared" si="10"/>
        <v>280.03563455505935</v>
      </c>
      <c r="K69">
        <f t="shared" si="19"/>
        <v>280.03563455505935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2"/>
      <c r="E70">
        <f t="shared" si="14"/>
        <v>170.42151534784779</v>
      </c>
      <c r="F70">
        <f t="shared" si="15"/>
        <v>117.75208512235737</v>
      </c>
      <c r="G70">
        <f t="shared" si="16"/>
        <v>98.968921773384309</v>
      </c>
      <c r="H70">
        <f t="shared" si="17"/>
        <v>78.619988148484552</v>
      </c>
      <c r="I70" t="str">
        <f t="shared" si="18"/>
        <v/>
      </c>
      <c r="J70">
        <f t="shared" si="10"/>
        <v>279.13209697387282</v>
      </c>
      <c r="K70">
        <f t="shared" si="19"/>
        <v>279.13209697387282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2"/>
      <c r="E71">
        <f t="shared" si="14"/>
        <v>157.65988494188525</v>
      </c>
      <c r="F71">
        <f t="shared" si="15"/>
        <v>108.93448608390391</v>
      </c>
      <c r="G71">
        <f t="shared" si="16"/>
        <v>89.182043301169671</v>
      </c>
      <c r="H71">
        <f t="shared" si="17"/>
        <v>70.84538319463833</v>
      </c>
      <c r="I71" t="str">
        <f t="shared" si="18"/>
        <v/>
      </c>
      <c r="J71">
        <f t="shared" si="10"/>
        <v>278.08910288926558</v>
      </c>
      <c r="K71">
        <f t="shared" si="19"/>
        <v>278.08910288926558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9</v>
      </c>
      <c r="D72" s="22">
        <v>271</v>
      </c>
      <c r="E72">
        <f t="shared" si="14"/>
        <v>154.853880416176</v>
      </c>
      <c r="F72">
        <f t="shared" si="15"/>
        <v>106.99568813875814</v>
      </c>
      <c r="G72">
        <f t="shared" si="16"/>
        <v>89.362973596733866</v>
      </c>
      <c r="H72">
        <f t="shared" si="17"/>
        <v>70.989112533486036</v>
      </c>
      <c r="I72">
        <f t="shared" si="18"/>
        <v>276.93757654446222</v>
      </c>
      <c r="J72">
        <f t="shared" si="10"/>
        <v>276.00657560527213</v>
      </c>
      <c r="K72">
        <f t="shared" si="19"/>
        <v>276.93757654446222</v>
      </c>
      <c r="L72">
        <f t="shared" si="11"/>
        <v>5.9375765444622175</v>
      </c>
      <c r="M72">
        <f t="shared" si="12"/>
        <v>2.1909876547831062</v>
      </c>
    </row>
    <row r="73" spans="1:13">
      <c r="A73">
        <f t="shared" si="13"/>
        <v>71</v>
      </c>
      <c r="B73" s="13">
        <f>Edwards!B73</f>
        <v>43246</v>
      </c>
      <c r="C73" s="3"/>
      <c r="D73" s="22"/>
      <c r="E73">
        <f t="shared" si="14"/>
        <v>143.25799720409003</v>
      </c>
      <c r="F73">
        <f t="shared" si="15"/>
        <v>98.983557603059879</v>
      </c>
      <c r="G73">
        <f t="shared" si="16"/>
        <v>80.526011984587043</v>
      </c>
      <c r="H73">
        <f t="shared" si="17"/>
        <v>63.969112671242023</v>
      </c>
      <c r="I73" t="str">
        <f t="shared" si="18"/>
        <v/>
      </c>
      <c r="J73">
        <f t="shared" si="10"/>
        <v>275.01444493181782</v>
      </c>
      <c r="K73">
        <f t="shared" si="19"/>
        <v>275.01444493181782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2"/>
      <c r="E74">
        <f t="shared" si="14"/>
        <v>132.53044552562116</v>
      </c>
      <c r="F74">
        <f t="shared" si="15"/>
        <v>91.571397373060449</v>
      </c>
      <c r="G74">
        <f t="shared" si="16"/>
        <v>72.562923380370322</v>
      </c>
      <c r="H74">
        <f t="shared" si="17"/>
        <v>57.643309373896038</v>
      </c>
      <c r="I74" t="str">
        <f t="shared" si="18"/>
        <v/>
      </c>
      <c r="J74">
        <f t="shared" si="10"/>
        <v>273.9280879991644</v>
      </c>
      <c r="K74">
        <f t="shared" si="19"/>
        <v>273.9280879991644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2"/>
      <c r="E75">
        <f t="shared" si="14"/>
        <v>122.60620233435858</v>
      </c>
      <c r="F75">
        <f t="shared" si="15"/>
        <v>84.714280027006495</v>
      </c>
      <c r="G75">
        <f t="shared" si="16"/>
        <v>65.38729187921669</v>
      </c>
      <c r="H75">
        <f t="shared" si="17"/>
        <v>51.943054652819477</v>
      </c>
      <c r="I75" t="str">
        <f t="shared" si="18"/>
        <v/>
      </c>
      <c r="J75">
        <f t="shared" si="10"/>
        <v>272.77122537418705</v>
      </c>
      <c r="K75">
        <f t="shared" si="19"/>
        <v>272.77122537418705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2"/>
      <c r="E76">
        <f t="shared" si="14"/>
        <v>113.42511368791553</v>
      </c>
      <c r="F76">
        <f t="shared" si="15"/>
        <v>78.370642431687315</v>
      </c>
      <c r="G76">
        <f t="shared" si="16"/>
        <v>58.921247106955477</v>
      </c>
      <c r="H76">
        <f t="shared" si="17"/>
        <v>46.80648900924529</v>
      </c>
      <c r="I76" t="str">
        <f t="shared" si="18"/>
        <v/>
      </c>
      <c r="J76">
        <f t="shared" si="10"/>
        <v>271.56415342244202</v>
      </c>
      <c r="K76">
        <f t="shared" si="19"/>
        <v>271.56415342244202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2"/>
      <c r="E77">
        <f t="shared" si="14"/>
        <v>104.93153013606771</v>
      </c>
      <c r="F77">
        <f t="shared" si="15"/>
        <v>72.502033815283127</v>
      </c>
      <c r="G77">
        <f t="shared" si="16"/>
        <v>53.094619166241856</v>
      </c>
      <c r="H77">
        <f t="shared" si="17"/>
        <v>42.177870131357025</v>
      </c>
      <c r="I77" t="str">
        <f t="shared" si="18"/>
        <v/>
      </c>
      <c r="J77">
        <f t="shared" si="10"/>
        <v>270.32416368392614</v>
      </c>
      <c r="K77">
        <f t="shared" si="19"/>
        <v>270.32416368392614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2"/>
      <c r="E78">
        <f t="shared" si="14"/>
        <v>97.073969412027779</v>
      </c>
      <c r="F78">
        <f t="shared" si="15"/>
        <v>67.072882705209238</v>
      </c>
      <c r="G78">
        <f t="shared" si="16"/>
        <v>47.84417714871276</v>
      </c>
      <c r="H78">
        <f t="shared" si="17"/>
        <v>38.006967975449591</v>
      </c>
      <c r="I78" t="str">
        <f t="shared" si="18"/>
        <v/>
      </c>
      <c r="J78">
        <f t="shared" si="10"/>
        <v>269.06591472975964</v>
      </c>
      <c r="K78">
        <f t="shared" si="19"/>
        <v>269.06591472975964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8</v>
      </c>
      <c r="D79" s="22">
        <v>256</v>
      </c>
      <c r="E79">
        <f t="shared" si="14"/>
        <v>97.804804382322175</v>
      </c>
      <c r="F79">
        <f t="shared" si="15"/>
        <v>67.577850293702099</v>
      </c>
      <c r="G79">
        <f t="shared" si="16"/>
        <v>51.11294294945845</v>
      </c>
      <c r="H79">
        <f t="shared" si="17"/>
        <v>40.603645032346755</v>
      </c>
      <c r="I79">
        <f t="shared" si="18"/>
        <v>267.80176165174652</v>
      </c>
      <c r="J79">
        <f t="shared" si="10"/>
        <v>266.97420526135534</v>
      </c>
      <c r="K79">
        <f t="shared" si="19"/>
        <v>267.80176165174652</v>
      </c>
      <c r="L79">
        <f t="shared" si="11"/>
        <v>11.801761651746517</v>
      </c>
      <c r="M79">
        <f t="shared" si="12"/>
        <v>4.6100631452134833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90.48091242591596</v>
      </c>
      <c r="F80">
        <f t="shared" si="15"/>
        <v>62.517435549017783</v>
      </c>
      <c r="G80">
        <f t="shared" si="16"/>
        <v>46.058465725294951</v>
      </c>
      <c r="H80">
        <f t="shared" si="17"/>
        <v>36.588415480079497</v>
      </c>
      <c r="I80" t="str">
        <f t="shared" si="18"/>
        <v/>
      </c>
      <c r="J80">
        <f t="shared" si="10"/>
        <v>265.92902006893826</v>
      </c>
      <c r="K80">
        <f t="shared" si="19"/>
        <v>265.92902006893826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83.705453583075752</v>
      </c>
      <c r="F81">
        <f t="shared" si="15"/>
        <v>57.835958537287731</v>
      </c>
      <c r="G81">
        <f t="shared" si="16"/>
        <v>41.503817674240302</v>
      </c>
      <c r="H81">
        <f t="shared" si="17"/>
        <v>32.970245559886074</v>
      </c>
      <c r="I81" t="str">
        <f t="shared" si="18"/>
        <v/>
      </c>
      <c r="J81">
        <f t="shared" si="10"/>
        <v>264.8657129774017</v>
      </c>
      <c r="K81">
        <f t="shared" si="19"/>
        <v>264.8657129774017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77.437359678322451</v>
      </c>
      <c r="F82">
        <f t="shared" si="15"/>
        <v>53.505043361930085</v>
      </c>
      <c r="G82">
        <f t="shared" si="16"/>
        <v>37.399571488343376</v>
      </c>
      <c r="H82">
        <f t="shared" si="17"/>
        <v>29.709870679451072</v>
      </c>
      <c r="I82" t="str">
        <f t="shared" si="18"/>
        <v/>
      </c>
      <c r="J82">
        <f t="shared" si="10"/>
        <v>263.79517268247901</v>
      </c>
      <c r="K82">
        <f t="shared" si="19"/>
        <v>263.79517268247901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71.638637833775618</v>
      </c>
      <c r="F83">
        <f t="shared" si="15"/>
        <v>49.49843899131254</v>
      </c>
      <c r="G83">
        <f t="shared" si="16"/>
        <v>33.701187647126716</v>
      </c>
      <c r="H83">
        <f t="shared" si="17"/>
        <v>26.771909059228626</v>
      </c>
      <c r="I83" t="str">
        <f t="shared" si="18"/>
        <v/>
      </c>
      <c r="J83">
        <f t="shared" si="10"/>
        <v>262.72652993208391</v>
      </c>
      <c r="K83">
        <f t="shared" si="19"/>
        <v>262.72652993208391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66.274140182436113</v>
      </c>
      <c r="F84">
        <f t="shared" si="15"/>
        <v>45.791860143038072</v>
      </c>
      <c r="G84">
        <f t="shared" si="16"/>
        <v>30.368531072096399</v>
      </c>
      <c r="H84">
        <f t="shared" si="17"/>
        <v>24.124477767294355</v>
      </c>
      <c r="I84" t="str">
        <f t="shared" si="18"/>
        <v/>
      </c>
      <c r="J84">
        <f t="shared" si="10"/>
        <v>261.66738237574373</v>
      </c>
      <c r="K84">
        <f t="shared" si="19"/>
        <v>261.66738237574373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61.311350825969555</v>
      </c>
      <c r="F85">
        <f t="shared" si="15"/>
        <v>42.362840083251591</v>
      </c>
      <c r="G85">
        <f t="shared" si="16"/>
        <v>27.365435578514788</v>
      </c>
      <c r="H85">
        <f t="shared" si="17"/>
        <v>21.738846723896962</v>
      </c>
      <c r="I85" t="str">
        <f t="shared" si="18"/>
        <v/>
      </c>
      <c r="J85">
        <f t="shared" si="10"/>
        <v>260.62399335935459</v>
      </c>
      <c r="K85">
        <f t="shared" si="19"/>
        <v>260.62399335935459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56.720188745675266</v>
      </c>
      <c r="F86">
        <f t="shared" si="15"/>
        <v>39.190594448738288</v>
      </c>
      <c r="G86">
        <f t="shared" si="16"/>
        <v>24.659311397841254</v>
      </c>
      <c r="H86">
        <f t="shared" si="17"/>
        <v>19.58912692094669</v>
      </c>
      <c r="I86" t="str">
        <f t="shared" si="18"/>
        <v/>
      </c>
      <c r="J86">
        <f t="shared" si="10"/>
        <v>259.60146752779161</v>
      </c>
      <c r="K86">
        <f t="shared" si="19"/>
        <v>259.60146752779161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52.472825472022244</v>
      </c>
      <c r="F87">
        <f t="shared" si="15"/>
        <v>36.255895266396571</v>
      </c>
      <c r="G87">
        <f t="shared" si="16"/>
        <v>22.22079151165136</v>
      </c>
      <c r="H87">
        <f t="shared" si="17"/>
        <v>17.651989472980155</v>
      </c>
      <c r="I87" t="str">
        <f t="shared" si="18"/>
        <v/>
      </c>
      <c r="J87">
        <f t="shared" si="10"/>
        <v>258.6039057934164</v>
      </c>
      <c r="K87">
        <f t="shared" si="19"/>
        <v>258.6039057934164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48.543516407590303</v>
      </c>
      <c r="F88">
        <f t="shared" si="15"/>
        <v>33.54095440647842</v>
      </c>
      <c r="G88">
        <f t="shared" si="16"/>
        <v>20.02341295902945</v>
      </c>
      <c r="H88">
        <f t="shared" si="17"/>
        <v>15.906412450726199</v>
      </c>
      <c r="I88" t="str">
        <f t="shared" si="18"/>
        <v/>
      </c>
      <c r="J88">
        <f t="shared" si="10"/>
        <v>257.63454195575224</v>
      </c>
      <c r="K88">
        <f t="shared" si="19"/>
        <v>257.63454195575224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44.908444781011966</v>
      </c>
      <c r="F89">
        <f t="shared" si="15"/>
        <v>31.029315763170676</v>
      </c>
      <c r="G89">
        <f t="shared" si="16"/>
        <v>18.043329658963732</v>
      </c>
      <c r="H89">
        <f t="shared" si="17"/>
        <v>14.333452749895708</v>
      </c>
      <c r="I89" t="str">
        <f t="shared" si="18"/>
        <v/>
      </c>
      <c r="J89">
        <f t="shared" si="10"/>
        <v>256.69586301327502</v>
      </c>
      <c r="K89">
        <f t="shared" si="19"/>
        <v>256.69586301327502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41.545577286071044</v>
      </c>
      <c r="F90">
        <f t="shared" si="15"/>
        <v>28.705755508990052</v>
      </c>
      <c r="G90">
        <f t="shared" si="16"/>
        <v>16.259053631275677</v>
      </c>
      <c r="H90">
        <f t="shared" si="17"/>
        <v>12.916040519502133</v>
      </c>
      <c r="I90" t="str">
        <f t="shared" si="18"/>
        <v/>
      </c>
      <c r="J90">
        <f t="shared" si="10"/>
        <v>255.78971498948789</v>
      </c>
      <c r="K90">
        <f t="shared" si="19"/>
        <v>255.78971498948789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38.434530530941444</v>
      </c>
      <c r="F91">
        <f t="shared" si="15"/>
        <v>26.556189818402615</v>
      </c>
      <c r="G91">
        <f t="shared" si="16"/>
        <v>14.65122180779805</v>
      </c>
      <c r="H91">
        <f t="shared" si="17"/>
        <v>11.638793918836809</v>
      </c>
      <c r="I91" t="str">
        <f t="shared" si="18"/>
        <v/>
      </c>
      <c r="J91">
        <f t="shared" si="10"/>
        <v>254.91739589956583</v>
      </c>
      <c r="K91">
        <f t="shared" si="19"/>
        <v>254.91739589956583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35.556447488073161</v>
      </c>
      <c r="F92">
        <f t="shared" si="15"/>
        <v>24.56758950135163</v>
      </c>
      <c r="G92">
        <f t="shared" si="16"/>
        <v>13.202385903222781</v>
      </c>
      <c r="H92">
        <f t="shared" si="17"/>
        <v>10.487852192830863</v>
      </c>
      <c r="I92" t="str">
        <f t="shared" si="18"/>
        <v/>
      </c>
      <c r="J92">
        <f t="shared" si="10"/>
        <v>254.07973730852075</v>
      </c>
      <c r="K92">
        <f t="shared" si="19"/>
        <v>254.07973730852075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32.893883195849625</v>
      </c>
      <c r="F93">
        <f t="shared" si="15"/>
        <v>22.72790102926098</v>
      </c>
      <c r="G93">
        <f t="shared" si="16"/>
        <v>11.896823065284806</v>
      </c>
      <c r="H93">
        <f t="shared" si="17"/>
        <v>9.450725254327736</v>
      </c>
      <c r="I93" t="str">
        <f t="shared" si="18"/>
        <v/>
      </c>
      <c r="J93">
        <f t="shared" si="10"/>
        <v>253.27717577493326</v>
      </c>
      <c r="K93">
        <f t="shared" si="19"/>
        <v>253.27717577493326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30.430699019218395</v>
      </c>
      <c r="F94">
        <f t="shared" si="15"/>
        <v>21.025973474828007</v>
      </c>
      <c r="G94">
        <f t="shared" si="16"/>
        <v>10.720365249446555</v>
      </c>
      <c r="H94">
        <f t="shared" si="17"/>
        <v>8.5161581409243698</v>
      </c>
      <c r="I94" t="str">
        <f t="shared" si="18"/>
        <v/>
      </c>
      <c r="J94">
        <f t="shared" si="10"/>
        <v>252.50981533390362</v>
      </c>
      <c r="K94">
        <f t="shared" si="19"/>
        <v>252.50981533390362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28.151964828375768</v>
      </c>
      <c r="F95">
        <f t="shared" si="15"/>
        <v>19.451490922764982</v>
      </c>
      <c r="G95">
        <f t="shared" si="16"/>
        <v>9.6602454664471384</v>
      </c>
      <c r="H95">
        <f t="shared" si="17"/>
        <v>7.6740088754586671</v>
      </c>
      <c r="I95" t="str">
        <f t="shared" si="18"/>
        <v/>
      </c>
      <c r="J95">
        <f t="shared" si="10"/>
        <v>251.77748204730634</v>
      </c>
      <c r="K95">
        <f t="shared" si="19"/>
        <v>251.77748204730634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26.043868502579745</v>
      </c>
      <c r="F96">
        <f t="shared" si="15"/>
        <v>17.994909941809652</v>
      </c>
      <c r="G96">
        <f t="shared" si="16"/>
        <v>8.7049592341856279</v>
      </c>
      <c r="H96">
        <f t="shared" si="17"/>
        <v>6.9151384046781281</v>
      </c>
      <c r="I96" t="str">
        <f t="shared" si="18"/>
        <v/>
      </c>
      <c r="J96">
        <f t="shared" si="10"/>
        <v>251.07977153713151</v>
      </c>
      <c r="K96">
        <f t="shared" si="19"/>
        <v>251.07977153713151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24.093632210565637</v>
      </c>
      <c r="F97">
        <f t="shared" si="15"/>
        <v>16.647401739003051</v>
      </c>
      <c r="G97">
        <f t="shared" si="16"/>
        <v>7.8441397304061233</v>
      </c>
      <c r="H97">
        <f t="shared" si="17"/>
        <v>6.2313114216976029</v>
      </c>
      <c r="I97" t="str">
        <f t="shared" si="18"/>
        <v/>
      </c>
      <c r="J97">
        <f t="shared" si="10"/>
        <v>250.41609031730545</v>
      </c>
      <c r="K97">
        <f t="shared" si="19"/>
        <v>250.41609031730545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22.289434960113738</v>
      </c>
      <c r="F98">
        <f t="shared" si="15"/>
        <v>15.400798645613657</v>
      </c>
      <c r="G98">
        <f t="shared" si="16"/>
        <v>7.0684452913342328</v>
      </c>
      <c r="H98">
        <f t="shared" si="17"/>
        <v>5.6151069959656645</v>
      </c>
      <c r="I98" t="str">
        <f t="shared" si="18"/>
        <v/>
      </c>
      <c r="J98">
        <f t="shared" si="10"/>
        <v>249.78569164964799</v>
      </c>
      <c r="K98">
        <f t="shared" si="19"/>
        <v>249.78569164964799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20.62034094731775</v>
      </c>
      <c r="F99">
        <f t="shared" si="15"/>
        <v>14.247544610342269</v>
      </c>
      <c r="G99">
        <f t="shared" si="16"/>
        <v>6.369458035393551</v>
      </c>
      <c r="H99">
        <f t="shared" si="17"/>
        <v>5.0598380408907495</v>
      </c>
      <c r="I99" t="str">
        <f t="shared" si="18"/>
        <v/>
      </c>
      <c r="J99">
        <f t="shared" si="10"/>
        <v>249.18770656945151</v>
      </c>
      <c r="K99">
        <f t="shared" si="19"/>
        <v>249.18770656945151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19.076233271256484</v>
      </c>
      <c r="F100">
        <f t="shared" si="15"/>
        <v>13.180649399731481</v>
      </c>
      <c r="G100">
        <f t="shared" si="16"/>
        <v>5.7395925118607689</v>
      </c>
      <c r="H100">
        <f t="shared" si="17"/>
        <v>4.5594787451850163</v>
      </c>
      <c r="I100" t="str">
        <f t="shared" si="18"/>
        <v/>
      </c>
      <c r="J100">
        <f t="shared" si="10"/>
        <v>248.62117065454649</v>
      </c>
      <c r="K100">
        <f t="shared" si="19"/>
        <v>248.62117065454649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17.647752612292695</v>
      </c>
      <c r="F101">
        <f t="shared" si="15"/>
        <v>12.193646228174073</v>
      </c>
      <c r="G101">
        <f t="shared" si="16"/>
        <v>5.1720133831092525</v>
      </c>
      <c r="H101">
        <f t="shared" si="17"/>
        <v>4.1085991804066131</v>
      </c>
      <c r="I101" t="str">
        <f t="shared" si="18"/>
        <v/>
      </c>
      <c r="J101">
        <f t="shared" si="10"/>
        <v>248.08504704776746</v>
      </c>
      <c r="K101">
        <f t="shared" si="19"/>
        <v>248.08504704776746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16.32624050230908</v>
      </c>
      <c r="F102">
        <f t="shared" si="15"/>
        <v>11.280552560702574</v>
      </c>
      <c r="G102">
        <f t="shared" si="16"/>
        <v>4.6605612471239679</v>
      </c>
      <c r="H102">
        <f t="shared" si="17"/>
        <v>3.7023063750575509</v>
      </c>
      <c r="I102" t="str">
        <f t="shared" si="18"/>
        <v/>
      </c>
      <c r="J102">
        <f t="shared" si="10"/>
        <v>247.57824618564501</v>
      </c>
      <c r="K102">
        <f t="shared" si="19"/>
        <v>247.57824618564501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15.103686843024557</v>
      </c>
      <c r="F103">
        <f t="shared" si="15"/>
        <v>10.435833850973422</v>
      </c>
      <c r="G103">
        <f t="shared" si="16"/>
        <v>4.1996857953093372</v>
      </c>
      <c r="H103">
        <f t="shared" si="17"/>
        <v>3.3361912157698588</v>
      </c>
      <c r="I103" t="str">
        <f t="shared" si="18"/>
        <v/>
      </c>
      <c r="J103">
        <f t="shared" si="10"/>
        <v>247.09964263520354</v>
      </c>
      <c r="K103">
        <f t="shared" si="19"/>
        <v>247.09964263520354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13.972681354282946</v>
      </c>
      <c r="F104">
        <f t="shared" si="15"/>
        <v>9.6543699946503221</v>
      </c>
      <c r="G104">
        <f t="shared" si="16"/>
        <v>3.784385580214622</v>
      </c>
      <c r="H104">
        <f t="shared" si="17"/>
        <v>3.0062805993485489</v>
      </c>
      <c r="I104" t="str">
        <f t="shared" si="18"/>
        <v/>
      </c>
      <c r="J104">
        <f t="shared" si="10"/>
        <v>246.64808939530178</v>
      </c>
      <c r="K104">
        <f t="shared" si="19"/>
        <v>246.64808939530178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12.926368658026927</v>
      </c>
      <c r="F105">
        <f t="shared" si="15"/>
        <v>8.9314242948502311</v>
      </c>
      <c r="G105">
        <f t="shared" si="16"/>
        <v>3.4101537395326678</v>
      </c>
      <c r="H105">
        <f t="shared" si="17"/>
        <v>2.7089943164225763</v>
      </c>
      <c r="I105" t="str">
        <f t="shared" si="18"/>
        <v/>
      </c>
      <c r="J105">
        <f t="shared" si="10"/>
        <v>246.22242997842764</v>
      </c>
      <c r="K105">
        <f t="shared" si="19"/>
        <v>246.22242997842764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11.958406725707206</v>
      </c>
      <c r="F106">
        <f t="shared" si="15"/>
        <v>8.262614751541868</v>
      </c>
      <c r="G106">
        <f t="shared" si="16"/>
        <v>3.0729290873656483</v>
      </c>
      <c r="H106">
        <f t="shared" si="17"/>
        <v>2.4411061988026272</v>
      </c>
      <c r="I106" t="str">
        <f t="shared" si="18"/>
        <v/>
      </c>
      <c r="J106">
        <f t="shared" si="10"/>
        <v>245.82150855273923</v>
      </c>
      <c r="K106">
        <f t="shared" si="19"/>
        <v>245.82150855273923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11.062928437263626</v>
      </c>
      <c r="F107">
        <f t="shared" si="15"/>
        <v>7.6438875008727925</v>
      </c>
      <c r="G107">
        <f t="shared" si="16"/>
        <v>2.7690520419973628</v>
      </c>
      <c r="H107">
        <f t="shared" si="17"/>
        <v>2.1997091089145968</v>
      </c>
      <c r="I107" t="str">
        <f t="shared" si="18"/>
        <v/>
      </c>
      <c r="J107">
        <f t="shared" si="10"/>
        <v>245.44417839195819</v>
      </c>
      <c r="K107">
        <f t="shared" si="19"/>
        <v>245.44417839195819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10.234506018675186</v>
      </c>
      <c r="F108">
        <f t="shared" si="15"/>
        <v>7.0714922434325054</v>
      </c>
      <c r="G108">
        <f t="shared" si="16"/>
        <v>2.4952249118976786</v>
      </c>
      <c r="H108">
        <f t="shared" si="17"/>
        <v>1.9821833913720186</v>
      </c>
      <c r="I108" t="str">
        <f t="shared" si="18"/>
        <v/>
      </c>
      <c r="J108">
        <f t="shared" si="10"/>
        <v>245.0893088520605</v>
      </c>
      <c r="K108">
        <f t="shared" si="19"/>
        <v>245.0893088520605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9.468118142523835</v>
      </c>
      <c r="F109">
        <f t="shared" si="15"/>
        <v>6.5419595125145831</v>
      </c>
      <c r="G109">
        <f t="shared" si="16"/>
        <v>2.2484761089805145</v>
      </c>
      <c r="H109">
        <f t="shared" si="17"/>
        <v>1.7861684443220724</v>
      </c>
      <c r="I109" t="str">
        <f t="shared" si="18"/>
        <v/>
      </c>
      <c r="J109">
        <f t="shared" si="10"/>
        <v>244.75579106819251</v>
      </c>
      <c r="K109">
        <f t="shared" si="19"/>
        <v>244.75579106819251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8.7591194921582751</v>
      </c>
      <c r="F110">
        <f t="shared" si="15"/>
        <v>6.0520796445936913</v>
      </c>
      <c r="G110">
        <f t="shared" si="16"/>
        <v>2.0261279007555335</v>
      </c>
      <c r="H110">
        <f t="shared" si="17"/>
        <v>1.6095371020557372</v>
      </c>
      <c r="I110" t="str">
        <f t="shared" si="18"/>
        <v/>
      </c>
      <c r="J110">
        <f t="shared" si="10"/>
        <v>244.44254254253798</v>
      </c>
      <c r="K110">
        <f t="shared" si="19"/>
        <v>244.44254254253798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8.103212604976628</v>
      </c>
      <c r="F111">
        <f t="shared" si="15"/>
        <v>5.5988833245509406</v>
      </c>
      <c r="G111">
        <f t="shared" si="16"/>
        <v>1.8257673514180091</v>
      </c>
      <c r="H111">
        <f t="shared" si="17"/>
        <v>1.4503725508806804</v>
      </c>
      <c r="I111" t="str">
        <f t="shared" si="18"/>
        <v/>
      </c>
      <c r="J111">
        <f t="shared" si="10"/>
        <v>244.14851077367027</v>
      </c>
      <c r="K111">
        <f t="shared" si="19"/>
        <v>244.14851077367027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7.4964218241613194</v>
      </c>
      <c r="F112">
        <f t="shared" si="15"/>
        <v>5.1796235877261187</v>
      </c>
      <c r="G112">
        <f t="shared" si="16"/>
        <v>1.6452201365278634</v>
      </c>
      <c r="H112">
        <f t="shared" si="17"/>
        <v>1.3069475277465745</v>
      </c>
      <c r="I112" t="str">
        <f t="shared" si="18"/>
        <v/>
      </c>
      <c r="J112">
        <f t="shared" si="10"/>
        <v>243.87267605997954</v>
      </c>
      <c r="K112">
        <f t="shared" si="19"/>
        <v>243.87267605997954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6.9350692009794814</v>
      </c>
      <c r="F113">
        <f t="shared" si="15"/>
        <v>4.7917591697056094</v>
      </c>
      <c r="G113">
        <f t="shared" si="16"/>
        <v>1.482526947113237</v>
      </c>
      <c r="H113">
        <f t="shared" si="17"/>
        <v>1.1777055758851072</v>
      </c>
      <c r="I113" t="str">
        <f t="shared" si="18"/>
        <v/>
      </c>
      <c r="J113">
        <f t="shared" si="10"/>
        <v>243.6140535938205</v>
      </c>
      <c r="K113">
        <f t="shared" si="19"/>
        <v>243.6140535938205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6.4157522015851809</v>
      </c>
      <c r="F114">
        <f t="shared" si="15"/>
        <v>4.4329391029238403</v>
      </c>
      <c r="G114">
        <f t="shared" si="16"/>
        <v>1.3359222271345395</v>
      </c>
      <c r="H114">
        <f t="shared" si="17"/>
        <v>1.061244154049785</v>
      </c>
      <c r="I114" t="str">
        <f t="shared" si="18"/>
        <v/>
      </c>
      <c r="J114">
        <f t="shared" si="10"/>
        <v>243.37169494887408</v>
      </c>
      <c r="K114">
        <f t="shared" si="19"/>
        <v>243.37169494887408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5.9353230831974333</v>
      </c>
      <c r="F115">
        <f t="shared" si="15"/>
        <v>4.1009884667134724</v>
      </c>
      <c r="G115">
        <f t="shared" si="16"/>
        <v>1.2038150135666921</v>
      </c>
      <c r="H115">
        <f t="shared" si="17"/>
        <v>0.95629941605601765</v>
      </c>
      <c r="I115" t="str">
        <f t="shared" si="18"/>
        <v/>
      </c>
      <c r="J115">
        <f t="shared" si="10"/>
        <v>243.14468905065743</v>
      </c>
      <c r="K115">
        <f t="shared" si="19"/>
        <v>243.14468905065743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5.49086981464656</v>
      </c>
      <c r="F116">
        <f t="shared" si="15"/>
        <v>3.793895204430886</v>
      </c>
      <c r="G116">
        <f t="shared" si="16"/>
        <v>1.0847716711750095</v>
      </c>
      <c r="H116">
        <f t="shared" si="17"/>
        <v>0.86173249544814823</v>
      </c>
      <c r="I116" t="str">
        <f t="shared" si="18"/>
        <v/>
      </c>
      <c r="J116">
        <f t="shared" si="10"/>
        <v>242.93216270898276</v>
      </c>
      <c r="K116">
        <f t="shared" si="19"/>
        <v>242.93216270898276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5.0796984256423583</v>
      </c>
      <c r="F117">
        <f t="shared" si="15"/>
        <v>3.509797927751483</v>
      </c>
      <c r="G117">
        <f t="shared" si="16"/>
        <v>0.97750033462149666</v>
      </c>
      <c r="H117">
        <f t="shared" si="17"/>
        <v>0.77651714645384062</v>
      </c>
      <c r="I117" t="str">
        <f t="shared" si="18"/>
        <v/>
      </c>
      <c r="J117">
        <f t="shared" si="10"/>
        <v>242.73328078129765</v>
      </c>
      <c r="K117">
        <f t="shared" si="19"/>
        <v>242.73328078129765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4.6993166777774675</v>
      </c>
      <c r="F118">
        <f t="shared" si="15"/>
        <v>3.2469746342127817</v>
      </c>
      <c r="G118">
        <f t="shared" si="16"/>
        <v>0.88083688906638413</v>
      </c>
      <c r="H118">
        <f t="shared" si="17"/>
        <v>0.69972860710472939</v>
      </c>
      <c r="I118" t="str">
        <f t="shared" si="18"/>
        <v/>
      </c>
      <c r="J118">
        <f t="shared" si="10"/>
        <v>242.54724602710806</v>
      </c>
      <c r="K118">
        <f t="shared" si="19"/>
        <v>242.54724602710806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4.3474189582907883</v>
      </c>
      <c r="F119">
        <f t="shared" si="15"/>
        <v>3.0038322696188371</v>
      </c>
      <c r="G119">
        <f t="shared" si="16"/>
        <v>0.79373233712556823</v>
      </c>
      <c r="H119">
        <f t="shared" si="17"/>
        <v>0.6305335636652678</v>
      </c>
      <c r="I119" t="str">
        <f t="shared" si="18"/>
        <v/>
      </c>
      <c r="J119">
        <f t="shared" si="10"/>
        <v>242.37329870595357</v>
      </c>
      <c r="K119">
        <f t="shared" si="19"/>
        <v>242.37329870595357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4.0218723050273137</v>
      </c>
      <c r="F120">
        <f t="shared" si="15"/>
        <v>2.7788970720404329</v>
      </c>
      <c r="G120">
        <f t="shared" si="16"/>
        <v>0.71524141508943551</v>
      </c>
      <c r="H120">
        <f t="shared" si="17"/>
        <v>0.56818110746316397</v>
      </c>
      <c r="I120" t="str">
        <f t="shared" si="18"/>
        <v/>
      </c>
      <c r="J120">
        <f t="shared" si="10"/>
        <v>242.21071596457725</v>
      </c>
      <c r="K120">
        <f t="shared" si="19"/>
        <v>242.21071596457725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3.7207034778872998</v>
      </c>
      <c r="F121">
        <f t="shared" si="15"/>
        <v>2.5708056388830212</v>
      </c>
      <c r="G121">
        <f t="shared" si="16"/>
        <v>0.64451233486561088</v>
      </c>
      <c r="H121">
        <f t="shared" si="17"/>
        <v>0.51199458598440073</v>
      </c>
      <c r="I121" t="str">
        <f t="shared" si="18"/>
        <v/>
      </c>
      <c r="J121">
        <f t="shared" si="10"/>
        <v>242.05881105289862</v>
      </c>
      <c r="K121">
        <f t="shared" si="19"/>
        <v>242.05881105289862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3.4420869984007689</v>
      </c>
      <c r="F122">
        <f t="shared" si="15"/>
        <v>2.3782966628771121</v>
      </c>
      <c r="G122">
        <f t="shared" si="16"/>
        <v>0.58077754032458984</v>
      </c>
      <c r="H122">
        <f t="shared" si="17"/>
        <v>0.46136425980044166</v>
      </c>
      <c r="I122" t="str">
        <f t="shared" si="18"/>
        <v/>
      </c>
      <c r="J122">
        <f t="shared" si="10"/>
        <v>241.91693240307669</v>
      </c>
      <c r="K122">
        <f t="shared" si="19"/>
        <v>241.91693240307669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3.1843340849314759</v>
      </c>
      <c r="F123">
        <f t="shared" si="15"/>
        <v>2.2002032869003614</v>
      </c>
      <c r="G123">
        <f t="shared" si="16"/>
        <v>0.52334537773557499</v>
      </c>
      <c r="H123">
        <f t="shared" si="17"/>
        <v>0.41574068564016936</v>
      </c>
      <c r="I123" t="str">
        <f t="shared" si="18"/>
        <v/>
      </c>
      <c r="J123">
        <f t="shared" si="10"/>
        <v>241.7844626012602</v>
      </c>
      <c r="K123">
        <f t="shared" si="19"/>
        <v>241.7844626012602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2.9458824164431423</v>
      </c>
      <c r="F124">
        <f t="shared" si="15"/>
        <v>2.0354460312915497</v>
      </c>
      <c r="G124">
        <f t="shared" si="16"/>
        <v>0.47159258989959829</v>
      </c>
      <c r="H124">
        <f t="shared" si="17"/>
        <v>0.37462875379926147</v>
      </c>
      <c r="I124" t="str">
        <f t="shared" si="18"/>
        <v/>
      </c>
      <c r="J124">
        <f t="shared" si="10"/>
        <v>241.66081727749227</v>
      </c>
      <c r="K124">
        <f t="shared" si="19"/>
        <v>241.66081727749227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2.725286662782946</v>
      </c>
      <c r="F125">
        <f t="shared" si="15"/>
        <v>1.8830262507866813</v>
      </c>
      <c r="G125">
        <f t="shared" si="16"/>
        <v>0.42495755252581996</v>
      </c>
      <c r="H125">
        <f t="shared" si="17"/>
        <v>0.33758231518062226</v>
      </c>
      <c r="I125" t="str">
        <f t="shared" si="18"/>
        <v/>
      </c>
      <c r="J125">
        <f t="shared" si="10"/>
        <v>241.54544393560607</v>
      </c>
      <c r="K125">
        <f t="shared" si="19"/>
        <v>241.54544393560607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2.5212097240833495</v>
      </c>
      <c r="F126">
        <f t="shared" si="15"/>
        <v>1.7420200814176536</v>
      </c>
      <c r="G126">
        <f t="shared" si="16"/>
        <v>0.38293417945176422</v>
      </c>
      <c r="H126">
        <f t="shared" si="17"/>
        <v>0.30419933965819801</v>
      </c>
      <c r="I126" t="str">
        <f t="shared" si="18"/>
        <v/>
      </c>
      <c r="J126">
        <f t="shared" si="10"/>
        <v>241.43782074175945</v>
      </c>
      <c r="K126">
        <f t="shared" si="19"/>
        <v>241.43782074175945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2.3324146261815466</v>
      </c>
      <c r="F127">
        <f t="shared" si="15"/>
        <v>1.6115728406837528</v>
      </c>
      <c r="G127">
        <f t="shared" si="16"/>
        <v>0.34506643056658315</v>
      </c>
      <c r="H127">
        <f t="shared" si="17"/>
        <v>0.27411755322245479</v>
      </c>
      <c r="I127" t="str">
        <f t="shared" si="18"/>
        <v/>
      </c>
      <c r="J127">
        <f t="shared" si="10"/>
        <v>241.3374552874613</v>
      </c>
      <c r="K127">
        <f t="shared" si="19"/>
        <v>241.3374552874613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2.1577570229321217</v>
      </c>
      <c r="F128">
        <f t="shared" si="15"/>
        <v>1.4908938470536628</v>
      </c>
      <c r="G128">
        <f t="shared" si="16"/>
        <v>0.3109433628370098</v>
      </c>
      <c r="H128">
        <f t="shared" si="17"/>
        <v>0.24701050656156587</v>
      </c>
      <c r="I128" t="str">
        <f t="shared" si="18"/>
        <v/>
      </c>
      <c r="J128">
        <f t="shared" si="10"/>
        <v>241.24388334049209</v>
      </c>
      <c r="K128">
        <f t="shared" si="19"/>
        <v>241.24388334049209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1.9961782599670996</v>
      </c>
      <c r="F129">
        <f t="shared" si="15"/>
        <v>1.3792516273973712</v>
      </c>
      <c r="G129">
        <f t="shared" si="16"/>
        <v>0.28019467072944404</v>
      </c>
      <c r="H129">
        <f t="shared" si="17"/>
        <v>0.22258403241432151</v>
      </c>
      <c r="I129" t="str">
        <f t="shared" si="18"/>
        <v/>
      </c>
      <c r="J129">
        <f t="shared" si="10"/>
        <v>241.15666759498305</v>
      </c>
      <c r="K129">
        <f t="shared" si="19"/>
        <v>241.15666759498305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1.8466989578606636</v>
      </c>
      <c r="F130">
        <f t="shared" si="15"/>
        <v>1.2759694832987158</v>
      </c>
      <c r="G130">
        <f t="shared" si="16"/>
        <v>0.25248666763256955</v>
      </c>
      <c r="H130">
        <f t="shared" si="17"/>
        <v>0.2005730532497462</v>
      </c>
      <c r="I130" t="str">
        <f t="shared" si="18"/>
        <v/>
      </c>
      <c r="J130">
        <f t="shared" si="10"/>
        <v>241.07539643004898</v>
      </c>
      <c r="K130">
        <f t="shared" si="19"/>
        <v>241.07539643004898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1.7084130758040961</v>
      </c>
      <c r="F131">
        <f t="shared" si="15"/>
        <v>1.1804213893746065</v>
      </c>
      <c r="G131">
        <f t="shared" si="16"/>
        <v>0.22751866467066453</v>
      </c>
      <c r="H131">
        <f t="shared" si="17"/>
        <v>0.18073870463017577</v>
      </c>
      <c r="I131" t="str">
        <f t="shared" si="18"/>
        <v/>
      </c>
      <c r="J131">
        <f t="shared" ref="J131:J150" si="20">$O$2+F131-H131</f>
        <v>240.99968268474441</v>
      </c>
      <c r="K131">
        <f t="shared" si="19"/>
        <v>240.99968268474441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1.5804824198090173</v>
      </c>
      <c r="F132">
        <f t="shared" ref="F132:F150" si="25">E132*$O$3</f>
        <v>1.0920281987393503</v>
      </c>
      <c r="G132">
        <f t="shared" ref="G132:G150" si="26">(G131*EXP(-1/$O$6)+C132)</f>
        <v>0.20501970761027577</v>
      </c>
      <c r="H132">
        <f t="shared" ref="H132:H150" si="27">G132*$O$4</f>
        <v>0.16286574304036153</v>
      </c>
      <c r="I132" t="str">
        <f t="shared" ref="I132:I150" si="28">IF(ISBLANK(D132),"",($O$2+((E131*EXP(-1/$O$5))*$O$3)-((G131*EXP(-1/$O$6))*$O$4)))</f>
        <v/>
      </c>
      <c r="J132">
        <f t="shared" si="20"/>
        <v>240.92916245569899</v>
      </c>
      <c r="K132">
        <f t="shared" ref="K132:K150" si="29">IF(I132="",J132,I132)</f>
        <v>240.92916245569899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1.4621315621514268</v>
      </c>
      <c r="F133">
        <f t="shared" si="25"/>
        <v>1.0102541326142154</v>
      </c>
      <c r="G133">
        <f t="shared" si="26"/>
        <v>0.18474563644897557</v>
      </c>
      <c r="H133">
        <f t="shared" si="27"/>
        <v>0.14676021005221077</v>
      </c>
      <c r="I133" t="str">
        <f t="shared" si="28"/>
        <v/>
      </c>
      <c r="J133">
        <f t="shared" si="20"/>
        <v>240.86349392256201</v>
      </c>
      <c r="K133">
        <f t="shared" si="29"/>
        <v>240.86349392256201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1.3526431412617062</v>
      </c>
      <c r="F134">
        <f t="shared" si="25"/>
        <v>0.93460353280465502</v>
      </c>
      <c r="G134">
        <f t="shared" si="26"/>
        <v>0.16647643577668617</v>
      </c>
      <c r="H134">
        <f t="shared" si="27"/>
        <v>0.13224732747654194</v>
      </c>
      <c r="I134" t="str">
        <f t="shared" si="28"/>
        <v/>
      </c>
      <c r="J134">
        <f t="shared" si="20"/>
        <v>240.80235620532812</v>
      </c>
      <c r="K134">
        <f t="shared" si="29"/>
        <v>240.80235620532812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1.2513535135717475</v>
      </c>
      <c r="F135">
        <f t="shared" si="25"/>
        <v>0.86461785736094399</v>
      </c>
      <c r="G135">
        <f t="shared" si="26"/>
        <v>0.15001384715553748</v>
      </c>
      <c r="H135">
        <f t="shared" si="27"/>
        <v>0.11916960065991859</v>
      </c>
      <c r="I135" t="str">
        <f t="shared" si="28"/>
        <v/>
      </c>
      <c r="J135">
        <f t="shared" si="20"/>
        <v>240.74544825670102</v>
      </c>
      <c r="K135">
        <f t="shared" si="29"/>
        <v>240.74544825670102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1.1576487309636931</v>
      </c>
      <c r="F136">
        <f t="shared" si="25"/>
        <v>0.79987290121198462</v>
      </c>
      <c r="G136">
        <f t="shared" si="26"/>
        <v>0.13517921760766399</v>
      </c>
      <c r="H136">
        <f t="shared" si="27"/>
        <v>0.10738510934342711</v>
      </c>
      <c r="I136" t="str">
        <f t="shared" si="28"/>
        <v/>
      </c>
      <c r="J136">
        <f t="shared" si="20"/>
        <v>240.69248779186856</v>
      </c>
      <c r="K136">
        <f t="shared" si="29"/>
        <v>240.69248779186856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1.0709608194383438</v>
      </c>
      <c r="F137">
        <f t="shared" si="25"/>
        <v>0.73997622492567539</v>
      </c>
      <c r="G137">
        <f t="shared" si="26"/>
        <v>0.12181156086260432</v>
      </c>
      <c r="H137">
        <f t="shared" si="27"/>
        <v>9.6765967535698161E-2</v>
      </c>
      <c r="I137" t="str">
        <f t="shared" si="28"/>
        <v/>
      </c>
      <c r="J137">
        <f t="shared" si="20"/>
        <v>240.64321025738997</v>
      </c>
      <c r="K137">
        <f t="shared" si="29"/>
        <v>240.64321025738997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0.99076433644708084</v>
      </c>
      <c r="F138">
        <f t="shared" si="25"/>
        <v>0.68456477601075327</v>
      </c>
      <c r="G138">
        <f t="shared" si="26"/>
        <v>0.10976581032484621</v>
      </c>
      <c r="H138">
        <f t="shared" si="27"/>
        <v>8.7196935686622984E-2</v>
      </c>
      <c r="I138" t="str">
        <f t="shared" si="28"/>
        <v/>
      </c>
      <c r="J138">
        <f t="shared" si="20"/>
        <v>240.59736784032413</v>
      </c>
      <c r="K138">
        <f t="shared" si="29"/>
        <v>240.59736784032413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0.91657318602021631</v>
      </c>
      <c r="F139">
        <f t="shared" si="25"/>
        <v>0.63330268834207859</v>
      </c>
      <c r="G139">
        <f t="shared" si="26"/>
        <v>9.8911244802618467E-2</v>
      </c>
      <c r="H139">
        <f t="shared" si="27"/>
        <v>7.8574170100992491E-2</v>
      </c>
      <c r="I139" t="str">
        <f t="shared" si="28"/>
        <v/>
      </c>
      <c r="J139">
        <f t="shared" si="20"/>
        <v>240.55472851824109</v>
      </c>
      <c r="K139">
        <f t="shared" si="29"/>
        <v>240.55472851824109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0.84793767238726425</v>
      </c>
      <c r="F140">
        <f t="shared" si="25"/>
        <v>0.58587924637098732</v>
      </c>
      <c r="G140">
        <f t="shared" si="26"/>
        <v>8.9130069913846158E-2</v>
      </c>
      <c r="H140">
        <f t="shared" si="27"/>
        <v>7.0804096020622556E-2</v>
      </c>
      <c r="I140" t="str">
        <f t="shared" si="28"/>
        <v/>
      </c>
      <c r="J140">
        <f t="shared" si="20"/>
        <v>240.51507515035036</v>
      </c>
      <c r="K140">
        <f t="shared" si="29"/>
        <v>240.51507515035036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0.78444177423020633</v>
      </c>
      <c r="F141">
        <f t="shared" si="25"/>
        <v>0.54200700178115635</v>
      </c>
      <c r="G141">
        <f t="shared" si="26"/>
        <v>8.0316139774603237E-2</v>
      </c>
      <c r="H141">
        <f t="shared" si="27"/>
        <v>6.3802392145586459E-2</v>
      </c>
      <c r="I141" t="str">
        <f t="shared" si="28"/>
        <v/>
      </c>
      <c r="J141">
        <f t="shared" si="20"/>
        <v>240.47820460963555</v>
      </c>
      <c r="K141">
        <f t="shared" si="29"/>
        <v>240.47820460963555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0.72570062304814797</v>
      </c>
      <c r="F142">
        <f t="shared" si="25"/>
        <v>0.50142003117444089</v>
      </c>
      <c r="G142">
        <f t="shared" si="26"/>
        <v>7.2373805097750807E-2</v>
      </c>
      <c r="H142">
        <f t="shared" si="27"/>
        <v>5.7493075574519568E-2</v>
      </c>
      <c r="I142" t="str">
        <f t="shared" si="28"/>
        <v/>
      </c>
      <c r="J142">
        <f t="shared" si="20"/>
        <v>240.44392695559992</v>
      </c>
      <c r="K142">
        <f t="shared" si="29"/>
        <v>240.44392695559992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0.6713581703489433</v>
      </c>
      <c r="F143">
        <f t="shared" si="25"/>
        <v>0.4638723242259753</v>
      </c>
      <c r="G143">
        <f t="shared" si="26"/>
        <v>6.5216875201259586E-2</v>
      </c>
      <c r="H143">
        <f t="shared" si="27"/>
        <v>5.1807677233714412E-2</v>
      </c>
      <c r="I143" t="str">
        <f t="shared" si="28"/>
        <v/>
      </c>
      <c r="J143">
        <f t="shared" si="20"/>
        <v>240.41206464699226</v>
      </c>
      <c r="K143">
        <f t="shared" si="29"/>
        <v>240.41206464699226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0.62108502952790867</v>
      </c>
      <c r="F144">
        <f t="shared" si="25"/>
        <v>0.42913629253863889</v>
      </c>
      <c r="G144">
        <f t="shared" si="26"/>
        <v>5.8767682661870262E-2</v>
      </c>
      <c r="H144">
        <f t="shared" si="27"/>
        <v>4.6684498846714544E-2</v>
      </c>
      <c r="I144" t="str">
        <f t="shared" si="28"/>
        <v/>
      </c>
      <c r="J144">
        <f t="shared" si="20"/>
        <v>240.38245179369193</v>
      </c>
      <c r="K144">
        <f t="shared" si="29"/>
        <v>240.38245179369193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0.57457647935257661</v>
      </c>
      <c r="F145">
        <f t="shared" si="25"/>
        <v>0.39700139015858976</v>
      </c>
      <c r="G145">
        <f t="shared" si="26"/>
        <v>5.2956240463658148E-2</v>
      </c>
      <c r="H145">
        <f t="shared" si="27"/>
        <v>4.2067943380997501E-2</v>
      </c>
      <c r="I145" t="str">
        <f t="shared" si="28"/>
        <v/>
      </c>
      <c r="J145">
        <f t="shared" si="20"/>
        <v>240.35493344677758</v>
      </c>
      <c r="K145">
        <f t="shared" si="29"/>
        <v>240.35493344677758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0.53155061695198536</v>
      </c>
      <c r="F146">
        <f t="shared" si="25"/>
        <v>0.36727283739037708</v>
      </c>
      <c r="G146">
        <f t="shared" si="26"/>
        <v>4.7719482494829012E-2</v>
      </c>
      <c r="H146">
        <f t="shared" si="27"/>
        <v>3.7907911705715058E-2</v>
      </c>
      <c r="I146" t="str">
        <f t="shared" si="28"/>
        <v/>
      </c>
      <c r="J146">
        <f t="shared" si="20"/>
        <v>240.32936492568467</v>
      </c>
      <c r="K146">
        <f t="shared" si="29"/>
        <v>240.32936492568467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0.49174664911519617</v>
      </c>
      <c r="F147">
        <f t="shared" si="25"/>
        <v>0.33977044017627811</v>
      </c>
      <c r="G147">
        <f t="shared" si="26"/>
        <v>4.3000579150572697E-2</v>
      </c>
      <c r="H147">
        <f t="shared" si="27"/>
        <v>3.4159258912985047E-2</v>
      </c>
      <c r="I147" t="str">
        <f t="shared" si="28"/>
        <v/>
      </c>
      <c r="J147">
        <f t="shared" si="20"/>
        <v>240.30561118126329</v>
      </c>
      <c r="K147">
        <f t="shared" si="29"/>
        <v>240.30561118126329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0.45492331154206306</v>
      </c>
      <c r="F148">
        <f t="shared" si="25"/>
        <v>0.31432749788374775</v>
      </c>
      <c r="G148">
        <f t="shared" si="26"/>
        <v>3.8748320614856509E-2</v>
      </c>
      <c r="H148">
        <f t="shared" si="27"/>
        <v>3.0781304402701538E-2</v>
      </c>
      <c r="I148" t="str">
        <f t="shared" si="28"/>
        <v/>
      </c>
      <c r="J148">
        <f t="shared" si="20"/>
        <v>240.28354619348104</v>
      </c>
      <c r="K148">
        <f t="shared" si="29"/>
        <v>240.28354619348104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0.4208574064648396</v>
      </c>
      <c r="F149">
        <f t="shared" si="25"/>
        <v>0.29078979288073903</v>
      </c>
      <c r="G149">
        <f t="shared" si="26"/>
        <v>3.4916561128496268E-2</v>
      </c>
      <c r="H149">
        <f t="shared" si="27"/>
        <v>2.7737390414275111E-2</v>
      </c>
      <c r="I149" t="str">
        <f t="shared" si="28"/>
        <v/>
      </c>
      <c r="J149">
        <f t="shared" si="20"/>
        <v>240.26305240246646</v>
      </c>
      <c r="K149">
        <f t="shared" si="29"/>
        <v>240.26305240246646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0.38934244977669008</v>
      </c>
      <c r="F150">
        <f t="shared" si="25"/>
        <v>0.26901465577439448</v>
      </c>
      <c r="G150">
        <f t="shared" si="26"/>
        <v>3.1463718212669474E-2</v>
      </c>
      <c r="H150">
        <f t="shared" si="27"/>
        <v>2.4994484214463548E-2</v>
      </c>
      <c r="I150" t="str">
        <f t="shared" si="28"/>
        <v/>
      </c>
      <c r="J150">
        <f t="shared" si="20"/>
        <v>240.24402017155992</v>
      </c>
      <c r="K150">
        <f t="shared" si="29"/>
        <v>240.24402017155992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&amp;RBanister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S3" sqref="S3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556.46552363924604</v>
      </c>
      <c r="S2">
        <f>SQRT(R2/11)</f>
        <v>7.1125083392777189</v>
      </c>
    </row>
    <row r="3" spans="1:25">
      <c r="A3">
        <f>A2+1</f>
        <v>1</v>
      </c>
      <c r="B3" s="13">
        <f>Edwards!B3</f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0.64503582914856405</v>
      </c>
      <c r="Q3" t="s">
        <v>20</v>
      </c>
      <c r="R3">
        <f>RSQ(D2:D100,I2:I100)</f>
        <v>0.86110769921117558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0.76823366148257521</v>
      </c>
      <c r="Q4" t="s">
        <v>21</v>
      </c>
      <c r="R4">
        <f>1-((1-$R$3)*($Y$3-1))/(Y3-Y4-1)</f>
        <v>0.72221539842235116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92</v>
      </c>
      <c r="D5" s="22"/>
      <c r="E5">
        <f t="shared" si="4"/>
        <v>92</v>
      </c>
      <c r="F5">
        <f t="shared" si="5"/>
        <v>59.34329628166789</v>
      </c>
      <c r="G5">
        <f t="shared" si="6"/>
        <v>92</v>
      </c>
      <c r="H5">
        <f t="shared" si="7"/>
        <v>70.677496856396914</v>
      </c>
      <c r="I5" t="str">
        <f t="shared" si="8"/>
        <v/>
      </c>
      <c r="J5">
        <f t="shared" si="0"/>
        <v>228.66579942527099</v>
      </c>
      <c r="K5">
        <f t="shared" si="9"/>
        <v>228.66579942527099</v>
      </c>
      <c r="L5" t="str">
        <f t="shared" si="1"/>
        <v/>
      </c>
      <c r="M5" t="str">
        <f t="shared" si="2"/>
        <v/>
      </c>
      <c r="N5" s="1" t="s">
        <v>14</v>
      </c>
      <c r="O5" s="5">
        <v>11.09960739611345</v>
      </c>
      <c r="Q5" s="1" t="s">
        <v>22</v>
      </c>
      <c r="R5">
        <f>LARGE(L2:L150,1)/LARGE(D2:D100,1)*100</f>
        <v>4.4724836654085696</v>
      </c>
    </row>
    <row r="6" spans="1:25">
      <c r="A6">
        <f t="shared" si="3"/>
        <v>4</v>
      </c>
      <c r="B6" s="13">
        <f>Edwards!B6</f>
        <v>43179</v>
      </c>
      <c r="C6" s="3"/>
      <c r="D6" s="22"/>
      <c r="E6">
        <f t="shared" si="4"/>
        <v>84.073826553126054</v>
      </c>
      <c r="F6">
        <f t="shared" si="5"/>
        <v>54.230630420388223</v>
      </c>
      <c r="G6">
        <f t="shared" si="6"/>
        <v>81.375541552559241</v>
      </c>
      <c r="H6">
        <f t="shared" si="7"/>
        <v>62.51543024205003</v>
      </c>
      <c r="I6" t="str">
        <f t="shared" si="8"/>
        <v/>
      </c>
      <c r="J6">
        <f t="shared" si="0"/>
        <v>231.71520017833822</v>
      </c>
      <c r="K6">
        <f t="shared" si="9"/>
        <v>231.71520017833822</v>
      </c>
      <c r="L6" t="str">
        <f t="shared" si="1"/>
        <v/>
      </c>
      <c r="M6" t="str">
        <f t="shared" si="2"/>
        <v/>
      </c>
      <c r="N6" s="1" t="s">
        <v>15</v>
      </c>
      <c r="O6" s="5">
        <v>8.1490413029616136</v>
      </c>
      <c r="Q6" s="1" t="s">
        <v>45</v>
      </c>
      <c r="R6">
        <f>AVEDEV(M2:M150)</f>
        <v>1.4717543650424216</v>
      </c>
      <c r="S6">
        <f>_xlfn.STDEV.P(M2:M150)</f>
        <v>1.6833915722775981</v>
      </c>
    </row>
    <row r="7" spans="1:25">
      <c r="A7">
        <f t="shared" si="3"/>
        <v>5</v>
      </c>
      <c r="B7" s="13">
        <f>Edwards!B7</f>
        <v>43180</v>
      </c>
      <c r="C7" s="3"/>
      <c r="D7" s="22"/>
      <c r="E7">
        <f t="shared" si="4"/>
        <v>76.830525122664397</v>
      </c>
      <c r="F7">
        <f t="shared" si="5"/>
        <v>49.558441476417414</v>
      </c>
      <c r="G7">
        <f t="shared" si="6"/>
        <v>71.978030032307558</v>
      </c>
      <c r="H7">
        <f t="shared" si="7"/>
        <v>55.295945558022396</v>
      </c>
      <c r="I7" t="str">
        <f t="shared" si="8"/>
        <v/>
      </c>
      <c r="J7">
        <f t="shared" si="0"/>
        <v>234.26249591839505</v>
      </c>
      <c r="K7">
        <f t="shared" si="9"/>
        <v>234.26249591839505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106.6</v>
      </c>
      <c r="D8" s="22"/>
      <c r="E8">
        <f t="shared" si="4"/>
        <v>176.81126351248349</v>
      </c>
      <c r="F8">
        <f t="shared" si="5"/>
        <v>114.04959996258005</v>
      </c>
      <c r="G8">
        <f t="shared" si="6"/>
        <v>170.26577362788478</v>
      </c>
      <c r="H8">
        <f t="shared" si="7"/>
        <v>130.80389869931321</v>
      </c>
      <c r="I8" t="str">
        <f t="shared" si="8"/>
        <v/>
      </c>
      <c r="J8">
        <f t="shared" si="0"/>
        <v>223.24570126326682</v>
      </c>
      <c r="K8">
        <f t="shared" si="9"/>
        <v>223.24570126326682</v>
      </c>
      <c r="L8" t="str">
        <f t="shared" si="1"/>
        <v/>
      </c>
      <c r="M8" t="str">
        <f t="shared" si="2"/>
        <v/>
      </c>
      <c r="O8">
        <f>1.1*O3</f>
        <v>0.70953941206342053</v>
      </c>
    </row>
    <row r="9" spans="1:25">
      <c r="A9">
        <f t="shared" si="3"/>
        <v>7</v>
      </c>
      <c r="B9" s="13">
        <f>Edwards!B9</f>
        <v>43182</v>
      </c>
      <c r="C9" s="3">
        <f>25+103.13</f>
        <v>128.13</v>
      </c>
      <c r="D9" s="22">
        <v>229</v>
      </c>
      <c r="E9">
        <f t="shared" si="4"/>
        <v>289.70825544769133</v>
      </c>
      <c r="F9">
        <f t="shared" si="5"/>
        <v>186.87220476388558</v>
      </c>
      <c r="G9">
        <f t="shared" si="6"/>
        <v>278.73292974820197</v>
      </c>
      <c r="H9">
        <f t="shared" si="7"/>
        <v>214.13201919622662</v>
      </c>
      <c r="I9">
        <f t="shared" si="8"/>
        <v>228.52552382461576</v>
      </c>
      <c r="J9">
        <f t="shared" si="0"/>
        <v>212.74018556765895</v>
      </c>
      <c r="K9">
        <f t="shared" si="9"/>
        <v>228.52552382461576</v>
      </c>
      <c r="L9">
        <f t="shared" si="1"/>
        <v>-0.4744761753842397</v>
      </c>
      <c r="M9">
        <f t="shared" si="2"/>
        <v>0.20719483641233175</v>
      </c>
    </row>
    <row r="10" spans="1:25">
      <c r="A10">
        <f t="shared" si="3"/>
        <v>8</v>
      </c>
      <c r="B10" s="13">
        <f>Edwards!B10</f>
        <v>43183</v>
      </c>
      <c r="C10" s="3"/>
      <c r="D10" s="22"/>
      <c r="E10">
        <f t="shared" si="4"/>
        <v>264.74871325562975</v>
      </c>
      <c r="F10">
        <f t="shared" si="5"/>
        <v>170.77240577086056</v>
      </c>
      <c r="G10">
        <f t="shared" si="6"/>
        <v>246.54394681294983</v>
      </c>
      <c r="H10">
        <f t="shared" si="7"/>
        <v>189.40335897647773</v>
      </c>
      <c r="I10" t="str">
        <f t="shared" si="8"/>
        <v/>
      </c>
      <c r="J10">
        <f t="shared" si="0"/>
        <v>221.36904679438285</v>
      </c>
      <c r="K10">
        <f t="shared" si="9"/>
        <v>221.36904679438285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2"/>
      <c r="E11">
        <f t="shared" si="4"/>
        <v>241.93953693931655</v>
      </c>
      <c r="F11">
        <f t="shared" si="5"/>
        <v>156.05966981347169</v>
      </c>
      <c r="G11">
        <f t="shared" si="6"/>
        <v>218.07225204792559</v>
      </c>
      <c r="H11">
        <f t="shared" si="7"/>
        <v>167.53044465852889</v>
      </c>
      <c r="I11" t="str">
        <f t="shared" si="8"/>
        <v/>
      </c>
      <c r="J11">
        <f t="shared" si="0"/>
        <v>228.52922515494282</v>
      </c>
      <c r="K11">
        <f t="shared" si="9"/>
        <v>228.52922515494282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83.8</v>
      </c>
      <c r="D12" s="22"/>
      <c r="E12">
        <f t="shared" si="4"/>
        <v>304.89546374977971</v>
      </c>
      <c r="F12">
        <f t="shared" si="5"/>
        <v>196.6684982634751</v>
      </c>
      <c r="G12">
        <f t="shared" si="6"/>
        <v>276.68856095637108</v>
      </c>
      <c r="H12">
        <f t="shared" si="7"/>
        <v>212.56146627385766</v>
      </c>
      <c r="I12" t="str">
        <f t="shared" si="8"/>
        <v/>
      </c>
      <c r="J12">
        <f t="shared" si="0"/>
        <v>224.10703198961744</v>
      </c>
      <c r="K12">
        <f t="shared" si="9"/>
        <v>224.10703198961744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2"/>
      <c r="E13">
        <f t="shared" si="4"/>
        <v>278.62748191449907</v>
      </c>
      <c r="F13">
        <f t="shared" si="5"/>
        <v>179.72470882029543</v>
      </c>
      <c r="G13">
        <f t="shared" si="6"/>
        <v>244.73566836111951</v>
      </c>
      <c r="H13">
        <f t="shared" si="7"/>
        <v>188.01417860044808</v>
      </c>
      <c r="I13" t="str">
        <f t="shared" si="8"/>
        <v/>
      </c>
      <c r="J13">
        <f t="shared" si="0"/>
        <v>231.71053021984733</v>
      </c>
      <c r="K13">
        <f t="shared" si="9"/>
        <v>231.71053021984733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78.17</v>
      </c>
      <c r="D14" s="22"/>
      <c r="E14">
        <f t="shared" si="4"/>
        <v>332.79259334145502</v>
      </c>
      <c r="F14">
        <f t="shared" si="5"/>
        <v>214.66314638050633</v>
      </c>
      <c r="G14">
        <f t="shared" si="6"/>
        <v>294.64279945775695</v>
      </c>
      <c r="H14">
        <f t="shared" si="7"/>
        <v>226.35451665690874</v>
      </c>
      <c r="I14" t="str">
        <f t="shared" si="8"/>
        <v/>
      </c>
      <c r="J14">
        <f t="shared" si="0"/>
        <v>228.30862972359756</v>
      </c>
      <c r="K14">
        <f t="shared" si="9"/>
        <v>228.30862972359756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2"/>
      <c r="E15">
        <f t="shared" si="4"/>
        <v>304.1211605516794</v>
      </c>
      <c r="F15">
        <f t="shared" si="5"/>
        <v>196.16904495807609</v>
      </c>
      <c r="G15">
        <f t="shared" si="6"/>
        <v>260.61649315692478</v>
      </c>
      <c r="H15">
        <f t="shared" si="7"/>
        <v>200.21436278069282</v>
      </c>
      <c r="I15" t="str">
        <f t="shared" si="8"/>
        <v/>
      </c>
      <c r="J15">
        <f t="shared" si="0"/>
        <v>235.95468217738326</v>
      </c>
      <c r="K15">
        <f t="shared" si="9"/>
        <v>235.95468217738326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23+101.6</f>
        <v>124.6</v>
      </c>
      <c r="D16" s="22">
        <v>243</v>
      </c>
      <c r="E16">
        <f t="shared" si="4"/>
        <v>402.51988807997066</v>
      </c>
      <c r="F16">
        <f t="shared" si="5"/>
        <v>259.63974975645107</v>
      </c>
      <c r="G16">
        <f t="shared" si="6"/>
        <v>355.1196550888435</v>
      </c>
      <c r="H16">
        <f t="shared" si="7"/>
        <v>272.81487289333148</v>
      </c>
      <c r="I16">
        <f t="shared" si="8"/>
        <v>242.17532677193736</v>
      </c>
      <c r="J16">
        <f t="shared" si="0"/>
        <v>226.82487686311958</v>
      </c>
      <c r="K16">
        <f t="shared" si="9"/>
        <v>242.17532677193736</v>
      </c>
      <c r="L16">
        <f t="shared" si="1"/>
        <v>-0.8246732280626361</v>
      </c>
      <c r="M16">
        <f t="shared" si="2"/>
        <v>0.33937169879120826</v>
      </c>
    </row>
    <row r="17" spans="1:13">
      <c r="A17">
        <f t="shared" si="3"/>
        <v>15</v>
      </c>
      <c r="B17" s="13">
        <f>Edwards!B17</f>
        <v>43190</v>
      </c>
      <c r="C17" s="3"/>
      <c r="D17" s="22"/>
      <c r="E17">
        <f t="shared" si="4"/>
        <v>367.84116581107793</v>
      </c>
      <c r="F17">
        <f t="shared" si="5"/>
        <v>237.27073138392308</v>
      </c>
      <c r="G17">
        <f t="shared" si="6"/>
        <v>314.10928531318143</v>
      </c>
      <c r="H17">
        <f t="shared" si="7"/>
        <v>241.30932636182027</v>
      </c>
      <c r="I17" t="str">
        <f t="shared" si="8"/>
        <v/>
      </c>
      <c r="J17">
        <f t="shared" si="0"/>
        <v>235.96140502210281</v>
      </c>
      <c r="K17">
        <f t="shared" si="9"/>
        <v>235.96140502210281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2"/>
      <c r="E18">
        <f t="shared" si="4"/>
        <v>336.15015623369834</v>
      </c>
      <c r="F18">
        <f t="shared" si="5"/>
        <v>216.82889474462294</v>
      </c>
      <c r="G18">
        <f t="shared" si="6"/>
        <v>277.83492607660304</v>
      </c>
      <c r="H18">
        <f t="shared" si="7"/>
        <v>213.44214254756938</v>
      </c>
      <c r="I18" t="str">
        <f t="shared" si="8"/>
        <v/>
      </c>
      <c r="J18">
        <f t="shared" si="0"/>
        <v>243.3867521970536</v>
      </c>
      <c r="K18">
        <f t="shared" si="9"/>
        <v>243.3867521970536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83.7</v>
      </c>
      <c r="D19" s="22"/>
      <c r="E19">
        <f t="shared" si="4"/>
        <v>390.88945577171933</v>
      </c>
      <c r="F19">
        <f t="shared" si="5"/>
        <v>252.13770420914193</v>
      </c>
      <c r="G19">
        <f t="shared" si="6"/>
        <v>329.44964751846561</v>
      </c>
      <c r="H19">
        <f t="shared" si="7"/>
        <v>253.09430898725464</v>
      </c>
      <c r="I19" t="str">
        <f t="shared" si="8"/>
        <v/>
      </c>
      <c r="J19">
        <f t="shared" si="0"/>
        <v>239.04339522188729</v>
      </c>
      <c r="K19">
        <f t="shared" si="9"/>
        <v>239.04339522188729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2"/>
      <c r="E20">
        <f t="shared" si="4"/>
        <v>357.21274245649317</v>
      </c>
      <c r="F20">
        <f t="shared" si="5"/>
        <v>230.41501751285654</v>
      </c>
      <c r="G20">
        <f t="shared" si="6"/>
        <v>291.4037334903793</v>
      </c>
      <c r="H20">
        <f t="shared" si="7"/>
        <v>223.86615714900663</v>
      </c>
      <c r="I20" t="str">
        <f t="shared" si="8"/>
        <v/>
      </c>
      <c r="J20">
        <f t="shared" si="0"/>
        <v>246.54886036384991</v>
      </c>
      <c r="K20">
        <f t="shared" si="9"/>
        <v>246.54886036384991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76.8</v>
      </c>
      <c r="D21" s="22"/>
      <c r="E21">
        <f t="shared" si="4"/>
        <v>403.23741469406195</v>
      </c>
      <c r="F21">
        <f t="shared" si="5"/>
        <v>260.1025801309076</v>
      </c>
      <c r="G21">
        <f t="shared" si="6"/>
        <v>334.5514850349702</v>
      </c>
      <c r="H21">
        <f t="shared" si="7"/>
        <v>257.01371230284815</v>
      </c>
      <c r="I21" t="str">
        <f t="shared" si="8"/>
        <v/>
      </c>
      <c r="J21">
        <f t="shared" si="0"/>
        <v>243.08886782805945</v>
      </c>
      <c r="K21">
        <f t="shared" si="9"/>
        <v>243.08886782805945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2"/>
      <c r="E22">
        <f t="shared" si="4"/>
        <v>368.49687459477752</v>
      </c>
      <c r="F22">
        <f t="shared" si="5"/>
        <v>237.69368704289676</v>
      </c>
      <c r="G22">
        <f t="shared" si="6"/>
        <v>295.91639426014802</v>
      </c>
      <c r="H22">
        <f t="shared" si="7"/>
        <v>227.33293505519481</v>
      </c>
      <c r="I22" t="str">
        <f t="shared" si="8"/>
        <v/>
      </c>
      <c r="J22">
        <f t="shared" si="0"/>
        <v>250.36075198770192</v>
      </c>
      <c r="K22">
        <f t="shared" si="9"/>
        <v>250.36075198770192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21+79.97</f>
        <v>100.97</v>
      </c>
      <c r="D23" s="22">
        <v>249</v>
      </c>
      <c r="E23">
        <f t="shared" si="4"/>
        <v>437.71937304402582</v>
      </c>
      <c r="F23">
        <f t="shared" si="5"/>
        <v>282.34467872584281</v>
      </c>
      <c r="G23">
        <f t="shared" si="6"/>
        <v>362.71300910000195</v>
      </c>
      <c r="H23">
        <f t="shared" si="7"/>
        <v>278.64834304825712</v>
      </c>
      <c r="I23">
        <f t="shared" si="8"/>
        <v>256.13562080835072</v>
      </c>
      <c r="J23">
        <f t="shared" si="0"/>
        <v>243.69633567758575</v>
      </c>
      <c r="K23">
        <f t="shared" si="9"/>
        <v>256.13562080835072</v>
      </c>
      <c r="L23">
        <f t="shared" si="1"/>
        <v>7.1356208083507227</v>
      </c>
      <c r="M23">
        <f t="shared" si="2"/>
        <v>2.8657111680123384</v>
      </c>
    </row>
    <row r="24" spans="1:13">
      <c r="A24">
        <f t="shared" si="3"/>
        <v>22</v>
      </c>
      <c r="B24" s="13">
        <f>Edwards!B24</f>
        <v>43197</v>
      </c>
      <c r="C24" s="3"/>
      <c r="D24" s="22"/>
      <c r="E24">
        <f t="shared" si="4"/>
        <v>400.00807226354902</v>
      </c>
      <c r="F24">
        <f t="shared" si="5"/>
        <v>258.01953855863707</v>
      </c>
      <c r="G24">
        <f t="shared" si="6"/>
        <v>320.82573417033706</v>
      </c>
      <c r="H24">
        <f t="shared" si="7"/>
        <v>246.46912845951337</v>
      </c>
      <c r="I24" t="str">
        <f t="shared" si="8"/>
        <v/>
      </c>
      <c r="J24">
        <f t="shared" si="0"/>
        <v>251.5504100991237</v>
      </c>
      <c r="K24">
        <f t="shared" si="9"/>
        <v>251.5504100991237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2"/>
      <c r="E25">
        <f t="shared" si="4"/>
        <v>365.54575312321668</v>
      </c>
      <c r="F25">
        <f t="shared" si="5"/>
        <v>235.79010795757037</v>
      </c>
      <c r="G25">
        <f t="shared" si="6"/>
        <v>283.77573763161507</v>
      </c>
      <c r="H25">
        <f t="shared" si="7"/>
        <v>218.00607396065425</v>
      </c>
      <c r="I25" t="str">
        <f t="shared" si="8"/>
        <v/>
      </c>
      <c r="J25">
        <f t="shared" si="0"/>
        <v>257.78403399691615</v>
      </c>
      <c r="K25">
        <f t="shared" si="9"/>
        <v>257.78403399691615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79.02</v>
      </c>
      <c r="D26" s="22"/>
      <c r="E26">
        <f t="shared" si="4"/>
        <v>413.07250266644735</v>
      </c>
      <c r="F26">
        <f t="shared" si="5"/>
        <v>266.44656425592433</v>
      </c>
      <c r="G26">
        <f t="shared" si="6"/>
        <v>330.02439488314826</v>
      </c>
      <c r="H26">
        <f t="shared" si="7"/>
        <v>253.53584925965225</v>
      </c>
      <c r="I26" t="str">
        <f t="shared" si="8"/>
        <v/>
      </c>
      <c r="J26">
        <f t="shared" si="0"/>
        <v>252.91071499627208</v>
      </c>
      <c r="K26">
        <f t="shared" si="9"/>
        <v>252.91071499627208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2"/>
      <c r="E27">
        <f t="shared" si="4"/>
        <v>377.48462981570214</v>
      </c>
      <c r="F27">
        <f t="shared" si="5"/>
        <v>243.49111118401018</v>
      </c>
      <c r="G27">
        <f t="shared" si="6"/>
        <v>291.91210716491145</v>
      </c>
      <c r="H27">
        <f t="shared" si="7"/>
        <v>224.2567069183938</v>
      </c>
      <c r="I27" t="str">
        <f t="shared" si="8"/>
        <v/>
      </c>
      <c r="J27">
        <f t="shared" si="0"/>
        <v>259.23440426561638</v>
      </c>
      <c r="K27">
        <f t="shared" si="9"/>
        <v>259.23440426561638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76.22</v>
      </c>
      <c r="D28" s="22"/>
      <c r="E28">
        <f t="shared" si="4"/>
        <v>421.18279666952549</v>
      </c>
      <c r="F28">
        <f t="shared" si="5"/>
        <v>271.67799447283846</v>
      </c>
      <c r="G28">
        <f t="shared" si="6"/>
        <v>334.42115006840629</v>
      </c>
      <c r="H28">
        <f t="shared" si="7"/>
        <v>256.9135845942655</v>
      </c>
      <c r="I28" t="str">
        <f t="shared" si="8"/>
        <v/>
      </c>
      <c r="J28">
        <f t="shared" si="0"/>
        <v>254.76440987857296</v>
      </c>
      <c r="K28">
        <f t="shared" si="9"/>
        <v>254.76440987857296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2"/>
      <c r="E29">
        <f t="shared" si="4"/>
        <v>384.89618906906787</v>
      </c>
      <c r="F29">
        <f t="shared" si="5"/>
        <v>248.27183245228866</v>
      </c>
      <c r="G29">
        <f t="shared" si="6"/>
        <v>295.80111079832875</v>
      </c>
      <c r="H29">
        <f t="shared" si="7"/>
        <v>227.24437041921303</v>
      </c>
      <c r="I29" t="str">
        <f t="shared" si="8"/>
        <v/>
      </c>
      <c r="J29">
        <f t="shared" si="0"/>
        <v>261.02746203307561</v>
      </c>
      <c r="K29">
        <f t="shared" si="9"/>
        <v>261.02746203307561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22+89.8</f>
        <v>111.8</v>
      </c>
      <c r="D30" s="22">
        <v>253</v>
      </c>
      <c r="E30">
        <f t="shared" si="4"/>
        <v>463.5358200081742</v>
      </c>
      <c r="F30">
        <f t="shared" si="5"/>
        <v>298.99721199903217</v>
      </c>
      <c r="G30">
        <f t="shared" si="6"/>
        <v>373.44103894633241</v>
      </c>
      <c r="H30">
        <f t="shared" si="7"/>
        <v>286.88997669759794</v>
      </c>
      <c r="I30">
        <f t="shared" si="8"/>
        <v>265.88075295637668</v>
      </c>
      <c r="J30">
        <f t="shared" si="0"/>
        <v>252.10723530143423</v>
      </c>
      <c r="K30">
        <f t="shared" si="9"/>
        <v>265.88075295637668</v>
      </c>
      <c r="L30">
        <f t="shared" si="1"/>
        <v>12.880752956376682</v>
      </c>
      <c r="M30">
        <f t="shared" si="2"/>
        <v>5.091206702125171</v>
      </c>
    </row>
    <row r="31" spans="1:13">
      <c r="A31">
        <f t="shared" si="3"/>
        <v>29</v>
      </c>
      <c r="B31" s="13">
        <f>Edwards!B31</f>
        <v>43204</v>
      </c>
      <c r="C31" s="3"/>
      <c r="D31" s="22"/>
      <c r="E31">
        <f t="shared" si="4"/>
        <v>423.60032752748151</v>
      </c>
      <c r="F31">
        <f t="shared" si="5"/>
        <v>273.23738849429236</v>
      </c>
      <c r="G31">
        <f t="shared" si="6"/>
        <v>330.31485632834966</v>
      </c>
      <c r="H31">
        <f t="shared" si="7"/>
        <v>253.75899151921885</v>
      </c>
      <c r="I31" t="str">
        <f t="shared" si="8"/>
        <v/>
      </c>
      <c r="J31">
        <f t="shared" si="0"/>
        <v>259.47839697507357</v>
      </c>
      <c r="K31">
        <f t="shared" si="9"/>
        <v>259.47839697507357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2"/>
      <c r="E32">
        <f t="shared" si="4"/>
        <v>387.10543983035728</v>
      </c>
      <c r="F32">
        <f t="shared" si="5"/>
        <v>249.69687834889407</v>
      </c>
      <c r="G32">
        <f t="shared" si="6"/>
        <v>292.16902518016582</v>
      </c>
      <c r="H32">
        <f t="shared" si="7"/>
        <v>224.45407998595351</v>
      </c>
      <c r="I32" t="str">
        <f t="shared" si="8"/>
        <v/>
      </c>
      <c r="J32">
        <f t="shared" si="0"/>
        <v>265.24279836294056</v>
      </c>
      <c r="K32">
        <f t="shared" si="9"/>
        <v>265.24279836294056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77.13</v>
      </c>
      <c r="D33" s="22"/>
      <c r="E33">
        <f t="shared" si="4"/>
        <v>430.88473484857644</v>
      </c>
      <c r="F33">
        <f t="shared" si="5"/>
        <v>277.93609221051065</v>
      </c>
      <c r="G33">
        <f t="shared" si="6"/>
        <v>335.55839835781859</v>
      </c>
      <c r="H33">
        <f t="shared" si="7"/>
        <v>257.78725701165553</v>
      </c>
      <c r="I33" t="str">
        <f t="shared" si="8"/>
        <v/>
      </c>
      <c r="J33">
        <f t="shared" si="0"/>
        <v>260.14883519885512</v>
      </c>
      <c r="K33">
        <f t="shared" si="9"/>
        <v>260.14883519885512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2"/>
      <c r="E34">
        <f t="shared" si="4"/>
        <v>393.76226589183619</v>
      </c>
      <c r="F34">
        <f t="shared" si="5"/>
        <v>253.9907696669579</v>
      </c>
      <c r="G34">
        <f t="shared" si="6"/>
        <v>296.80702596605317</v>
      </c>
      <c r="H34">
        <f t="shared" si="7"/>
        <v>228.01714831165481</v>
      </c>
      <c r="I34" t="str">
        <f t="shared" si="8"/>
        <v/>
      </c>
      <c r="J34">
        <f t="shared" si="0"/>
        <v>265.97362135530312</v>
      </c>
      <c r="K34">
        <f t="shared" si="9"/>
        <v>265.97362135530312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73.23</v>
      </c>
      <c r="D35" s="22"/>
      <c r="E35">
        <f t="shared" si="4"/>
        <v>433.06804832343636</v>
      </c>
      <c r="F35">
        <f t="shared" si="5"/>
        <v>279.34440762805815</v>
      </c>
      <c r="G35">
        <f t="shared" si="6"/>
        <v>335.76078776730532</v>
      </c>
      <c r="H35">
        <f t="shared" si="7"/>
        <v>257.94273936875084</v>
      </c>
      <c r="I35" t="str">
        <f t="shared" si="8"/>
        <v/>
      </c>
      <c r="J35">
        <f t="shared" si="0"/>
        <v>261.40166825930737</v>
      </c>
      <c r="K35">
        <f t="shared" si="9"/>
        <v>261.40166825930737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2"/>
      <c r="E36">
        <f t="shared" si="4"/>
        <v>395.75747804831963</v>
      </c>
      <c r="F36">
        <f t="shared" si="5"/>
        <v>255.2777529946425</v>
      </c>
      <c r="G36">
        <f t="shared" si="6"/>
        <v>296.98604278998238</v>
      </c>
      <c r="H36">
        <f t="shared" si="7"/>
        <v>228.15467506176893</v>
      </c>
      <c r="I36" t="str">
        <f t="shared" si="8"/>
        <v/>
      </c>
      <c r="J36">
        <f t="shared" si="0"/>
        <v>267.12307793287357</v>
      </c>
      <c r="K36">
        <f t="shared" si="9"/>
        <v>267.12307793287357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22+87.9</f>
        <v>109.9</v>
      </c>
      <c r="D37" s="22">
        <v>272</v>
      </c>
      <c r="E37">
        <f t="shared" si="4"/>
        <v>471.56136485366324</v>
      </c>
      <c r="F37">
        <f t="shared" si="5"/>
        <v>304.17397597281121</v>
      </c>
      <c r="G37">
        <f t="shared" si="6"/>
        <v>372.58913114767768</v>
      </c>
      <c r="H37">
        <f t="shared" si="7"/>
        <v>286.23551245019183</v>
      </c>
      <c r="I37">
        <f t="shared" si="8"/>
        <v>271.47790529612723</v>
      </c>
      <c r="J37">
        <f t="shared" si="0"/>
        <v>257.93846352261932</v>
      </c>
      <c r="K37">
        <f t="shared" si="9"/>
        <v>271.47790529612723</v>
      </c>
      <c r="L37">
        <f t="shared" si="1"/>
        <v>-0.52209470387276724</v>
      </c>
      <c r="M37">
        <f t="shared" si="2"/>
        <v>0.19194658230616443</v>
      </c>
    </row>
    <row r="38" spans="1:13">
      <c r="A38">
        <f t="shared" si="3"/>
        <v>36</v>
      </c>
      <c r="B38" s="13">
        <f>Edwards!B38</f>
        <v>43211</v>
      </c>
      <c r="C38" s="3"/>
      <c r="D38" s="22"/>
      <c r="E38">
        <f t="shared" si="4"/>
        <v>430.93443910719867</v>
      </c>
      <c r="F38">
        <f t="shared" si="5"/>
        <v>277.96815323818328</v>
      </c>
      <c r="G38">
        <f t="shared" si="6"/>
        <v>329.56132960586729</v>
      </c>
      <c r="H38">
        <f t="shared" si="7"/>
        <v>253.18010692618125</v>
      </c>
      <c r="I38" t="str">
        <f t="shared" si="8"/>
        <v/>
      </c>
      <c r="J38">
        <f t="shared" si="0"/>
        <v>264.78804631200205</v>
      </c>
      <c r="K38">
        <f t="shared" si="9"/>
        <v>264.78804631200205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2"/>
      <c r="E39">
        <f t="shared" si="4"/>
        <v>393.80768792681829</v>
      </c>
      <c r="F39">
        <f t="shared" si="5"/>
        <v>254.0200685069542</v>
      </c>
      <c r="G39">
        <f t="shared" si="6"/>
        <v>291.50251816803177</v>
      </c>
      <c r="H39">
        <f t="shared" si="7"/>
        <v>223.94204686361795</v>
      </c>
      <c r="I39" t="str">
        <f t="shared" si="8"/>
        <v/>
      </c>
      <c r="J39">
        <f t="shared" si="0"/>
        <v>270.07802164333623</v>
      </c>
      <c r="K39">
        <f t="shared" si="9"/>
        <v>270.07802164333623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80.03</v>
      </c>
      <c r="D40" s="22"/>
      <c r="E40">
        <f t="shared" si="4"/>
        <v>439.90955706572731</v>
      </c>
      <c r="F40">
        <f t="shared" si="5"/>
        <v>283.757425892269</v>
      </c>
      <c r="G40">
        <f t="shared" si="6"/>
        <v>337.86886173759046</v>
      </c>
      <c r="H40">
        <f t="shared" si="7"/>
        <v>259.56223275361907</v>
      </c>
      <c r="I40" t="str">
        <f t="shared" si="8"/>
        <v/>
      </c>
      <c r="J40">
        <f t="shared" si="0"/>
        <v>264.19519313864993</v>
      </c>
      <c r="K40">
        <f t="shared" si="9"/>
        <v>264.19519313864993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2"/>
      <c r="E41">
        <f t="shared" si="4"/>
        <v>402.00956304137469</v>
      </c>
      <c r="F41">
        <f t="shared" si="5"/>
        <v>259.31057182204506</v>
      </c>
      <c r="G41">
        <f t="shared" si="6"/>
        <v>298.85066953959983</v>
      </c>
      <c r="H41">
        <f t="shared" si="7"/>
        <v>229.5871440969259</v>
      </c>
      <c r="I41" t="str">
        <f t="shared" si="8"/>
        <v/>
      </c>
      <c r="J41">
        <f t="shared" si="0"/>
        <v>269.72342772511917</v>
      </c>
      <c r="K41">
        <f t="shared" si="9"/>
        <v>269.72342772511917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81.62</v>
      </c>
      <c r="D42" s="22"/>
      <c r="E42">
        <f t="shared" si="4"/>
        <v>448.99480734607101</v>
      </c>
      <c r="F42">
        <f t="shared" si="5"/>
        <v>289.61773783987269</v>
      </c>
      <c r="G42">
        <f t="shared" si="6"/>
        <v>345.95842475141148</v>
      </c>
      <c r="H42">
        <f t="shared" si="7"/>
        <v>265.77690736752083</v>
      </c>
      <c r="I42" t="str">
        <f t="shared" si="8"/>
        <v/>
      </c>
      <c r="J42">
        <f t="shared" si="0"/>
        <v>263.84083047235185</v>
      </c>
      <c r="K42">
        <f t="shared" si="9"/>
        <v>263.84083047235185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2"/>
      <c r="E43">
        <f t="shared" si="4"/>
        <v>410.31208213117202</v>
      </c>
      <c r="F43">
        <f t="shared" si="5"/>
        <v>264.66599410715423</v>
      </c>
      <c r="G43">
        <f t="shared" si="6"/>
        <v>306.00602357409156</v>
      </c>
      <c r="H43">
        <f t="shared" si="7"/>
        <v>235.08412792604759</v>
      </c>
      <c r="I43" t="str">
        <f t="shared" si="8"/>
        <v/>
      </c>
      <c r="J43">
        <f t="shared" si="0"/>
        <v>269.58186618110665</v>
      </c>
      <c r="K43">
        <f t="shared" si="9"/>
        <v>269.58186618110665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21+84.83</f>
        <v>105.83</v>
      </c>
      <c r="D44" s="22">
        <v>281</v>
      </c>
      <c r="E44">
        <f t="shared" si="4"/>
        <v>480.792030714654</v>
      </c>
      <c r="F44">
        <f t="shared" si="5"/>
        <v>310.12808618004874</v>
      </c>
      <c r="G44">
        <f t="shared" si="6"/>
        <v>376.4974552900751</v>
      </c>
      <c r="H44">
        <f t="shared" si="7"/>
        <v>289.23801861636656</v>
      </c>
      <c r="I44">
        <f t="shared" si="8"/>
        <v>273.92809415959061</v>
      </c>
      <c r="J44">
        <f t="shared" si="0"/>
        <v>260.89006756368218</v>
      </c>
      <c r="K44">
        <f t="shared" si="9"/>
        <v>273.92809415959061</v>
      </c>
      <c r="L44">
        <f t="shared" si="1"/>
        <v>-7.0719058404093857</v>
      </c>
      <c r="M44">
        <f t="shared" si="2"/>
        <v>2.5166924698965785</v>
      </c>
    </row>
    <row r="45" spans="1:13">
      <c r="A45">
        <f t="shared" si="3"/>
        <v>43</v>
      </c>
      <c r="B45" s="13">
        <f>Edwards!B45</f>
        <v>43218</v>
      </c>
      <c r="C45" s="3"/>
      <c r="D45" s="22"/>
      <c r="E45">
        <f t="shared" si="4"/>
        <v>439.36984563509867</v>
      </c>
      <c r="F45">
        <f t="shared" si="5"/>
        <v>283.40929268211249</v>
      </c>
      <c r="G45">
        <f t="shared" si="6"/>
        <v>333.01830779772087</v>
      </c>
      <c r="H45">
        <f t="shared" si="7"/>
        <v>255.83587394017434</v>
      </c>
      <c r="I45" t="str">
        <f t="shared" si="8"/>
        <v/>
      </c>
      <c r="J45">
        <f t="shared" si="0"/>
        <v>267.5734187419381</v>
      </c>
      <c r="K45">
        <f t="shared" si="9"/>
        <v>267.5734187419381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2"/>
      <c r="E46">
        <f t="shared" si="4"/>
        <v>401.5163499412941</v>
      </c>
      <c r="F46">
        <f t="shared" si="5"/>
        <v>258.99243170108764</v>
      </c>
      <c r="G46">
        <f t="shared" si="6"/>
        <v>294.56027330387388</v>
      </c>
      <c r="H46">
        <f t="shared" si="7"/>
        <v>226.29111728754307</v>
      </c>
      <c r="I46" t="str">
        <f t="shared" si="8"/>
        <v/>
      </c>
      <c r="J46">
        <f t="shared" si="0"/>
        <v>272.70131441354454</v>
      </c>
      <c r="K46">
        <f t="shared" si="9"/>
        <v>272.70131441354454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75.98</v>
      </c>
      <c r="D47" s="22"/>
      <c r="E47">
        <f t="shared" si="4"/>
        <v>442.90408655661554</v>
      </c>
      <c r="F47">
        <f t="shared" si="5"/>
        <v>285.6890047053339</v>
      </c>
      <c r="G47">
        <f t="shared" si="6"/>
        <v>336.52349739100652</v>
      </c>
      <c r="H47">
        <f t="shared" si="7"/>
        <v>258.52867857561478</v>
      </c>
      <c r="I47" t="str">
        <f t="shared" si="8"/>
        <v/>
      </c>
      <c r="J47">
        <f t="shared" si="0"/>
        <v>267.16032612971912</v>
      </c>
      <c r="K47">
        <f t="shared" si="9"/>
        <v>267.16032612971912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2"/>
      <c r="E48">
        <f t="shared" si="4"/>
        <v>404.74610166121334</v>
      </c>
      <c r="F48">
        <f t="shared" si="5"/>
        <v>261.07573727968975</v>
      </c>
      <c r="G48">
        <f t="shared" si="6"/>
        <v>297.6606722321132</v>
      </c>
      <c r="H48">
        <f t="shared" si="7"/>
        <v>228.67294810824103</v>
      </c>
      <c r="I48" t="str">
        <f t="shared" si="8"/>
        <v/>
      </c>
      <c r="J48">
        <f t="shared" si="0"/>
        <v>272.40278917144872</v>
      </c>
      <c r="K48">
        <f t="shared" si="9"/>
        <v>272.40278917144872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74.92</v>
      </c>
      <c r="D49" s="22"/>
      <c r="E49">
        <f t="shared" si="4"/>
        <v>444.79558205563893</v>
      </c>
      <c r="F49">
        <f t="shared" si="5"/>
        <v>286.90908707287724</v>
      </c>
      <c r="G49">
        <f t="shared" si="6"/>
        <v>338.20585219333748</v>
      </c>
      <c r="H49">
        <f t="shared" si="7"/>
        <v>259.82112016532227</v>
      </c>
      <c r="I49" t="str">
        <f t="shared" si="8"/>
        <v/>
      </c>
      <c r="J49">
        <f t="shared" si="0"/>
        <v>267.08796690755497</v>
      </c>
      <c r="K49">
        <f t="shared" si="9"/>
        <v>267.08796690755497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2"/>
      <c r="E50">
        <f t="shared" si="4"/>
        <v>406.4746371450276</v>
      </c>
      <c r="F50">
        <f t="shared" si="5"/>
        <v>262.1907045987046</v>
      </c>
      <c r="G50">
        <f t="shared" si="6"/>
        <v>299.14874324432219</v>
      </c>
      <c r="H50">
        <f t="shared" si="7"/>
        <v>229.81613435049641</v>
      </c>
      <c r="I50" t="str">
        <f t="shared" si="8"/>
        <v/>
      </c>
      <c r="J50">
        <f t="shared" si="0"/>
        <v>272.37457024820822</v>
      </c>
      <c r="K50">
        <f t="shared" si="9"/>
        <v>272.37457024820822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22+90.28</f>
        <v>112.28</v>
      </c>
      <c r="D51" s="22">
        <v>277</v>
      </c>
      <c r="E51">
        <f t="shared" si="4"/>
        <v>483.7351971910424</v>
      </c>
      <c r="F51">
        <f t="shared" si="5"/>
        <v>312.02653400846816</v>
      </c>
      <c r="G51">
        <f t="shared" si="6"/>
        <v>376.88207593776326</v>
      </c>
      <c r="H51">
        <f t="shared" si="7"/>
        <v>289.53349714482181</v>
      </c>
      <c r="I51">
        <f t="shared" si="8"/>
        <v>276.3256894781091</v>
      </c>
      <c r="J51">
        <f t="shared" si="0"/>
        <v>262.49303686364635</v>
      </c>
      <c r="K51">
        <f t="shared" si="9"/>
        <v>276.3256894781091</v>
      </c>
      <c r="L51">
        <f t="shared" si="1"/>
        <v>-0.67431052189090224</v>
      </c>
      <c r="M51">
        <f t="shared" si="2"/>
        <v>0.24343340140465783</v>
      </c>
    </row>
    <row r="52" spans="1:13">
      <c r="A52">
        <f t="shared" si="3"/>
        <v>50</v>
      </c>
      <c r="B52" s="13">
        <f>Edwards!B52</f>
        <v>43225</v>
      </c>
      <c r="C52" s="3"/>
      <c r="D52" s="22"/>
      <c r="E52">
        <f t="shared" si="4"/>
        <v>442.05944637262968</v>
      </c>
      <c r="F52">
        <f t="shared" si="5"/>
        <v>285.14418152392437</v>
      </c>
      <c r="G52">
        <f t="shared" si="6"/>
        <v>333.35851120530697</v>
      </c>
      <c r="H52">
        <f t="shared" si="7"/>
        <v>256.09722964963305</v>
      </c>
      <c r="I52" t="str">
        <f t="shared" si="8"/>
        <v/>
      </c>
      <c r="J52">
        <f t="shared" si="0"/>
        <v>269.04695187429127</v>
      </c>
      <c r="K52">
        <f t="shared" si="9"/>
        <v>269.04695187429127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2"/>
      <c r="E53">
        <f t="shared" si="4"/>
        <v>403.97423065764565</v>
      </c>
      <c r="F53">
        <f t="shared" si="5"/>
        <v>260.5778528269077</v>
      </c>
      <c r="G53">
        <f t="shared" si="6"/>
        <v>294.86118891833416</v>
      </c>
      <c r="H53">
        <f t="shared" si="7"/>
        <v>226.52229079183718</v>
      </c>
      <c r="I53" t="str">
        <f t="shared" si="8"/>
        <v/>
      </c>
      <c r="J53">
        <f t="shared" si="0"/>
        <v>274.05556203507052</v>
      </c>
      <c r="K53">
        <f t="shared" si="9"/>
        <v>274.05556203507052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75.05</v>
      </c>
      <c r="D54" s="22"/>
      <c r="E54">
        <f t="shared" si="4"/>
        <v>444.22021087221134</v>
      </c>
      <c r="F54">
        <f t="shared" si="5"/>
        <v>286.53795204450682</v>
      </c>
      <c r="G54">
        <f t="shared" si="6"/>
        <v>335.85966229414049</v>
      </c>
      <c r="H54">
        <f t="shared" si="7"/>
        <v>258.01869810852878</v>
      </c>
      <c r="I54" t="str">
        <f t="shared" si="8"/>
        <v/>
      </c>
      <c r="J54">
        <f t="shared" si="0"/>
        <v>268.51925393597804</v>
      </c>
      <c r="K54">
        <f t="shared" si="9"/>
        <v>268.51925393597804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2"/>
      <c r="E55">
        <f t="shared" si="4"/>
        <v>405.94883652460197</v>
      </c>
      <c r="F55">
        <f t="shared" si="5"/>
        <v>261.85154435954149</v>
      </c>
      <c r="G55">
        <f t="shared" si="6"/>
        <v>297.07349896571026</v>
      </c>
      <c r="H55">
        <f t="shared" si="7"/>
        <v>228.22186183986761</v>
      </c>
      <c r="I55" t="str">
        <f t="shared" si="8"/>
        <v/>
      </c>
      <c r="J55">
        <f t="shared" si="0"/>
        <v>273.62968251967391</v>
      </c>
      <c r="K55">
        <f t="shared" si="9"/>
        <v>273.62968251967391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81.08</v>
      </c>
      <c r="D56" s="22"/>
      <c r="E56">
        <f t="shared" si="4"/>
        <v>452.05469642839904</v>
      </c>
      <c r="F56">
        <f t="shared" si="5"/>
        <v>291.59147593119479</v>
      </c>
      <c r="G56">
        <f t="shared" si="6"/>
        <v>343.84648760052522</v>
      </c>
      <c r="H56">
        <f t="shared" si="7"/>
        <v>264.15444615727438</v>
      </c>
      <c r="I56" t="str">
        <f t="shared" si="8"/>
        <v/>
      </c>
      <c r="J56">
        <f t="shared" si="0"/>
        <v>267.43702977392036</v>
      </c>
      <c r="K56">
        <f t="shared" si="9"/>
        <v>267.43702977392036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2"/>
      <c r="E57">
        <f t="shared" si="4"/>
        <v>413.10834934833997</v>
      </c>
      <c r="F57">
        <f t="shared" si="5"/>
        <v>266.46968665010115</v>
      </c>
      <c r="G57">
        <f t="shared" si="6"/>
        <v>304.13797977650091</v>
      </c>
      <c r="H57">
        <f t="shared" si="7"/>
        <v>233.6490337996147</v>
      </c>
      <c r="I57" t="str">
        <f t="shared" si="8"/>
        <v/>
      </c>
      <c r="J57">
        <f t="shared" si="0"/>
        <v>272.82065285048645</v>
      </c>
      <c r="K57">
        <f t="shared" si="9"/>
        <v>272.82065285048645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22+82.57</f>
        <v>104.57</v>
      </c>
      <c r="D58" s="22">
        <v>288</v>
      </c>
      <c r="E58">
        <f t="shared" si="4"/>
        <v>482.0873881604407</v>
      </c>
      <c r="F58">
        <f t="shared" si="5"/>
        <v>310.96363814413553</v>
      </c>
      <c r="G58">
        <f t="shared" si="6"/>
        <v>373.58513925015296</v>
      </c>
      <c r="H58">
        <f t="shared" si="7"/>
        <v>287.00067940162273</v>
      </c>
      <c r="I58">
        <f t="shared" si="8"/>
        <v>276.84575606968036</v>
      </c>
      <c r="J58">
        <f t="shared" si="0"/>
        <v>263.9629587425128</v>
      </c>
      <c r="K58">
        <f t="shared" si="9"/>
        <v>276.84575606968036</v>
      </c>
      <c r="L58">
        <f t="shared" si="1"/>
        <v>-11.154243930319637</v>
      </c>
      <c r="M58">
        <f t="shared" si="2"/>
        <v>3.8730013646943187</v>
      </c>
    </row>
    <row r="59" spans="1:13">
      <c r="A59">
        <f t="shared" si="3"/>
        <v>57</v>
      </c>
      <c r="B59" s="13">
        <f>Edwards!B59</f>
        <v>43232</v>
      </c>
      <c r="C59" s="3"/>
      <c r="D59" s="22"/>
      <c r="E59">
        <f t="shared" si="4"/>
        <v>440.55360277880925</v>
      </c>
      <c r="F59">
        <f t="shared" si="5"/>
        <v>284.17285845281634</v>
      </c>
      <c r="G59">
        <f t="shared" si="6"/>
        <v>330.4423154616245</v>
      </c>
      <c r="H59">
        <f t="shared" si="7"/>
        <v>253.85690991586398</v>
      </c>
      <c r="I59" t="str">
        <f t="shared" si="8"/>
        <v/>
      </c>
      <c r="J59">
        <f t="shared" si="0"/>
        <v>270.31594853695242</v>
      </c>
      <c r="K59">
        <f t="shared" si="9"/>
        <v>270.31594853695242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2"/>
      <c r="E60">
        <f t="shared" si="4"/>
        <v>402.59812160196094</v>
      </c>
      <c r="F60">
        <f t="shared" si="5"/>
        <v>259.6902131811753</v>
      </c>
      <c r="G60">
        <f t="shared" si="6"/>
        <v>292.28176491925342</v>
      </c>
      <c r="H60">
        <f t="shared" si="7"/>
        <v>224.54069044850735</v>
      </c>
      <c r="I60" t="str">
        <f t="shared" si="8"/>
        <v/>
      </c>
      <c r="J60">
        <f t="shared" si="0"/>
        <v>275.14952273266795</v>
      </c>
      <c r="K60">
        <f t="shared" si="9"/>
        <v>275.14952273266795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2"/>
      <c r="E61">
        <f t="shared" si="4"/>
        <v>367.9126591975828</v>
      </c>
      <c r="F61">
        <f t="shared" si="5"/>
        <v>237.31684717976589</v>
      </c>
      <c r="G61">
        <f t="shared" si="6"/>
        <v>258.52811854610934</v>
      </c>
      <c r="H61">
        <f t="shared" si="7"/>
        <v>198.61000310687885</v>
      </c>
      <c r="I61" t="str">
        <f t="shared" si="8"/>
        <v/>
      </c>
      <c r="J61">
        <f t="shared" si="0"/>
        <v>278.70684407288707</v>
      </c>
      <c r="K61">
        <f t="shared" si="9"/>
        <v>278.70684407288707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2"/>
      <c r="E62">
        <f t="shared" si="4"/>
        <v>336.2154901747495</v>
      </c>
      <c r="F62">
        <f t="shared" si="5"/>
        <v>216.87103747746045</v>
      </c>
      <c r="G62">
        <f t="shared" si="6"/>
        <v>228.6724527527596</v>
      </c>
      <c r="H62">
        <f t="shared" si="7"/>
        <v>175.67387565845368</v>
      </c>
      <c r="I62" t="str">
        <f t="shared" si="8"/>
        <v/>
      </c>
      <c r="J62">
        <f t="shared" si="0"/>
        <v>281.19716181900674</v>
      </c>
      <c r="K62">
        <f t="shared" si="9"/>
        <v>281.19716181900674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2"/>
      <c r="E63">
        <f t="shared" si="4"/>
        <v>307.24916092854511</v>
      </c>
      <c r="F63">
        <f t="shared" si="5"/>
        <v>198.18671727474469</v>
      </c>
      <c r="G63">
        <f t="shared" si="6"/>
        <v>202.26461609682423</v>
      </c>
      <c r="H63">
        <f t="shared" si="7"/>
        <v>155.3864866124307</v>
      </c>
      <c r="I63" t="str">
        <f t="shared" si="8"/>
        <v/>
      </c>
      <c r="J63">
        <f t="shared" si="0"/>
        <v>282.80023066231399</v>
      </c>
      <c r="K63">
        <f t="shared" si="9"/>
        <v>282.80023066231399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2"/>
      <c r="E64">
        <f t="shared" si="4"/>
        <v>280.77839852717409</v>
      </c>
      <c r="F64">
        <f t="shared" si="5"/>
        <v>181.1121271009817</v>
      </c>
      <c r="G64">
        <f t="shared" si="6"/>
        <v>178.90644208477786</v>
      </c>
      <c r="H64">
        <f t="shared" si="7"/>
        <v>137.44195106560917</v>
      </c>
      <c r="I64" t="str">
        <f t="shared" si="8"/>
        <v/>
      </c>
      <c r="J64">
        <f t="shared" si="0"/>
        <v>283.67017603537249</v>
      </c>
      <c r="K64">
        <f t="shared" si="9"/>
        <v>283.67017603537249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23</v>
      </c>
      <c r="D65" s="22">
        <v>288</v>
      </c>
      <c r="E65">
        <f t="shared" si="4"/>
        <v>279.58819975693632</v>
      </c>
      <c r="F65">
        <f t="shared" si="5"/>
        <v>180.34440625036979</v>
      </c>
      <c r="G65">
        <f t="shared" si="6"/>
        <v>181.24574578141713</v>
      </c>
      <c r="H65">
        <f t="shared" si="7"/>
        <v>139.2390829097981</v>
      </c>
      <c r="I65">
        <f t="shared" si="8"/>
        <v>283.93887348425392</v>
      </c>
      <c r="J65">
        <f t="shared" si="0"/>
        <v>281.10532334057166</v>
      </c>
      <c r="K65">
        <f t="shared" si="9"/>
        <v>283.93887348425392</v>
      </c>
      <c r="L65">
        <f t="shared" si="1"/>
        <v>-4.0611265157460821</v>
      </c>
      <c r="M65">
        <f t="shared" si="2"/>
        <v>1.4101133735229452</v>
      </c>
    </row>
    <row r="66" spans="1:13">
      <c r="A66">
        <f t="shared" si="3"/>
        <v>64</v>
      </c>
      <c r="B66" s="13">
        <f>Edwards!B66</f>
        <v>43239</v>
      </c>
      <c r="C66" s="3"/>
      <c r="D66" s="22"/>
      <c r="E66">
        <f t="shared" si="4"/>
        <v>255.5005414420155</v>
      </c>
      <c r="F66">
        <f t="shared" si="5"/>
        <v>164.80700359695751</v>
      </c>
      <c r="G66">
        <f t="shared" si="6"/>
        <v>160.3148990984815</v>
      </c>
      <c r="H66">
        <f t="shared" si="7"/>
        <v>123.15930192463604</v>
      </c>
      <c r="I66" t="str">
        <f t="shared" si="8"/>
        <v/>
      </c>
      <c r="J66">
        <f t="shared" si="0"/>
        <v>281.64770167232149</v>
      </c>
      <c r="K66">
        <f t="shared" si="9"/>
        <v>281.64770167232149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2"/>
      <c r="E67">
        <f t="shared" si="4"/>
        <v>233.48813266767183</v>
      </c>
      <c r="F67">
        <f t="shared" si="5"/>
        <v>150.60821125164162</v>
      </c>
      <c r="G67">
        <f t="shared" si="6"/>
        <v>141.8012144900307</v>
      </c>
      <c r="H67">
        <f t="shared" si="7"/>
        <v>108.93646621035228</v>
      </c>
      <c r="I67" t="str">
        <f t="shared" si="8"/>
        <v/>
      </c>
      <c r="J67">
        <f t="shared" ref="J67:J130" si="10">$O$2+F67-H67</f>
        <v>281.67174504128934</v>
      </c>
      <c r="K67">
        <f t="shared" si="9"/>
        <v>281.67174504128934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2"/>
      <c r="E68">
        <f t="shared" ref="E68:E131" si="14">(E67*EXP(-1/$O$5)+C68)</f>
        <v>213.37218226212096</v>
      </c>
      <c r="F68">
        <f t="shared" ref="F68:F131" si="15">E68*$O$3</f>
        <v>137.63270250268573</v>
      </c>
      <c r="G68">
        <f t="shared" ref="G68:G131" si="16">(G67*EXP(-1/$O$6)+C68)</f>
        <v>125.42555023844412</v>
      </c>
      <c r="H68">
        <f t="shared" ref="H68:H131" si="17">G68*$O$4</f>
        <v>96.356129703146607</v>
      </c>
      <c r="I68" t="str">
        <f t="shared" ref="I68:I131" si="18">IF(ISBLANK(D68),"",($O$2+((E67*EXP(-1/$O$5))*$O$3)-((G67*EXP(-1/$O$6))*$O$4)))</f>
        <v/>
      </c>
      <c r="J68">
        <f t="shared" si="10"/>
        <v>281.27657279953911</v>
      </c>
      <c r="K68">
        <f t="shared" ref="K68:K131" si="19">IF(I68="",J68,I68)</f>
        <v>281.27657279953911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2"/>
      <c r="E69">
        <f t="shared" si="14"/>
        <v>194.98930263877781</v>
      </c>
      <c r="F69">
        <f t="shared" si="15"/>
        <v>125.77508650270434</v>
      </c>
      <c r="G69">
        <f t="shared" si="16"/>
        <v>110.94100081718604</v>
      </c>
      <c r="H69">
        <f t="shared" si="17"/>
        <v>85.228611266328201</v>
      </c>
      <c r="I69" t="str">
        <f t="shared" si="18"/>
        <v/>
      </c>
      <c r="J69">
        <f t="shared" si="10"/>
        <v>280.54647523637612</v>
      </c>
      <c r="K69">
        <f t="shared" si="19"/>
        <v>280.54647523637612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2"/>
      <c r="E70">
        <f t="shared" si="14"/>
        <v>178.19018271486536</v>
      </c>
      <c r="F70">
        <f t="shared" si="15"/>
        <v>114.93905225361731</v>
      </c>
      <c r="G70">
        <f t="shared" si="16"/>
        <v>98.12917415088512</v>
      </c>
      <c r="H70">
        <f t="shared" si="17"/>
        <v>75.386134756195744</v>
      </c>
      <c r="I70" t="str">
        <f t="shared" si="18"/>
        <v/>
      </c>
      <c r="J70">
        <f t="shared" si="10"/>
        <v>279.55291749742156</v>
      </c>
      <c r="K70">
        <f t="shared" si="19"/>
        <v>279.55291749742156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2"/>
      <c r="E71">
        <f t="shared" si="14"/>
        <v>162.83837516347208</v>
      </c>
      <c r="F71">
        <f t="shared" si="15"/>
        <v>105.03658634077516</v>
      </c>
      <c r="G71">
        <f t="shared" si="16"/>
        <v>86.796898789496453</v>
      </c>
      <c r="H71">
        <f t="shared" si="17"/>
        <v>66.680299362387359</v>
      </c>
      <c r="I71" t="str">
        <f t="shared" si="18"/>
        <v/>
      </c>
      <c r="J71">
        <f t="shared" si="10"/>
        <v>278.3562869783878</v>
      </c>
      <c r="K71">
        <f t="shared" si="19"/>
        <v>278.3562869783878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24</v>
      </c>
      <c r="D72" s="22">
        <v>271</v>
      </c>
      <c r="E72">
        <f t="shared" si="14"/>
        <v>172.80918814876765</v>
      </c>
      <c r="F72">
        <f t="shared" si="15"/>
        <v>111.46811796203055</v>
      </c>
      <c r="G72">
        <f t="shared" si="16"/>
        <v>100.77331134867335</v>
      </c>
      <c r="H72">
        <f t="shared" si="17"/>
        <v>77.417449957114869</v>
      </c>
      <c r="I72">
        <f t="shared" si="18"/>
        <v>277.00741598093191</v>
      </c>
      <c r="J72">
        <f t="shared" si="10"/>
        <v>274.05066800491568</v>
      </c>
      <c r="K72">
        <f t="shared" si="19"/>
        <v>277.00741598093191</v>
      </c>
      <c r="L72">
        <f t="shared" si="11"/>
        <v>6.0074159809319099</v>
      </c>
      <c r="M72">
        <f t="shared" si="12"/>
        <v>2.21675866455052</v>
      </c>
    </row>
    <row r="73" spans="1:13">
      <c r="A73">
        <f t="shared" si="13"/>
        <v>71</v>
      </c>
      <c r="B73" s="13">
        <f>Edwards!B73</f>
        <v>43246</v>
      </c>
      <c r="C73" s="3"/>
      <c r="D73" s="22"/>
      <c r="E73">
        <f t="shared" si="14"/>
        <v>157.92097512180456</v>
      </c>
      <c r="F73">
        <f t="shared" si="15"/>
        <v>101.86468712764297</v>
      </c>
      <c r="G73">
        <f t="shared" si="16"/>
        <v>89.135682446119105</v>
      </c>
      <c r="H73">
        <f t="shared" si="17"/>
        <v>68.477031694330194</v>
      </c>
      <c r="I73" t="str">
        <f t="shared" si="18"/>
        <v/>
      </c>
      <c r="J73">
        <f t="shared" si="10"/>
        <v>273.38765543331277</v>
      </c>
      <c r="K73">
        <f t="shared" si="19"/>
        <v>273.38765543331277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2"/>
      <c r="E74">
        <f t="shared" si="14"/>
        <v>144.31544208142535</v>
      </c>
      <c r="F74">
        <f t="shared" si="15"/>
        <v>93.088630841933764</v>
      </c>
      <c r="G74">
        <f t="shared" si="16"/>
        <v>78.842004681629248</v>
      </c>
      <c r="H74">
        <f t="shared" si="17"/>
        <v>60.569081935194376</v>
      </c>
      <c r="I74" t="str">
        <f t="shared" si="18"/>
        <v/>
      </c>
      <c r="J74">
        <f t="shared" si="10"/>
        <v>272.51954890673937</v>
      </c>
      <c r="K74">
        <f t="shared" si="19"/>
        <v>272.51954890673937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2"/>
      <c r="E75">
        <f t="shared" si="14"/>
        <v>131.88208094012461</v>
      </c>
      <c r="F75">
        <f t="shared" si="15"/>
        <v>85.068667429051317</v>
      </c>
      <c r="G75">
        <f t="shared" si="16"/>
        <v>69.737074218010775</v>
      </c>
      <c r="H75">
        <f t="shared" si="17"/>
        <v>53.574367867584513</v>
      </c>
      <c r="I75" t="str">
        <f t="shared" si="18"/>
        <v/>
      </c>
      <c r="J75">
        <f t="shared" si="10"/>
        <v>271.49429956146679</v>
      </c>
      <c r="K75">
        <f t="shared" si="19"/>
        <v>271.49429956146679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2"/>
      <c r="E76">
        <f t="shared" si="14"/>
        <v>120.51990433071053</v>
      </c>
      <c r="F76">
        <f t="shared" si="15"/>
        <v>77.739656418865479</v>
      </c>
      <c r="G76">
        <f t="shared" si="16"/>
        <v>61.683610660670041</v>
      </c>
      <c r="H76">
        <f t="shared" si="17"/>
        <v>47.387426071312156</v>
      </c>
      <c r="I76" t="str">
        <f t="shared" si="18"/>
        <v/>
      </c>
      <c r="J76">
        <f t="shared" si="10"/>
        <v>270.3522303475533</v>
      </c>
      <c r="K76">
        <f t="shared" si="19"/>
        <v>270.3522303475533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2"/>
      <c r="E77">
        <f t="shared" si="14"/>
        <v>110.13662535760329</v>
      </c>
      <c r="F77">
        <f t="shared" si="15"/>
        <v>71.042069457166406</v>
      </c>
      <c r="G77">
        <f t="shared" si="16"/>
        <v>54.560187200317841</v>
      </c>
      <c r="H77">
        <f t="shared" si="17"/>
        <v>41.914972384074908</v>
      </c>
      <c r="I77" t="str">
        <f t="shared" si="18"/>
        <v/>
      </c>
      <c r="J77">
        <f t="shared" si="10"/>
        <v>269.12709707309148</v>
      </c>
      <c r="K77">
        <f t="shared" si="19"/>
        <v>269.12709707309148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2"/>
      <c r="E78">
        <f t="shared" si="14"/>
        <v>100.64790801588875</v>
      </c>
      <c r="F78">
        <f t="shared" si="15"/>
        <v>64.921506799097202</v>
      </c>
      <c r="G78">
        <f t="shared" si="16"/>
        <v>48.259399789509516</v>
      </c>
      <c r="H78">
        <f t="shared" si="17"/>
        <v>37.074495401246317</v>
      </c>
      <c r="I78" t="str">
        <f t="shared" si="18"/>
        <v/>
      </c>
      <c r="J78">
        <f t="shared" si="10"/>
        <v>267.84701139785085</v>
      </c>
      <c r="K78">
        <f t="shared" si="19"/>
        <v>267.84701139785085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23</v>
      </c>
      <c r="D79" s="22">
        <v>256</v>
      </c>
      <c r="E79">
        <f t="shared" si="14"/>
        <v>114.97668218981322</v>
      </c>
      <c r="F79">
        <f t="shared" si="15"/>
        <v>74.164079529057105</v>
      </c>
      <c r="G79">
        <f t="shared" si="16"/>
        <v>65.686247748617404</v>
      </c>
      <c r="H79">
        <f t="shared" si="17"/>
        <v>50.462386616971912</v>
      </c>
      <c r="I79">
        <f t="shared" si="18"/>
        <v>266.53524305576741</v>
      </c>
      <c r="J79">
        <f t="shared" si="10"/>
        <v>263.70169291208521</v>
      </c>
      <c r="K79">
        <f t="shared" si="19"/>
        <v>266.53524305576741</v>
      </c>
      <c r="L79">
        <f t="shared" si="11"/>
        <v>10.53524305576741</v>
      </c>
      <c r="M79">
        <f t="shared" si="12"/>
        <v>4.1153293186591444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105.07097430522016</v>
      </c>
      <c r="F80">
        <f t="shared" si="15"/>
        <v>67.77454303041516</v>
      </c>
      <c r="G80">
        <f t="shared" si="16"/>
        <v>58.100586772818659</v>
      </c>
      <c r="H80">
        <f t="shared" si="17"/>
        <v>44.634826510768555</v>
      </c>
      <c r="I80" t="str">
        <f t="shared" si="18"/>
        <v/>
      </c>
      <c r="J80">
        <f t="shared" si="10"/>
        <v>263.13971651964658</v>
      </c>
      <c r="K80">
        <f t="shared" si="19"/>
        <v>263.13971651964658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96.018683364185264</v>
      </c>
      <c r="F81">
        <f t="shared" si="15"/>
        <v>61.935491037570678</v>
      </c>
      <c r="G81">
        <f t="shared" si="16"/>
        <v>51.390942534343246</v>
      </c>
      <c r="H81">
        <f t="shared" si="17"/>
        <v>39.480251950199126</v>
      </c>
      <c r="I81" t="str">
        <f t="shared" si="18"/>
        <v/>
      </c>
      <c r="J81">
        <f t="shared" si="10"/>
        <v>262.45523908737152</v>
      </c>
      <c r="K81">
        <f t="shared" si="19"/>
        <v>262.45523908737152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87.746284032826551</v>
      </c>
      <c r="F82">
        <f t="shared" si="15"/>
        <v>56.599497075819684</v>
      </c>
      <c r="G82">
        <f t="shared" si="16"/>
        <v>45.456149778572097</v>
      </c>
      <c r="H82">
        <f t="shared" si="17"/>
        <v>34.920944381292792</v>
      </c>
      <c r="I82" t="str">
        <f t="shared" si="18"/>
        <v/>
      </c>
      <c r="J82">
        <f t="shared" si="10"/>
        <v>261.6785526945269</v>
      </c>
      <c r="K82">
        <f t="shared" si="19"/>
        <v>261.6785526945269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80.186585483230374</v>
      </c>
      <c r="F83">
        <f t="shared" si="15"/>
        <v>51.723220653767711</v>
      </c>
      <c r="G83">
        <f t="shared" si="16"/>
        <v>40.206726142669027</v>
      </c>
      <c r="H83">
        <f t="shared" si="17"/>
        <v>30.888160440809806</v>
      </c>
      <c r="I83" t="str">
        <f t="shared" si="18"/>
        <v/>
      </c>
      <c r="J83">
        <f t="shared" si="10"/>
        <v>260.8350602129579</v>
      </c>
      <c r="K83">
        <f t="shared" si="19"/>
        <v>260.8350602129579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73.278185650049195</v>
      </c>
      <c r="F84">
        <f t="shared" si="15"/>
        <v>47.267055239281888</v>
      </c>
      <c r="G84">
        <f t="shared" si="16"/>
        <v>35.563522977338408</v>
      </c>
      <c r="H84">
        <f t="shared" si="17"/>
        <v>27.321095472100382</v>
      </c>
      <c r="I84" t="str">
        <f t="shared" si="18"/>
        <v/>
      </c>
      <c r="J84">
        <f t="shared" si="10"/>
        <v>259.94595976718153</v>
      </c>
      <c r="K84">
        <f t="shared" si="19"/>
        <v>259.94595976718153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66.964972505108776</v>
      </c>
      <c r="F85">
        <f t="shared" si="15"/>
        <v>43.194806563743633</v>
      </c>
      <c r="G85">
        <f t="shared" si="16"/>
        <v>31.456531976063012</v>
      </c>
      <c r="H85">
        <f t="shared" si="17"/>
        <v>24.165966737514594</v>
      </c>
      <c r="I85" t="str">
        <f t="shared" si="18"/>
        <v/>
      </c>
      <c r="J85">
        <f t="shared" si="10"/>
        <v>259.02883982622905</v>
      </c>
      <c r="K85">
        <f t="shared" si="19"/>
        <v>259.02883982622905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61.195668299232288</v>
      </c>
      <c r="F86">
        <f t="shared" si="15"/>
        <v>39.473398641695795</v>
      </c>
      <c r="G86">
        <f t="shared" si="16"/>
        <v>27.823829618668739</v>
      </c>
      <c r="H86">
        <f t="shared" si="17"/>
        <v>21.37520250441721</v>
      </c>
      <c r="I86" t="str">
        <f t="shared" si="18"/>
        <v/>
      </c>
      <c r="J86">
        <f t="shared" si="10"/>
        <v>258.09819613727859</v>
      </c>
      <c r="K86">
        <f t="shared" si="19"/>
        <v>258.09819613727859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55.923413069481413</v>
      </c>
      <c r="F87">
        <f t="shared" si="15"/>
        <v>36.072605118090586</v>
      </c>
      <c r="G87">
        <f t="shared" si="16"/>
        <v>24.610643513970722</v>
      </c>
      <c r="H87">
        <f t="shared" si="17"/>
        <v>18.90672477818012</v>
      </c>
      <c r="I87" t="str">
        <f t="shared" si="18"/>
        <v/>
      </c>
      <c r="J87">
        <f t="shared" si="10"/>
        <v>257.16588033991047</v>
      </c>
      <c r="K87">
        <f t="shared" si="19"/>
        <v>257.16588033991047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51.10538402893917</v>
      </c>
      <c r="F88">
        <f t="shared" si="15"/>
        <v>32.964803761062562</v>
      </c>
      <c r="G88">
        <f t="shared" si="16"/>
        <v>21.768526564199423</v>
      </c>
      <c r="H88">
        <f t="shared" si="17"/>
        <v>16.723314867495624</v>
      </c>
      <c r="I88" t="str">
        <f t="shared" si="18"/>
        <v/>
      </c>
      <c r="J88">
        <f t="shared" si="10"/>
        <v>256.24148889356695</v>
      </c>
      <c r="K88">
        <f t="shared" si="19"/>
        <v>256.24148889356695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46.702447747607941</v>
      </c>
      <c r="F89">
        <f t="shared" si="15"/>
        <v>30.124752106145777</v>
      </c>
      <c r="G89">
        <f t="shared" si="16"/>
        <v>19.254626499597823</v>
      </c>
      <c r="H89">
        <f t="shared" si="17"/>
        <v>14.792052216265455</v>
      </c>
      <c r="I89" t="str">
        <f t="shared" si="18"/>
        <v/>
      </c>
      <c r="J89">
        <f t="shared" si="10"/>
        <v>255.3326998898803</v>
      </c>
      <c r="K89">
        <f t="shared" si="19"/>
        <v>255.3326998898803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42.678842299335031</v>
      </c>
      <c r="F90">
        <f t="shared" si="15"/>
        <v>27.529382429652379</v>
      </c>
      <c r="G90">
        <f t="shared" si="16"/>
        <v>17.031039769532946</v>
      </c>
      <c r="H90">
        <f t="shared" si="17"/>
        <v>13.083818041003649</v>
      </c>
      <c r="I90" t="str">
        <f t="shared" si="18"/>
        <v/>
      </c>
      <c r="J90">
        <f t="shared" si="10"/>
        <v>254.44556438864876</v>
      </c>
      <c r="K90">
        <f t="shared" si="19"/>
        <v>254.44556438864876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39.001886793070796</v>
      </c>
      <c r="F91">
        <f t="shared" si="15"/>
        <v>25.157614385926852</v>
      </c>
      <c r="G91">
        <f t="shared" si="16"/>
        <v>15.064240048357796</v>
      </c>
      <c r="H91">
        <f t="shared" si="17"/>
        <v>11.572856289802356</v>
      </c>
      <c r="I91" t="str">
        <f t="shared" si="18"/>
        <v/>
      </c>
      <c r="J91">
        <f t="shared" si="10"/>
        <v>253.58475809612452</v>
      </c>
      <c r="K91">
        <f t="shared" si="19"/>
        <v>253.58475809612452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35.64171592918796</v>
      </c>
      <c r="F92">
        <f t="shared" si="15"/>
        <v>22.990183786661341</v>
      </c>
      <c r="G92">
        <f t="shared" si="16"/>
        <v>13.324572739270291</v>
      </c>
      <c r="H92">
        <f t="shared" si="17"/>
        <v>10.236385303180523</v>
      </c>
      <c r="I92" t="str">
        <f t="shared" si="18"/>
        <v/>
      </c>
      <c r="J92">
        <f t="shared" si="10"/>
        <v>252.75379848348084</v>
      </c>
      <c r="K92">
        <f t="shared" si="19"/>
        <v>252.75379848348084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32.571037424851511</v>
      </c>
      <c r="F93">
        <f t="shared" si="15"/>
        <v>21.009486131568003</v>
      </c>
      <c r="G93">
        <f t="shared" si="16"/>
        <v>11.785807854506388</v>
      </c>
      <c r="H93">
        <f t="shared" si="17"/>
        <v>9.0542543215975364</v>
      </c>
      <c r="I93" t="str">
        <f t="shared" si="18"/>
        <v/>
      </c>
      <c r="J93">
        <f t="shared" si="10"/>
        <v>251.95523180997046</v>
      </c>
      <c r="K93">
        <f t="shared" si="19"/>
        <v>251.95523180997046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29.76491033817765</v>
      </c>
      <c r="F94">
        <f t="shared" si="15"/>
        <v>19.199433619519088</v>
      </c>
      <c r="G94">
        <f t="shared" si="16"/>
        <v>10.424744530378952</v>
      </c>
      <c r="H94">
        <f t="shared" si="17"/>
        <v>8.008639660593472</v>
      </c>
      <c r="I94" t="str">
        <f t="shared" si="18"/>
        <v/>
      </c>
      <c r="J94">
        <f t="shared" si="10"/>
        <v>251.19079395892561</v>
      </c>
      <c r="K94">
        <f t="shared" si="19"/>
        <v>251.19079395892561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27.200542490666265</v>
      </c>
      <c r="F95">
        <f t="shared" si="15"/>
        <v>17.545324478757664</v>
      </c>
      <c r="G95">
        <f t="shared" si="16"/>
        <v>9.2208612142029036</v>
      </c>
      <c r="H95">
        <f t="shared" si="17"/>
        <v>7.0837759726097609</v>
      </c>
      <c r="I95" t="str">
        <f t="shared" si="18"/>
        <v/>
      </c>
      <c r="J95">
        <f t="shared" si="10"/>
        <v>250.46154850614789</v>
      </c>
      <c r="K95">
        <f t="shared" si="19"/>
        <v>250.46154850614789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24.857105342513165</v>
      </c>
      <c r="F96">
        <f t="shared" si="15"/>
        <v>16.033723554841181</v>
      </c>
      <c r="G96">
        <f t="shared" si="16"/>
        <v>8.1560062487690246</v>
      </c>
      <c r="H96">
        <f t="shared" si="17"/>
        <v>6.2657185435665905</v>
      </c>
      <c r="I96" t="str">
        <f t="shared" si="18"/>
        <v/>
      </c>
      <c r="J96">
        <f t="shared" si="10"/>
        <v>249.7680050112746</v>
      </c>
      <c r="K96">
        <f t="shared" si="19"/>
        <v>249.7680050112746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22.7155648171656</v>
      </c>
      <c r="F97">
        <f t="shared" si="15"/>
        <v>14.652353186418363</v>
      </c>
      <c r="G97">
        <f t="shared" si="16"/>
        <v>7.2141241891264842</v>
      </c>
      <c r="H97">
        <f t="shared" si="17"/>
        <v>5.5421330402026525</v>
      </c>
      <c r="I97" t="str">
        <f t="shared" si="18"/>
        <v/>
      </c>
      <c r="J97">
        <f t="shared" si="10"/>
        <v>249.11022014621571</v>
      </c>
      <c r="K97">
        <f t="shared" si="19"/>
        <v>249.11022014621571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20.758526701029059</v>
      </c>
      <c r="F98">
        <f t="shared" si="15"/>
        <v>13.389993482500884</v>
      </c>
      <c r="G98">
        <f t="shared" si="16"/>
        <v>6.3810137251911412</v>
      </c>
      <c r="H98">
        <f t="shared" si="17"/>
        <v>4.9021095380741571</v>
      </c>
      <c r="I98" t="str">
        <f t="shared" si="18"/>
        <v/>
      </c>
      <c r="J98">
        <f t="shared" si="10"/>
        <v>248.4878839444267</v>
      </c>
      <c r="K98">
        <f t="shared" si="19"/>
        <v>248.4878839444267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18.970095362616881</v>
      </c>
      <c r="F99">
        <f t="shared" si="15"/>
        <v>12.23639119125291</v>
      </c>
      <c r="G99">
        <f t="shared" si="16"/>
        <v>5.6441135602363319</v>
      </c>
      <c r="H99">
        <f t="shared" si="17"/>
        <v>4.3359980262038107</v>
      </c>
      <c r="I99" t="str">
        <f t="shared" si="18"/>
        <v/>
      </c>
      <c r="J99">
        <f t="shared" si="10"/>
        <v>247.90039316504911</v>
      </c>
      <c r="K99">
        <f t="shared" si="19"/>
        <v>247.90039316504911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17.335744643618614</v>
      </c>
      <c r="F100">
        <f t="shared" si="15"/>
        <v>11.182176420104311</v>
      </c>
      <c r="G100">
        <f t="shared" si="16"/>
        <v>4.9923130168301597</v>
      </c>
      <c r="H100">
        <f t="shared" si="17"/>
        <v>3.8352629081865546</v>
      </c>
      <c r="I100" t="str">
        <f t="shared" si="18"/>
        <v/>
      </c>
      <c r="J100">
        <f t="shared" si="10"/>
        <v>247.34691351191773</v>
      </c>
      <c r="K100">
        <f t="shared" si="19"/>
        <v>247.34691351191773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15.842199873226908</v>
      </c>
      <c r="F101">
        <f t="shared" si="15"/>
        <v>10.218786530764195</v>
      </c>
      <c r="G101">
        <f t="shared" si="16"/>
        <v>4.4157845146135335</v>
      </c>
      <c r="H101">
        <f t="shared" si="17"/>
        <v>3.3923543059796111</v>
      </c>
      <c r="I101" t="str">
        <f t="shared" si="18"/>
        <v/>
      </c>
      <c r="J101">
        <f t="shared" si="10"/>
        <v>246.82643222478458</v>
      </c>
      <c r="K101">
        <f t="shared" si="19"/>
        <v>246.82643222478458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14.477330047409074</v>
      </c>
      <c r="F102">
        <f t="shared" si="15"/>
        <v>9.3383965909879318</v>
      </c>
      <c r="G102">
        <f t="shared" si="16"/>
        <v>3.9058353940878394</v>
      </c>
      <c r="H102">
        <f t="shared" si="17"/>
        <v>3.0005942259483378</v>
      </c>
      <c r="I102" t="str">
        <f t="shared" si="18"/>
        <v/>
      </c>
      <c r="J102">
        <f t="shared" si="10"/>
        <v>246.33780236503961</v>
      </c>
      <c r="K102">
        <f t="shared" si="19"/>
        <v>246.33780236503961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13.230049297372075</v>
      </c>
      <c r="F103">
        <f t="shared" si="15"/>
        <v>8.5338558182067743</v>
      </c>
      <c r="G103">
        <f t="shared" si="16"/>
        <v>3.4547768522722997</v>
      </c>
      <c r="H103">
        <f t="shared" si="17"/>
        <v>2.6540758708263947</v>
      </c>
      <c r="I103" t="str">
        <f t="shared" si="18"/>
        <v/>
      </c>
      <c r="J103">
        <f t="shared" si="10"/>
        <v>245.87977994738037</v>
      </c>
      <c r="K103">
        <f t="shared" si="19"/>
        <v>245.87977994738037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12.090226846919208</v>
      </c>
      <c r="F104">
        <f t="shared" si="15"/>
        <v>7.7986294987967604</v>
      </c>
      <c r="G104">
        <f t="shared" si="16"/>
        <v>3.0558080140967863</v>
      </c>
      <c r="H104">
        <f t="shared" si="17"/>
        <v>2.3475745794573708</v>
      </c>
      <c r="I104" t="str">
        <f t="shared" si="18"/>
        <v/>
      </c>
      <c r="J104">
        <f t="shared" si="10"/>
        <v>245.45105491933941</v>
      </c>
      <c r="K104">
        <f t="shared" si="19"/>
        <v>245.45105491933941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11.048604727346019</v>
      </c>
      <c r="F105">
        <f t="shared" si="15"/>
        <v>7.126745911238384</v>
      </c>
      <c r="G105">
        <f t="shared" si="16"/>
        <v>2.7029133916062671</v>
      </c>
      <c r="H105">
        <f t="shared" si="17"/>
        <v>2.0764690515039681</v>
      </c>
      <c r="I105" t="str">
        <f t="shared" si="18"/>
        <v/>
      </c>
      <c r="J105">
        <f t="shared" si="10"/>
        <v>245.0502768597344</v>
      </c>
      <c r="K105">
        <f t="shared" si="19"/>
        <v>245.0502768597344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10.096722581531933</v>
      </c>
      <c r="F106">
        <f t="shared" si="15"/>
        <v>6.5127478220614812</v>
      </c>
      <c r="G106">
        <f t="shared" si="16"/>
        <v>2.3907721849089634</v>
      </c>
      <c r="H106">
        <f t="shared" si="17"/>
        <v>1.8366716693833094</v>
      </c>
      <c r="I106" t="str">
        <f t="shared" si="18"/>
        <v/>
      </c>
      <c r="J106">
        <f t="shared" si="10"/>
        <v>244.67607615267815</v>
      </c>
      <c r="K106">
        <f t="shared" si="19"/>
        <v>244.67607615267815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9.2268489464646404</v>
      </c>
      <c r="F107">
        <f t="shared" si="15"/>
        <v>5.9516481606113736</v>
      </c>
      <c r="G107">
        <f t="shared" si="16"/>
        <v>2.1146780573452411</v>
      </c>
      <c r="H107">
        <f t="shared" si="17"/>
        <v>1.6245668668511937</v>
      </c>
      <c r="I107" t="str">
        <f t="shared" si="18"/>
        <v/>
      </c>
      <c r="J107">
        <f t="shared" si="10"/>
        <v>244.32708129376019</v>
      </c>
      <c r="K107">
        <f t="shared" si="19"/>
        <v>244.32708129376019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8.4319184560539355</v>
      </c>
      <c r="F108">
        <f t="shared" si="15"/>
        <v>5.4388895126138301</v>
      </c>
      <c r="G108">
        <f t="shared" si="16"/>
        <v>1.870468175280249</v>
      </c>
      <c r="H108">
        <f t="shared" si="17"/>
        <v>1.4369566149821769</v>
      </c>
      <c r="I108" t="str">
        <f t="shared" si="18"/>
        <v/>
      </c>
      <c r="J108">
        <f t="shared" si="10"/>
        <v>244.00193289763166</v>
      </c>
      <c r="K108">
        <f t="shared" si="19"/>
        <v>244.00193289763166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7.7054744541780549</v>
      </c>
      <c r="F109">
        <f t="shared" si="15"/>
        <v>4.9703071035338207</v>
      </c>
      <c r="G109">
        <f t="shared" si="16"/>
        <v>1.6544604426114953</v>
      </c>
      <c r="H109">
        <f t="shared" si="17"/>
        <v>1.2710122036055109</v>
      </c>
      <c r="I109" t="str">
        <f t="shared" si="18"/>
        <v/>
      </c>
      <c r="J109">
        <f t="shared" si="10"/>
        <v>243.6992948999283</v>
      </c>
      <c r="K109">
        <f t="shared" si="19"/>
        <v>243.6992948999283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7.0416165518490166</v>
      </c>
      <c r="F110">
        <f t="shared" si="15"/>
        <v>4.5420949710681828</v>
      </c>
      <c r="G110">
        <f t="shared" si="16"/>
        <v>1.4633979836391009</v>
      </c>
      <c r="H110">
        <f t="shared" si="17"/>
        <v>1.1242315911772842</v>
      </c>
      <c r="I110" t="str">
        <f t="shared" si="18"/>
        <v/>
      </c>
      <c r="J110">
        <f t="shared" si="10"/>
        <v>243.41786337989092</v>
      </c>
      <c r="K110">
        <f t="shared" si="19"/>
        <v>243.41786337989092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6.4349527025410413</v>
      </c>
      <c r="F111">
        <f t="shared" si="15"/>
        <v>4.1507750520153532</v>
      </c>
      <c r="G111">
        <f t="shared" si="16"/>
        <v>1.2944000372342941</v>
      </c>
      <c r="H111">
        <f t="shared" si="17"/>
        <v>0.99440168002768348</v>
      </c>
      <c r="I111" t="str">
        <f t="shared" si="18"/>
        <v/>
      </c>
      <c r="J111">
        <f t="shared" si="10"/>
        <v>243.15637337198766</v>
      </c>
      <c r="K111">
        <f t="shared" si="19"/>
        <v>243.15637337198766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5.8805554064239711</v>
      </c>
      <c r="F112">
        <f t="shared" si="15"/>
        <v>3.7931689324367572</v>
      </c>
      <c r="G112">
        <f t="shared" si="16"/>
        <v>1.1449185219086253</v>
      </c>
      <c r="H112">
        <f t="shared" si="17"/>
        <v>0.87956494818508124</v>
      </c>
      <c r="I112" t="str">
        <f t="shared" si="18"/>
        <v/>
      </c>
      <c r="J112">
        <f t="shared" si="10"/>
        <v>242.91360398425169</v>
      </c>
      <c r="K112">
        <f t="shared" si="19"/>
        <v>242.91360398425169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5.3739216877797462</v>
      </c>
      <c r="F113">
        <f t="shared" si="15"/>
        <v>3.4663720316564595</v>
      </c>
      <c r="G113">
        <f t="shared" si="16"/>
        <v>1.0126996168898919</v>
      </c>
      <c r="H113">
        <f t="shared" si="17"/>
        <v>0.77798993466532274</v>
      </c>
      <c r="I113" t="str">
        <f t="shared" si="18"/>
        <v/>
      </c>
      <c r="J113">
        <f t="shared" si="10"/>
        <v>242.68838209699112</v>
      </c>
      <c r="K113">
        <f t="shared" si="19"/>
        <v>242.68838209699112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4.9109365205269224</v>
      </c>
      <c r="F114">
        <f t="shared" si="15"/>
        <v>3.1677300104140476</v>
      </c>
      <c r="G114">
        <f t="shared" si="16"/>
        <v>0.8957497799400459</v>
      </c>
      <c r="H114">
        <f t="shared" si="17"/>
        <v>0.68814513321555248</v>
      </c>
      <c r="I114" t="str">
        <f t="shared" si="18"/>
        <v/>
      </c>
      <c r="J114">
        <f t="shared" si="10"/>
        <v>242.4795848771985</v>
      </c>
      <c r="K114">
        <f t="shared" si="19"/>
        <v>242.4795848771985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4.4878394047847054</v>
      </c>
      <c r="F115">
        <f t="shared" si="15"/>
        <v>2.8948172115509005</v>
      </c>
      <c r="G115">
        <f t="shared" si="16"/>
        <v>0.79230568954572822</v>
      </c>
      <c r="H115">
        <f t="shared" si="17"/>
        <v>0.60867590089319135</v>
      </c>
      <c r="I115" t="str">
        <f t="shared" si="18"/>
        <v/>
      </c>
      <c r="J115">
        <f t="shared" si="10"/>
        <v>242.28614131065771</v>
      </c>
      <c r="K115">
        <f t="shared" si="19"/>
        <v>242.28614131065771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4.1011938230016716</v>
      </c>
      <c r="F116">
        <f t="shared" si="15"/>
        <v>2.6454169581188527</v>
      </c>
      <c r="G116">
        <f t="shared" si="16"/>
        <v>0.70080765828214686</v>
      </c>
      <c r="H116">
        <f t="shared" si="17"/>
        <v>0.53838403331712303</v>
      </c>
      <c r="I116" t="str">
        <f t="shared" si="18"/>
        <v/>
      </c>
      <c r="J116">
        <f t="shared" si="10"/>
        <v>242.10703292480173</v>
      </c>
      <c r="K116">
        <f t="shared" si="19"/>
        <v>242.10703292480173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3.7478593275629839</v>
      </c>
      <c r="F117">
        <f t="shared" si="15"/>
        <v>2.4175035488867689</v>
      </c>
      <c r="G117">
        <f t="shared" si="16"/>
        <v>0.61987611648794105</v>
      </c>
      <c r="H117">
        <f t="shared" si="17"/>
        <v>0.47620969863513024</v>
      </c>
      <c r="I117" t="str">
        <f t="shared" si="18"/>
        <v/>
      </c>
      <c r="J117">
        <f t="shared" si="10"/>
        <v>241.94129385025164</v>
      </c>
      <c r="K117">
        <f t="shared" si="19"/>
        <v>241.94129385025164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3.4249660331635434</v>
      </c>
      <c r="F118">
        <f t="shared" si="15"/>
        <v>2.2092258050073146</v>
      </c>
      <c r="G118">
        <f t="shared" si="16"/>
        <v>0.5482908116815598</v>
      </c>
      <c r="H118">
        <f t="shared" si="17"/>
        <v>0.42121545781537778</v>
      </c>
      <c r="I118" t="str">
        <f t="shared" si="18"/>
        <v/>
      </c>
      <c r="J118">
        <f t="shared" si="10"/>
        <v>241.78801034719194</v>
      </c>
      <c r="K118">
        <f t="shared" si="19"/>
        <v>241.78801034719194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3.1298913067667384</v>
      </c>
      <c r="F119">
        <f t="shared" si="15"/>
        <v>2.0188920342051659</v>
      </c>
      <c r="G119">
        <f t="shared" si="16"/>
        <v>0.4849724100965131</v>
      </c>
      <c r="H119">
        <f t="shared" si="17"/>
        <v>0.37257213032647329</v>
      </c>
      <c r="I119" t="str">
        <f t="shared" si="18"/>
        <v/>
      </c>
      <c r="J119">
        <f t="shared" si="10"/>
        <v>241.64631990387872</v>
      </c>
      <c r="K119">
        <f t="shared" si="19"/>
        <v>241.64631990387872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2.8602384658178677</v>
      </c>
      <c r="F120">
        <f t="shared" si="15"/>
        <v>1.8449562903614452</v>
      </c>
      <c r="G120">
        <f t="shared" si="16"/>
        <v>0.42896622293101744</v>
      </c>
      <c r="H120">
        <f t="shared" si="17"/>
        <v>0.32954629209464614</v>
      </c>
      <c r="I120" t="str">
        <f t="shared" si="18"/>
        <v/>
      </c>
      <c r="J120">
        <f t="shared" si="10"/>
        <v>241.51540999826679</v>
      </c>
      <c r="K120">
        <f t="shared" si="19"/>
        <v>241.51540999826679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2.6138173116929435</v>
      </c>
      <c r="F121">
        <f t="shared" si="15"/>
        <v>1.6860058168907286</v>
      </c>
      <c r="G121">
        <f t="shared" si="16"/>
        <v>0.37942781194312392</v>
      </c>
      <c r="H121">
        <f t="shared" si="17"/>
        <v>0.29148921723738808</v>
      </c>
      <c r="I121" t="str">
        <f t="shared" si="18"/>
        <v/>
      </c>
      <c r="J121">
        <f t="shared" si="10"/>
        <v>241.39451659965334</v>
      </c>
      <c r="K121">
        <f t="shared" si="19"/>
        <v>241.39451659965334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2.3886263402698997</v>
      </c>
      <c r="F122">
        <f t="shared" si="15"/>
        <v>1.5407495719220949</v>
      </c>
      <c r="G122">
        <f t="shared" si="16"/>
        <v>0.33561025735841643</v>
      </c>
      <c r="H122">
        <f t="shared" si="17"/>
        <v>0.25782709684156563</v>
      </c>
      <c r="I122" t="str">
        <f t="shared" si="18"/>
        <v/>
      </c>
      <c r="J122">
        <f t="shared" si="10"/>
        <v>241.28292247508054</v>
      </c>
      <c r="K122">
        <f t="shared" si="19"/>
        <v>241.28292247508054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2.1828364851313022</v>
      </c>
      <c r="F123">
        <f t="shared" si="15"/>
        <v>1.4080077420824066</v>
      </c>
      <c r="G123">
        <f t="shared" si="16"/>
        <v>0.29685289612103172</v>
      </c>
      <c r="H123">
        <f t="shared" si="17"/>
        <v>0.22805238730876676</v>
      </c>
      <c r="I123" t="str">
        <f t="shared" si="18"/>
        <v/>
      </c>
      <c r="J123">
        <f t="shared" si="10"/>
        <v>241.17995535477365</v>
      </c>
      <c r="K123">
        <f t="shared" si="19"/>
        <v>241.17995535477365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1.9947762613561353</v>
      </c>
      <c r="F124">
        <f t="shared" si="15"/>
        <v>1.2867021597097275</v>
      </c>
      <c r="G124">
        <f t="shared" si="16"/>
        <v>0.26257136068798442</v>
      </c>
      <c r="H124">
        <f t="shared" si="17"/>
        <v>0.20171615782179217</v>
      </c>
      <c r="I124" t="str">
        <f t="shared" si="18"/>
        <v/>
      </c>
      <c r="J124">
        <f t="shared" si="10"/>
        <v>241.08498600188796</v>
      </c>
      <c r="K124">
        <f t="shared" si="19"/>
        <v>241.08498600188796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1.8229181892342281</v>
      </c>
      <c r="F125">
        <f t="shared" si="15"/>
        <v>1.1758475456626993</v>
      </c>
      <c r="G125">
        <f t="shared" si="16"/>
        <v>0.23224876817583801</v>
      </c>
      <c r="H125">
        <f t="shared" si="17"/>
        <v>0.17842132155054183</v>
      </c>
      <c r="I125" t="str">
        <f t="shared" si="18"/>
        <v/>
      </c>
      <c r="J125">
        <f t="shared" si="10"/>
        <v>240.99742622411216</v>
      </c>
      <c r="K125">
        <f t="shared" si="19"/>
        <v>240.99742622411216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1.6658663876327948</v>
      </c>
      <c r="F126">
        <f t="shared" si="15"/>
        <v>1.0745435065974429</v>
      </c>
      <c r="G126">
        <f t="shared" si="16"/>
        <v>0.20542792701330004</v>
      </c>
      <c r="H126">
        <f t="shared" si="17"/>
        <v>0.15781664854020272</v>
      </c>
      <c r="I126" t="str">
        <f t="shared" si="18"/>
        <v/>
      </c>
      <c r="J126">
        <f t="shared" si="10"/>
        <v>240.91672685805725</v>
      </c>
      <c r="K126">
        <f t="shared" si="19"/>
        <v>240.91672685805725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1.5223452362448071</v>
      </c>
      <c r="F127">
        <f t="shared" si="15"/>
        <v>0.98196722171153583</v>
      </c>
      <c r="G127">
        <f t="shared" si="16"/>
        <v>0.18170444359485766</v>
      </c>
      <c r="H127">
        <f t="shared" si="17"/>
        <v>0.13959147001053157</v>
      </c>
      <c r="I127" t="str">
        <f t="shared" si="18"/>
        <v/>
      </c>
      <c r="J127">
        <f t="shared" si="10"/>
        <v>240.84237575170098</v>
      </c>
      <c r="K127">
        <f t="shared" si="19"/>
        <v>240.84237575170098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1.3911890146306916</v>
      </c>
      <c r="F128">
        <f t="shared" si="15"/>
        <v>0.89736675955468193</v>
      </c>
      <c r="G128">
        <f t="shared" si="16"/>
        <v>0.16072062500041301</v>
      </c>
      <c r="H128">
        <f t="shared" si="17"/>
        <v>0.12347099421983521</v>
      </c>
      <c r="I128" t="str">
        <f t="shared" si="18"/>
        <v/>
      </c>
      <c r="J128">
        <f t="shared" si="10"/>
        <v>240.77389576533483</v>
      </c>
      <c r="K128">
        <f t="shared" si="19"/>
        <v>240.77389576533483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1.2713324338986425</v>
      </c>
      <c r="F129">
        <f t="shared" si="15"/>
        <v>0.82005497062327282</v>
      </c>
      <c r="G129">
        <f t="shared" si="16"/>
        <v>0.14216008584863479</v>
      </c>
      <c r="H129">
        <f t="shared" si="17"/>
        <v>0.10921216326817393</v>
      </c>
      <c r="I129" t="str">
        <f t="shared" si="18"/>
        <v/>
      </c>
      <c r="J129">
        <f t="shared" si="10"/>
        <v>240.71084280735508</v>
      </c>
      <c r="K129">
        <f t="shared" si="19"/>
        <v>240.71084280735508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1.1618019841191094</v>
      </c>
      <c r="F130">
        <f t="shared" si="15"/>
        <v>0.74940390613271657</v>
      </c>
      <c r="G130">
        <f t="shared" si="16"/>
        <v>0.1257429779683801</v>
      </c>
      <c r="H130">
        <f t="shared" si="17"/>
        <v>9.659998837037144E-2</v>
      </c>
      <c r="I130" t="str">
        <f t="shared" si="18"/>
        <v/>
      </c>
      <c r="J130">
        <f t="shared" si="10"/>
        <v>240.65280391776236</v>
      </c>
      <c r="K130">
        <f t="shared" si="19"/>
        <v>240.65280391776236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1.0617080271946491</v>
      </c>
      <c r="F131">
        <f t="shared" si="15"/>
        <v>0.6848397176351867</v>
      </c>
      <c r="G131">
        <f t="shared" si="16"/>
        <v>0.11122177096313539</v>
      </c>
      <c r="H131">
        <f t="shared" si="17"/>
        <v>8.5444308343585865E-2</v>
      </c>
      <c r="I131" t="str">
        <f t="shared" si="18"/>
        <v/>
      </c>
      <c r="J131">
        <f t="shared" ref="J131:J150" si="20">$O$2+F131-H131</f>
        <v>240.59939540929159</v>
      </c>
      <c r="K131">
        <f t="shared" si="19"/>
        <v>240.59939540929159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0.97023757096113672</v>
      </c>
      <c r="F132">
        <f t="shared" ref="F132:F150" si="25">E132*$O$3</f>
        <v>0.62583799605600554</v>
      </c>
      <c r="G132">
        <f t="shared" ref="G132:G150" si="26">(G131*EXP(-1/$O$6)+C132)</f>
        <v>9.8377520049563599E-2</v>
      </c>
      <c r="H132">
        <f t="shared" ref="H132:H150" si="27">G132*$O$4</f>
        <v>7.5576922435251701E-2</v>
      </c>
      <c r="I132" t="str">
        <f t="shared" ref="I132:I150" si="28">IF(ISBLANK(D132),"",($O$2+((E131*EXP(-1/$O$5))*$O$3)-((G131*EXP(-1/$O$6))*$O$4)))</f>
        <v/>
      </c>
      <c r="J132">
        <f t="shared" si="20"/>
        <v>240.55026107362073</v>
      </c>
      <c r="K132">
        <f t="shared" ref="K132:K150" si="29">IF(I132="",J132,I132)</f>
        <v>240.55026107362073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0.88664766582948851</v>
      </c>
      <c r="F133">
        <f t="shared" si="25"/>
        <v>0.57191951229096305</v>
      </c>
      <c r="G133">
        <f t="shared" si="26"/>
        <v>8.7016564898162965E-2</v>
      </c>
      <c r="H133">
        <f t="shared" si="27"/>
        <v>6.6849054261351862E-2</v>
      </c>
      <c r="I133" t="str">
        <f t="shared" si="28"/>
        <v/>
      </c>
      <c r="J133">
        <f t="shared" si="20"/>
        <v>240.50507045802962</v>
      </c>
      <c r="K133">
        <f t="shared" si="29"/>
        <v>240.50507045802962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0.81025937033350537</v>
      </c>
      <c r="F134">
        <f t="shared" si="25"/>
        <v>0.52264632476846606</v>
      </c>
      <c r="G134">
        <f t="shared" si="26"/>
        <v>7.6967609702515524E-2</v>
      </c>
      <c r="H134">
        <f t="shared" si="27"/>
        <v>5.9129108617325281E-2</v>
      </c>
      <c r="I134" t="str">
        <f t="shared" si="28"/>
        <v/>
      </c>
      <c r="J134">
        <f t="shared" si="20"/>
        <v>240.46351721615113</v>
      </c>
      <c r="K134">
        <f t="shared" si="29"/>
        <v>240.46351721615113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0.74045223657026371</v>
      </c>
      <c r="F135">
        <f t="shared" si="25"/>
        <v>0.47761822236100876</v>
      </c>
      <c r="G135">
        <f t="shared" si="26"/>
        <v>6.8079140451611023E-2</v>
      </c>
      <c r="H135">
        <f t="shared" si="27"/>
        <v>5.2300687339727633E-2</v>
      </c>
      <c r="I135" t="str">
        <f t="shared" si="28"/>
        <v/>
      </c>
      <c r="J135">
        <f t="shared" si="20"/>
        <v>240.42531753502126</v>
      </c>
      <c r="K135">
        <f t="shared" si="29"/>
        <v>240.42531753502126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0.67665927074220233</v>
      </c>
      <c r="F136">
        <f t="shared" si="25"/>
        <v>0.43646947375425915</v>
      </c>
      <c r="G136">
        <f t="shared" si="26"/>
        <v>6.0217140463941193E-2</v>
      </c>
      <c r="H136">
        <f t="shared" si="27"/>
        <v>4.6260834302624079E-2</v>
      </c>
      <c r="I136" t="str">
        <f t="shared" si="28"/>
        <v/>
      </c>
      <c r="J136">
        <f t="shared" si="20"/>
        <v>240.39020863945166</v>
      </c>
      <c r="K136">
        <f t="shared" si="29"/>
        <v>240.39020863945166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0.61836232786896395</v>
      </c>
      <c r="F137">
        <f t="shared" si="25"/>
        <v>0.39886585687119336</v>
      </c>
      <c r="G137">
        <f t="shared" si="26"/>
        <v>5.3263069739127644E-2</v>
      </c>
      <c r="H137">
        <f t="shared" si="27"/>
        <v>4.0918483087491783E-2</v>
      </c>
      <c r="I137" t="str">
        <f t="shared" si="28"/>
        <v/>
      </c>
      <c r="J137">
        <f t="shared" si="20"/>
        <v>240.3579473737837</v>
      </c>
      <c r="K137">
        <f t="shared" si="29"/>
        <v>240.3579473737837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0.56508790326350589</v>
      </c>
      <c r="F138">
        <f t="shared" si="25"/>
        <v>0.3645019442233991</v>
      </c>
      <c r="G138">
        <f t="shared" si="26"/>
        <v>4.7112077660578719E-2</v>
      </c>
      <c r="H138">
        <f t="shared" si="27"/>
        <v>3.6193083921237823E-2</v>
      </c>
      <c r="I138" t="str">
        <f t="shared" si="28"/>
        <v/>
      </c>
      <c r="J138">
        <f t="shared" si="20"/>
        <v>240.32830886030217</v>
      </c>
      <c r="K138">
        <f t="shared" si="29"/>
        <v>240.32830886030217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0.51640328658962686</v>
      </c>
      <c r="F139">
        <f t="shared" si="25"/>
        <v>0.33309862214038349</v>
      </c>
      <c r="G139">
        <f t="shared" si="26"/>
        <v>4.1671422101041536E-2</v>
      </c>
      <c r="H139">
        <f t="shared" si="27"/>
        <v>3.2013389179869046E-2</v>
      </c>
      <c r="I139" t="str">
        <f t="shared" si="28"/>
        <v/>
      </c>
      <c r="J139">
        <f t="shared" si="20"/>
        <v>240.30108523296053</v>
      </c>
      <c r="K139">
        <f t="shared" si="29"/>
        <v>240.30108523296053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0.47191304726304933</v>
      </c>
      <c r="F140">
        <f t="shared" si="25"/>
        <v>0.3044008237273465</v>
      </c>
      <c r="G140">
        <f t="shared" si="26"/>
        <v>3.6859071094973272E-2</v>
      </c>
      <c r="H140">
        <f t="shared" si="27"/>
        <v>2.8316379146137868E-2</v>
      </c>
      <c r="I140" t="str">
        <f t="shared" si="28"/>
        <v/>
      </c>
      <c r="J140">
        <f t="shared" si="20"/>
        <v>240.27608444458122</v>
      </c>
      <c r="K140">
        <f t="shared" si="29"/>
        <v>240.27608444458122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0.4312558226494651</v>
      </c>
      <c r="F141">
        <f t="shared" si="25"/>
        <v>0.27817545713784381</v>
      </c>
      <c r="G141">
        <f t="shared" si="26"/>
        <v>3.2602465994323183E-2</v>
      </c>
      <c r="H141">
        <f t="shared" si="27"/>
        <v>2.5046311824180045E-2</v>
      </c>
      <c r="I141" t="str">
        <f t="shared" si="28"/>
        <v/>
      </c>
      <c r="J141">
        <f t="shared" si="20"/>
        <v>240.25312914531366</v>
      </c>
      <c r="K141">
        <f t="shared" si="29"/>
        <v>240.25312914531366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0.39410138297235675</v>
      </c>
      <c r="F142">
        <f t="shared" si="25"/>
        <v>0.25420951233416994</v>
      </c>
      <c r="G142">
        <f t="shared" si="26"/>
        <v>2.8837427459097238E-2</v>
      </c>
      <c r="H142">
        <f t="shared" si="27"/>
        <v>2.2153882484640428E-2</v>
      </c>
      <c r="I142" t="str">
        <f t="shared" si="28"/>
        <v/>
      </c>
      <c r="J142">
        <f t="shared" si="20"/>
        <v>240.23205562984953</v>
      </c>
      <c r="K142">
        <f t="shared" si="29"/>
        <v>240.23205562984953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0.36014794909092424</v>
      </c>
      <c r="F143">
        <f t="shared" si="25"/>
        <v>0.23230833095801914</v>
      </c>
      <c r="G143">
        <f t="shared" si="26"/>
        <v>2.5507187787681306E-2</v>
      </c>
      <c r="H143">
        <f t="shared" si="27"/>
        <v>1.9595480268254035E-2</v>
      </c>
      <c r="I143" t="str">
        <f t="shared" si="28"/>
        <v/>
      </c>
      <c r="J143">
        <f t="shared" si="20"/>
        <v>240.21271285068974</v>
      </c>
      <c r="K143">
        <f t="shared" si="29"/>
        <v>240.21271285068974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0.32911974136233085</v>
      </c>
      <c r="F144">
        <f t="shared" si="25"/>
        <v>0.21229402525881202</v>
      </c>
      <c r="G144">
        <f t="shared" si="26"/>
        <v>2.2561534996797736E-2</v>
      </c>
      <c r="H144">
        <f t="shared" si="27"/>
        <v>1.7332530639257184E-2</v>
      </c>
      <c r="I144" t="str">
        <f t="shared" si="28"/>
        <v/>
      </c>
      <c r="J144">
        <f t="shared" si="20"/>
        <v>240.19496149461955</v>
      </c>
      <c r="K144">
        <f t="shared" si="29"/>
        <v>240.19496149461955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0.30076473967941647</v>
      </c>
      <c r="F145">
        <f t="shared" si="25"/>
        <v>0.19400403323776444</v>
      </c>
      <c r="G145">
        <f t="shared" si="26"/>
        <v>1.9956055745885149E-2</v>
      </c>
      <c r="H145">
        <f t="shared" si="27"/>
        <v>1.5330913774411732E-2</v>
      </c>
      <c r="I145" t="str">
        <f t="shared" si="28"/>
        <v/>
      </c>
      <c r="J145">
        <f t="shared" si="20"/>
        <v>240.17867311946335</v>
      </c>
      <c r="K145">
        <f t="shared" si="29"/>
        <v>240.17867311946335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0.27485263649025404</v>
      </c>
      <c r="F146">
        <f t="shared" si="25"/>
        <v>0.17728979827215988</v>
      </c>
      <c r="G146">
        <f t="shared" si="26"/>
        <v>1.76514656910268E-2</v>
      </c>
      <c r="H146">
        <f t="shared" si="27"/>
        <v>1.3560450118351573E-2</v>
      </c>
      <c r="I146" t="str">
        <f t="shared" si="28"/>
        <v/>
      </c>
      <c r="J146">
        <f t="shared" si="20"/>
        <v>240.16372934815382</v>
      </c>
      <c r="K146">
        <f t="shared" si="29"/>
        <v>240.16372934815382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0.2511729661733807</v>
      </c>
      <c r="F147">
        <f t="shared" si="25"/>
        <v>0.16201556249535085</v>
      </c>
      <c r="G147">
        <f t="shared" si="26"/>
        <v>1.5613017171779622E-2</v>
      </c>
      <c r="H147">
        <f t="shared" si="27"/>
        <v>1.1994445348666579E-2</v>
      </c>
      <c r="I147" t="str">
        <f t="shared" si="28"/>
        <v/>
      </c>
      <c r="J147">
        <f t="shared" si="20"/>
        <v>240.15002111714668</v>
      </c>
      <c r="K147">
        <f t="shared" si="29"/>
        <v>240.15002111714668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0.22953339557494573</v>
      </c>
      <c r="F148">
        <f t="shared" si="25"/>
        <v>0.14805726413197046</v>
      </c>
      <c r="G148">
        <f t="shared" si="26"/>
        <v>1.3809975300249713E-2</v>
      </c>
      <c r="H148">
        <f t="shared" si="27"/>
        <v>1.0609287889894762E-2</v>
      </c>
      <c r="I148" t="str">
        <f t="shared" si="28"/>
        <v/>
      </c>
      <c r="J148">
        <f t="shared" si="20"/>
        <v>240.13744797624207</v>
      </c>
      <c r="K148">
        <f t="shared" si="29"/>
        <v>240.13744797624207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0.2097581618230224</v>
      </c>
      <c r="F149">
        <f t="shared" si="25"/>
        <v>0.13530152983219193</v>
      </c>
      <c r="G149">
        <f t="shared" si="26"/>
        <v>1.2215154553100949E-2</v>
      </c>
      <c r="H149">
        <f t="shared" si="27"/>
        <v>9.3840929079042918E-3</v>
      </c>
      <c r="I149" t="str">
        <f t="shared" si="28"/>
        <v/>
      </c>
      <c r="J149">
        <f t="shared" si="20"/>
        <v>240.12591743692428</v>
      </c>
      <c r="K149">
        <f t="shared" si="29"/>
        <v>240.12591743692428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0.19168664473055796</v>
      </c>
      <c r="F150">
        <f t="shared" si="25"/>
        <v>0.12364475382048168</v>
      </c>
      <c r="G150">
        <f t="shared" si="26"/>
        <v>1.0804508879421734E-2</v>
      </c>
      <c r="H150">
        <f t="shared" si="27"/>
        <v>8.3003874169591541E-3</v>
      </c>
      <c r="I150" t="str">
        <f t="shared" si="28"/>
        <v/>
      </c>
      <c r="J150">
        <f t="shared" si="20"/>
        <v>240.11534436640352</v>
      </c>
      <c r="K150">
        <f t="shared" si="29"/>
        <v>240.11534436640352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&amp;RLucia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view="pageLayout" zoomScaleNormal="100" workbookViewId="0">
      <selection activeCell="S3" sqref="S3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3"/>
      <c r="D2" s="22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562.20093092016259</v>
      </c>
      <c r="S2">
        <f>SQRT(R2/11)</f>
        <v>7.1490681587320601</v>
      </c>
    </row>
    <row r="3" spans="1:25">
      <c r="A3">
        <f>A2+1</f>
        <v>1</v>
      </c>
      <c r="B3" s="13">
        <f>Edwards!B3</f>
        <v>43176</v>
      </c>
      <c r="C3" s="3"/>
      <c r="D3" s="22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0.62277431687392371</v>
      </c>
      <c r="Q3" t="s">
        <v>20</v>
      </c>
      <c r="R3">
        <f>RSQ(D2:D100,I2:I100)</f>
        <v>0.85284484241124403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3"/>
      <c r="D4" s="22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0.67806621933802247</v>
      </c>
      <c r="Q4" t="s">
        <v>21</v>
      </c>
      <c r="R4">
        <f>1-((1-$R$3)*($Y$3-1))/(Y3-Y4-1)</f>
        <v>0.70568968482248806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3">
        <v>315</v>
      </c>
      <c r="D5" s="22"/>
      <c r="E5">
        <f t="shared" si="4"/>
        <v>315</v>
      </c>
      <c r="F5">
        <f t="shared" si="5"/>
        <v>196.17390981528598</v>
      </c>
      <c r="G5">
        <f t="shared" si="6"/>
        <v>315</v>
      </c>
      <c r="H5">
        <f t="shared" si="7"/>
        <v>213.59085909147709</v>
      </c>
      <c r="I5" t="str">
        <f t="shared" si="8"/>
        <v/>
      </c>
      <c r="J5">
        <f t="shared" si="0"/>
        <v>222.5830507238089</v>
      </c>
      <c r="K5">
        <f t="shared" si="9"/>
        <v>222.5830507238089</v>
      </c>
      <c r="L5" t="str">
        <f t="shared" si="1"/>
        <v/>
      </c>
      <c r="M5" t="str">
        <f t="shared" si="2"/>
        <v/>
      </c>
      <c r="N5" s="1" t="s">
        <v>14</v>
      </c>
      <c r="O5" s="5">
        <v>8.519392022399753</v>
      </c>
      <c r="Q5" s="1" t="s">
        <v>22</v>
      </c>
      <c r="R5">
        <f>LARGE(L2:L150,1)/LARGE(D2:D100,1)*100</f>
        <v>4.6824770964513052</v>
      </c>
    </row>
    <row r="6" spans="1:25">
      <c r="A6">
        <f t="shared" si="3"/>
        <v>4</v>
      </c>
      <c r="B6" s="13">
        <f>Edwards!B6</f>
        <v>43179</v>
      </c>
      <c r="C6" s="3"/>
      <c r="D6" s="22"/>
      <c r="E6">
        <f t="shared" si="4"/>
        <v>280.11307775091001</v>
      </c>
      <c r="F6">
        <f t="shared" si="5"/>
        <v>174.44723064377527</v>
      </c>
      <c r="G6">
        <f t="shared" si="6"/>
        <v>275.71032960993449</v>
      </c>
      <c r="H6">
        <f t="shared" si="7"/>
        <v>186.94986083104831</v>
      </c>
      <c r="I6" t="str">
        <f t="shared" si="8"/>
        <v/>
      </c>
      <c r="J6">
        <f t="shared" si="0"/>
        <v>227.49736981272693</v>
      </c>
      <c r="K6">
        <f t="shared" si="9"/>
        <v>227.49736981272693</v>
      </c>
      <c r="L6" t="str">
        <f t="shared" si="1"/>
        <v/>
      </c>
      <c r="M6" t="str">
        <f t="shared" si="2"/>
        <v/>
      </c>
      <c r="N6" s="1" t="s">
        <v>15</v>
      </c>
      <c r="O6" s="5">
        <v>7.5062759231770775</v>
      </c>
      <c r="Q6" s="1" t="s">
        <v>45</v>
      </c>
      <c r="R6">
        <f>AVERAGE(M2:M150)</f>
        <v>2.117801491080066</v>
      </c>
      <c r="S6">
        <f>_xlfn.STDEV.P(M2:M150)</f>
        <v>1.6647651722826671</v>
      </c>
    </row>
    <row r="7" spans="1:25">
      <c r="A7">
        <f t="shared" si="3"/>
        <v>5</v>
      </c>
      <c r="B7" s="13">
        <f>Edwards!B7</f>
        <v>43180</v>
      </c>
      <c r="C7" s="3"/>
      <c r="D7" s="22"/>
      <c r="E7">
        <f t="shared" si="4"/>
        <v>249.08995659392815</v>
      </c>
      <c r="F7">
        <f t="shared" si="5"/>
        <v>155.12682755793892</v>
      </c>
      <c r="G7">
        <f t="shared" si="6"/>
        <v>241.32122493212293</v>
      </c>
      <c r="H7">
        <f t="shared" si="7"/>
        <v>163.63177063574511</v>
      </c>
      <c r="I7" t="str">
        <f t="shared" si="8"/>
        <v/>
      </c>
      <c r="J7">
        <f t="shared" si="0"/>
        <v>231.49505692219378</v>
      </c>
      <c r="K7">
        <f t="shared" si="9"/>
        <v>231.49505692219378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3">
        <v>315</v>
      </c>
      <c r="D8" s="22"/>
      <c r="E8">
        <f t="shared" si="4"/>
        <v>536.50271231227237</v>
      </c>
      <c r="F8">
        <f t="shared" si="5"/>
        <v>334.12011016128264</v>
      </c>
      <c r="G8">
        <f t="shared" si="6"/>
        <v>526.22144275526591</v>
      </c>
      <c r="H8">
        <f t="shared" si="7"/>
        <v>356.8129842236628</v>
      </c>
      <c r="I8" t="str">
        <f t="shared" si="8"/>
        <v/>
      </c>
      <c r="J8">
        <f t="shared" si="0"/>
        <v>217.30712593761979</v>
      </c>
      <c r="K8">
        <f t="shared" si="9"/>
        <v>217.30712593761979</v>
      </c>
      <c r="L8" t="str">
        <f t="shared" si="1"/>
        <v/>
      </c>
      <c r="M8" t="str">
        <f t="shared" si="2"/>
        <v/>
      </c>
      <c r="O8">
        <f>1.1*O3</f>
        <v>0.68505174856131612</v>
      </c>
    </row>
    <row r="9" spans="1:25">
      <c r="A9">
        <f t="shared" si="3"/>
        <v>7</v>
      </c>
      <c r="B9" s="13">
        <f>Edwards!B9</f>
        <v>43182</v>
      </c>
      <c r="C9" s="3">
        <f>50+450</f>
        <v>500</v>
      </c>
      <c r="D9" s="22">
        <v>229</v>
      </c>
      <c r="E9">
        <f t="shared" si="4"/>
        <v>977.08389196032272</v>
      </c>
      <c r="F9">
        <f t="shared" si="5"/>
        <v>608.50275334410469</v>
      </c>
      <c r="G9">
        <f t="shared" si="6"/>
        <v>960.58630930117351</v>
      </c>
      <c r="H9">
        <f t="shared" si="7"/>
        <v>651.34112709571104</v>
      </c>
      <c r="I9">
        <f t="shared" si="8"/>
        <v>224.80757748044311</v>
      </c>
      <c r="J9">
        <f t="shared" si="0"/>
        <v>197.16162624839365</v>
      </c>
      <c r="K9">
        <f t="shared" si="9"/>
        <v>224.80757748044311</v>
      </c>
      <c r="L9">
        <f t="shared" si="1"/>
        <v>-4.1924225195568852</v>
      </c>
      <c r="M9">
        <f t="shared" si="2"/>
        <v>1.8307521919462382</v>
      </c>
    </row>
    <row r="10" spans="1:25">
      <c r="A10">
        <f t="shared" si="3"/>
        <v>8</v>
      </c>
      <c r="B10" s="13">
        <f>Edwards!B10</f>
        <v>43183</v>
      </c>
      <c r="C10" s="3"/>
      <c r="D10" s="22"/>
      <c r="E10">
        <f t="shared" si="4"/>
        <v>868.86976570744014</v>
      </c>
      <c r="F10">
        <f t="shared" si="5"/>
        <v>541.10977479085716</v>
      </c>
      <c r="G10">
        <f t="shared" si="6"/>
        <v>840.77323160703816</v>
      </c>
      <c r="H10">
        <f t="shared" si="7"/>
        <v>570.09992647639592</v>
      </c>
      <c r="I10" t="str">
        <f t="shared" si="8"/>
        <v/>
      </c>
      <c r="J10">
        <f t="shared" si="0"/>
        <v>211.00984831446124</v>
      </c>
      <c r="K10">
        <f t="shared" si="9"/>
        <v>211.00984831446124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3"/>
      <c r="D11" s="22"/>
      <c r="E11">
        <f t="shared" si="4"/>
        <v>772.64058487943862</v>
      </c>
      <c r="F11">
        <f t="shared" si="5"/>
        <v>481.18071243736125</v>
      </c>
      <c r="G11">
        <f t="shared" si="6"/>
        <v>735.90433274154373</v>
      </c>
      <c r="H11">
        <f t="shared" si="7"/>
        <v>498.99186869652868</v>
      </c>
      <c r="I11" t="str">
        <f t="shared" si="8"/>
        <v/>
      </c>
      <c r="J11">
        <f t="shared" si="0"/>
        <v>222.18884374083262</v>
      </c>
      <c r="K11">
        <f t="shared" si="9"/>
        <v>222.18884374083262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3">
        <v>225</v>
      </c>
      <c r="D12" s="22"/>
      <c r="E12">
        <f t="shared" si="4"/>
        <v>912.06899119315176</v>
      </c>
      <c r="F12">
        <f t="shared" si="5"/>
        <v>568.01314293220378</v>
      </c>
      <c r="G12">
        <f t="shared" si="6"/>
        <v>869.11563854460292</v>
      </c>
      <c r="H12">
        <f t="shared" si="7"/>
        <v>589.31795519549019</v>
      </c>
      <c r="I12" t="str">
        <f t="shared" si="8"/>
        <v/>
      </c>
      <c r="J12">
        <f t="shared" si="0"/>
        <v>218.69518773671359</v>
      </c>
      <c r="K12">
        <f t="shared" si="9"/>
        <v>218.69518773671359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3"/>
      <c r="D13" s="22"/>
      <c r="E13">
        <f t="shared" si="4"/>
        <v>811.05540395009973</v>
      </c>
      <c r="F13">
        <f t="shared" si="5"/>
        <v>505.10447514192759</v>
      </c>
      <c r="G13">
        <f t="shared" si="6"/>
        <v>760.71161641994013</v>
      </c>
      <c r="H13">
        <f t="shared" si="7"/>
        <v>515.81284975238475</v>
      </c>
      <c r="I13" t="str">
        <f t="shared" si="8"/>
        <v/>
      </c>
      <c r="J13">
        <f t="shared" si="0"/>
        <v>229.2916253895429</v>
      </c>
      <c r="K13">
        <f t="shared" si="9"/>
        <v>229.2916253895429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3">
        <v>270</v>
      </c>
      <c r="D14" s="22"/>
      <c r="E14">
        <f t="shared" si="4"/>
        <v>991.22928706974608</v>
      </c>
      <c r="F14">
        <f t="shared" si="5"/>
        <v>617.31214212028749</v>
      </c>
      <c r="G14">
        <f t="shared" si="6"/>
        <v>935.82873174999281</v>
      </c>
      <c r="H14">
        <f t="shared" si="7"/>
        <v>634.55385008561404</v>
      </c>
      <c r="I14" t="str">
        <f t="shared" si="8"/>
        <v/>
      </c>
      <c r="J14">
        <f t="shared" si="0"/>
        <v>222.75829203467345</v>
      </c>
      <c r="K14">
        <f t="shared" si="9"/>
        <v>222.75829203467345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3"/>
      <c r="D15" s="22"/>
      <c r="E15">
        <f t="shared" si="4"/>
        <v>881.44852812046634</v>
      </c>
      <c r="F15">
        <f t="shared" si="5"/>
        <v>548.94350495974891</v>
      </c>
      <c r="G15">
        <f t="shared" si="6"/>
        <v>819.10364472773801</v>
      </c>
      <c r="H15">
        <f t="shared" si="7"/>
        <v>555.40651162653205</v>
      </c>
      <c r="I15" t="str">
        <f t="shared" si="8"/>
        <v/>
      </c>
      <c r="J15">
        <f t="shared" si="0"/>
        <v>233.53699333321686</v>
      </c>
      <c r="K15">
        <f t="shared" si="9"/>
        <v>233.53699333321686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3">
        <f>44+405</f>
        <v>449</v>
      </c>
      <c r="D16" s="22">
        <v>243</v>
      </c>
      <c r="E16">
        <f t="shared" si="4"/>
        <v>1232.8262225105823</v>
      </c>
      <c r="F16">
        <f t="shared" si="5"/>
        <v>767.77250854828776</v>
      </c>
      <c r="G16">
        <f t="shared" si="6"/>
        <v>1165.9375741986773</v>
      </c>
      <c r="H16">
        <f t="shared" si="7"/>
        <v>790.58288292104214</v>
      </c>
      <c r="I16">
        <f t="shared" si="8"/>
        <v>242.01568983362591</v>
      </c>
      <c r="J16">
        <f t="shared" si="0"/>
        <v>217.18962562724562</v>
      </c>
      <c r="K16">
        <f t="shared" si="9"/>
        <v>242.01568983362591</v>
      </c>
      <c r="L16">
        <f t="shared" si="1"/>
        <v>-0.98431016637408675</v>
      </c>
      <c r="M16">
        <f t="shared" si="2"/>
        <v>0.4050659120881015</v>
      </c>
    </row>
    <row r="17" spans="1:13">
      <c r="A17">
        <f t="shared" si="3"/>
        <v>15</v>
      </c>
      <c r="B17" s="13">
        <f>Edwards!B17</f>
        <v>43190</v>
      </c>
      <c r="C17" s="3"/>
      <c r="D17" s="22"/>
      <c r="E17">
        <f t="shared" si="4"/>
        <v>1096.2880873633887</v>
      </c>
      <c r="F17">
        <f t="shared" si="5"/>
        <v>682.74006470475479</v>
      </c>
      <c r="G17">
        <f t="shared" si="6"/>
        <v>1020.511215514047</v>
      </c>
      <c r="H17">
        <f t="shared" si="7"/>
        <v>691.97418169565969</v>
      </c>
      <c r="I17" t="str">
        <f t="shared" si="8"/>
        <v/>
      </c>
      <c r="J17">
        <f t="shared" si="0"/>
        <v>230.76588300909509</v>
      </c>
      <c r="K17">
        <f t="shared" si="9"/>
        <v>230.76588300909509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3"/>
      <c r="D18" s="22"/>
      <c r="E18">
        <f t="shared" si="4"/>
        <v>974.87184207307098</v>
      </c>
      <c r="F18">
        <f t="shared" si="5"/>
        <v>607.12514548668037</v>
      </c>
      <c r="G18">
        <f t="shared" si="6"/>
        <v>893.223757460358</v>
      </c>
      <c r="H18">
        <f t="shared" si="7"/>
        <v>605.66485624404766</v>
      </c>
      <c r="I18" t="str">
        <f t="shared" si="8"/>
        <v/>
      </c>
      <c r="J18">
        <f t="shared" si="0"/>
        <v>241.46028924263271</v>
      </c>
      <c r="K18">
        <f t="shared" si="9"/>
        <v>241.46028924263271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3">
        <v>315</v>
      </c>
      <c r="D19" s="22"/>
      <c r="E19">
        <f t="shared" si="4"/>
        <v>1181.9027050659906</v>
      </c>
      <c r="F19">
        <f t="shared" si="5"/>
        <v>736.05864975891484</v>
      </c>
      <c r="G19">
        <f t="shared" si="6"/>
        <v>1096.812751062919</v>
      </c>
      <c r="H19">
        <f t="shared" si="7"/>
        <v>743.71167543496904</v>
      </c>
      <c r="I19" t="str">
        <f t="shared" si="8"/>
        <v/>
      </c>
      <c r="J19">
        <f t="shared" si="0"/>
        <v>232.3469743239458</v>
      </c>
      <c r="K19">
        <f t="shared" si="9"/>
        <v>232.3469743239458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3"/>
      <c r="D20" s="22"/>
      <c r="E20">
        <f t="shared" si="4"/>
        <v>1051.0044581528912</v>
      </c>
      <c r="F20">
        <f t="shared" si="5"/>
        <v>654.53858345761512</v>
      </c>
      <c r="G20">
        <f t="shared" si="6"/>
        <v>960.00827020932195</v>
      </c>
      <c r="H20">
        <f t="shared" si="7"/>
        <v>650.94917831406963</v>
      </c>
      <c r="I20" t="str">
        <f t="shared" si="8"/>
        <v/>
      </c>
      <c r="J20">
        <f t="shared" si="0"/>
        <v>243.58940514354549</v>
      </c>
      <c r="K20">
        <f t="shared" si="9"/>
        <v>243.58940514354549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3">
        <v>315</v>
      </c>
      <c r="D21" s="22"/>
      <c r="E21">
        <f t="shared" si="4"/>
        <v>1249.6034714385203</v>
      </c>
      <c r="F21">
        <f t="shared" si="5"/>
        <v>778.22094828840807</v>
      </c>
      <c r="G21">
        <f t="shared" si="6"/>
        <v>1155.2672908180166</v>
      </c>
      <c r="H21">
        <f t="shared" si="7"/>
        <v>783.34772420985223</v>
      </c>
      <c r="I21" t="str">
        <f t="shared" si="8"/>
        <v/>
      </c>
      <c r="J21">
        <f t="shared" si="0"/>
        <v>234.87322407855584</v>
      </c>
      <c r="K21">
        <f t="shared" si="9"/>
        <v>234.87322407855584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3"/>
      <c r="D22" s="22"/>
      <c r="E22">
        <f t="shared" si="4"/>
        <v>1111.2072201678263</v>
      </c>
      <c r="F22">
        <f t="shared" si="5"/>
        <v>692.03131744538973</v>
      </c>
      <c r="G22">
        <f t="shared" si="6"/>
        <v>1011.1718271079727</v>
      </c>
      <c r="H22">
        <f t="shared" si="7"/>
        <v>685.64145790822352</v>
      </c>
      <c r="I22" t="str">
        <f t="shared" si="8"/>
        <v/>
      </c>
      <c r="J22">
        <f t="shared" si="0"/>
        <v>246.38985953716622</v>
      </c>
      <c r="K22">
        <f t="shared" si="9"/>
        <v>246.38985953716622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3">
        <f>43+315</f>
        <v>358</v>
      </c>
      <c r="D23" s="22">
        <v>249</v>
      </c>
      <c r="E23">
        <f t="shared" si="4"/>
        <v>1346.1386490801365</v>
      </c>
      <c r="F23">
        <f t="shared" si="5"/>
        <v>838.34057759846849</v>
      </c>
      <c r="G23">
        <f t="shared" si="6"/>
        <v>1243.0492626800599</v>
      </c>
      <c r="H23">
        <f t="shared" si="7"/>
        <v>842.86971399638458</v>
      </c>
      <c r="I23">
        <f t="shared" si="8"/>
        <v>255.26536468423114</v>
      </c>
      <c r="J23">
        <f t="shared" si="0"/>
        <v>235.4708636020838</v>
      </c>
      <c r="K23">
        <f t="shared" si="9"/>
        <v>255.26536468423114</v>
      </c>
      <c r="L23">
        <f t="shared" si="1"/>
        <v>6.2653646842311446</v>
      </c>
      <c r="M23">
        <f t="shared" si="2"/>
        <v>2.5162107165586924</v>
      </c>
    </row>
    <row r="24" spans="1:13">
      <c r="A24">
        <f t="shared" si="3"/>
        <v>22</v>
      </c>
      <c r="B24" s="13">
        <f>Edwards!B24</f>
        <v>43197</v>
      </c>
      <c r="C24" s="3"/>
      <c r="D24" s="22"/>
      <c r="E24">
        <f t="shared" si="4"/>
        <v>1197.0509208675851</v>
      </c>
      <c r="F24">
        <f t="shared" si="5"/>
        <v>745.49256950661163</v>
      </c>
      <c r="G24">
        <f t="shared" si="6"/>
        <v>1088.0048315393822</v>
      </c>
      <c r="H24">
        <f t="shared" si="7"/>
        <v>737.73932274341087</v>
      </c>
      <c r="I24" t="str">
        <f t="shared" si="8"/>
        <v/>
      </c>
      <c r="J24">
        <f t="shared" si="0"/>
        <v>247.75324676320076</v>
      </c>
      <c r="K24">
        <f t="shared" si="9"/>
        <v>247.75324676320076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3"/>
      <c r="D25" s="22"/>
      <c r="E25">
        <f t="shared" si="4"/>
        <v>1064.4749767262867</v>
      </c>
      <c r="F25">
        <f t="shared" si="5"/>
        <v>662.92767646009906</v>
      </c>
      <c r="G25">
        <f t="shared" si="6"/>
        <v>952.29895466960102</v>
      </c>
      <c r="H25">
        <f t="shared" si="7"/>
        <v>645.72175187236724</v>
      </c>
      <c r="I25" t="str">
        <f t="shared" si="8"/>
        <v/>
      </c>
      <c r="J25">
        <f t="shared" si="0"/>
        <v>257.20592458773183</v>
      </c>
      <c r="K25">
        <f t="shared" si="9"/>
        <v>257.20592458773183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3">
        <v>225</v>
      </c>
      <c r="D26" s="22"/>
      <c r="E26">
        <f t="shared" si="4"/>
        <v>1171.582101332154</v>
      </c>
      <c r="F26">
        <f t="shared" si="5"/>
        <v>729.63124281884825</v>
      </c>
      <c r="G26">
        <f t="shared" si="6"/>
        <v>1058.5195513623867</v>
      </c>
      <c r="H26">
        <f t="shared" si="7"/>
        <v>717.74635028767318</v>
      </c>
      <c r="I26" t="str">
        <f t="shared" si="8"/>
        <v/>
      </c>
      <c r="J26">
        <f t="shared" si="0"/>
        <v>251.88489253117507</v>
      </c>
      <c r="K26">
        <f t="shared" si="9"/>
        <v>251.88489253117507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3"/>
      <c r="D27" s="22"/>
      <c r="E27">
        <f t="shared" si="4"/>
        <v>1041.826883308026</v>
      </c>
      <c r="F27">
        <f t="shared" si="5"/>
        <v>648.82302555304489</v>
      </c>
      <c r="G27">
        <f t="shared" si="6"/>
        <v>926.49134731645586</v>
      </c>
      <c r="H27">
        <f t="shared" si="7"/>
        <v>628.22248512425995</v>
      </c>
      <c r="I27" t="str">
        <f t="shared" si="8"/>
        <v/>
      </c>
      <c r="J27">
        <f t="shared" si="0"/>
        <v>260.60054042878494</v>
      </c>
      <c r="K27">
        <f t="shared" si="9"/>
        <v>260.60054042878494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3">
        <v>315</v>
      </c>
      <c r="D28" s="22"/>
      <c r="E28">
        <f t="shared" si="4"/>
        <v>1241.4423325938076</v>
      </c>
      <c r="F28">
        <f t="shared" si="5"/>
        <v>773.13840061947894</v>
      </c>
      <c r="G28">
        <f t="shared" si="6"/>
        <v>1125.9309039662614</v>
      </c>
      <c r="H28">
        <f t="shared" si="7"/>
        <v>763.45571128824497</v>
      </c>
      <c r="I28" t="str">
        <f t="shared" si="8"/>
        <v/>
      </c>
      <c r="J28">
        <f t="shared" si="0"/>
        <v>249.68268933123397</v>
      </c>
      <c r="K28">
        <f t="shared" si="9"/>
        <v>249.68268933123397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3"/>
      <c r="D29" s="22"/>
      <c r="E29">
        <f t="shared" si="4"/>
        <v>1103.9499448670488</v>
      </c>
      <c r="F29">
        <f t="shared" si="5"/>
        <v>687.51167277758202</v>
      </c>
      <c r="G29">
        <f t="shared" si="6"/>
        <v>985.494541747776</v>
      </c>
      <c r="H29">
        <f t="shared" si="7"/>
        <v>668.23055810117137</v>
      </c>
      <c r="I29" t="str">
        <f t="shared" si="8"/>
        <v/>
      </c>
      <c r="J29">
        <f t="shared" si="0"/>
        <v>259.28111467641065</v>
      </c>
      <c r="K29">
        <f t="shared" si="9"/>
        <v>259.28111467641065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3">
        <f>48+360</f>
        <v>408</v>
      </c>
      <c r="D30" s="22">
        <v>253</v>
      </c>
      <c r="E30">
        <f t="shared" si="4"/>
        <v>1389.685132506846</v>
      </c>
      <c r="F30">
        <f t="shared" si="5"/>
        <v>865.46020906679917</v>
      </c>
      <c r="G30">
        <f t="shared" si="6"/>
        <v>1270.574682330383</v>
      </c>
      <c r="H30">
        <f t="shared" si="7"/>
        <v>861.53377123437167</v>
      </c>
      <c r="I30">
        <f t="shared" si="8"/>
        <v>266.48553403777976</v>
      </c>
      <c r="J30">
        <f t="shared" si="0"/>
        <v>243.92643783242738</v>
      </c>
      <c r="K30">
        <f t="shared" si="9"/>
        <v>266.48553403777976</v>
      </c>
      <c r="L30">
        <f t="shared" si="1"/>
        <v>13.485534037779757</v>
      </c>
      <c r="M30">
        <f t="shared" si="2"/>
        <v>5.330250607818086</v>
      </c>
    </row>
    <row r="31" spans="1:13">
      <c r="A31">
        <f t="shared" si="3"/>
        <v>29</v>
      </c>
      <c r="B31" s="13">
        <f>Edwards!B31</f>
        <v>43204</v>
      </c>
      <c r="C31" s="3"/>
      <c r="D31" s="22"/>
      <c r="E31">
        <f t="shared" si="4"/>
        <v>1235.7745383211868</v>
      </c>
      <c r="F31">
        <f t="shared" si="5"/>
        <v>769.60864391316557</v>
      </c>
      <c r="G31">
        <f t="shared" si="6"/>
        <v>1112.0970300296754</v>
      </c>
      <c r="H31">
        <f t="shared" si="7"/>
        <v>754.07542868926521</v>
      </c>
      <c r="I31" t="str">
        <f t="shared" si="8"/>
        <v/>
      </c>
      <c r="J31">
        <f t="shared" si="0"/>
        <v>255.53321522390036</v>
      </c>
      <c r="K31">
        <f t="shared" si="9"/>
        <v>255.53321522390036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3"/>
      <c r="D32" s="22"/>
      <c r="E32">
        <f t="shared" si="4"/>
        <v>1098.9098709058969</v>
      </c>
      <c r="F32">
        <f t="shared" si="5"/>
        <v>684.37284415943168</v>
      </c>
      <c r="G32">
        <f t="shared" si="6"/>
        <v>973.38615462765404</v>
      </c>
      <c r="H32">
        <f t="shared" si="7"/>
        <v>660.02026982434916</v>
      </c>
      <c r="I32" t="str">
        <f t="shared" si="8"/>
        <v/>
      </c>
      <c r="J32">
        <f t="shared" si="0"/>
        <v>264.35257433508252</v>
      </c>
      <c r="K32">
        <f t="shared" si="9"/>
        <v>264.35257433508252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3">
        <v>270</v>
      </c>
      <c r="D33" s="22"/>
      <c r="E33">
        <f t="shared" si="4"/>
        <v>1247.2032574930349</v>
      </c>
      <c r="F33">
        <f t="shared" si="5"/>
        <v>776.72615668815718</v>
      </c>
      <c r="G33">
        <f t="shared" si="6"/>
        <v>1121.976563587737</v>
      </c>
      <c r="H33">
        <f t="shared" si="7"/>
        <v>760.77440665780318</v>
      </c>
      <c r="I33" t="str">
        <f t="shared" si="8"/>
        <v/>
      </c>
      <c r="J33">
        <f t="shared" si="0"/>
        <v>255.95175003035399</v>
      </c>
      <c r="K33">
        <f t="shared" si="9"/>
        <v>255.95175003035399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3"/>
      <c r="D34" s="22"/>
      <c r="E34">
        <f t="shared" si="4"/>
        <v>1109.072835039158</v>
      </c>
      <c r="F34">
        <f t="shared" si="5"/>
        <v>690.7020772049375</v>
      </c>
      <c r="G34">
        <f t="shared" si="6"/>
        <v>982.03342273459236</v>
      </c>
      <c r="H34">
        <f t="shared" si="7"/>
        <v>665.88369021722303</v>
      </c>
      <c r="I34" t="str">
        <f t="shared" si="8"/>
        <v/>
      </c>
      <c r="J34">
        <f t="shared" si="0"/>
        <v>264.81838698771446</v>
      </c>
      <c r="K34">
        <f t="shared" si="9"/>
        <v>264.81838698771446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3">
        <v>270</v>
      </c>
      <c r="D35" s="22"/>
      <c r="E35">
        <f t="shared" si="4"/>
        <v>1256.2406516595106</v>
      </c>
      <c r="F35">
        <f t="shared" si="5"/>
        <v>782.35441366650446</v>
      </c>
      <c r="G35">
        <f t="shared" si="6"/>
        <v>1129.5452656194495</v>
      </c>
      <c r="H35">
        <f t="shared" si="7"/>
        <v>765.90648782974256</v>
      </c>
      <c r="I35" t="str">
        <f t="shared" si="8"/>
        <v/>
      </c>
      <c r="J35">
        <f t="shared" si="0"/>
        <v>256.4479258367619</v>
      </c>
      <c r="K35">
        <f t="shared" si="9"/>
        <v>256.4479258367619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3"/>
      <c r="D36" s="22"/>
      <c r="E36">
        <f t="shared" si="4"/>
        <v>1117.1093185147759</v>
      </c>
      <c r="F36">
        <f t="shared" si="5"/>
        <v>695.70699271153399</v>
      </c>
      <c r="G36">
        <f t="shared" si="6"/>
        <v>988.65808728025218</v>
      </c>
      <c r="H36">
        <f t="shared" si="7"/>
        <v>670.37565146008126</v>
      </c>
      <c r="I36" t="str">
        <f t="shared" si="8"/>
        <v/>
      </c>
      <c r="J36">
        <f t="shared" si="0"/>
        <v>265.33134125145273</v>
      </c>
      <c r="K36">
        <f t="shared" si="9"/>
        <v>265.33134125145273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3">
        <f>47+360</f>
        <v>407</v>
      </c>
      <c r="D37" s="22">
        <v>272</v>
      </c>
      <c r="E37">
        <f t="shared" si="4"/>
        <v>1400.3870774393508</v>
      </c>
      <c r="F37">
        <f t="shared" si="5"/>
        <v>872.12510551136222</v>
      </c>
      <c r="G37">
        <f t="shared" si="6"/>
        <v>1272.3436416367167</v>
      </c>
      <c r="H37">
        <f t="shared" si="7"/>
        <v>862.73324278338021</v>
      </c>
      <c r="I37">
        <f t="shared" si="8"/>
        <v>271.8956670308703</v>
      </c>
      <c r="J37">
        <f t="shared" si="0"/>
        <v>249.3918627279819</v>
      </c>
      <c r="K37">
        <f t="shared" si="9"/>
        <v>271.8956670308703</v>
      </c>
      <c r="L37">
        <f t="shared" si="1"/>
        <v>-0.10433296912970036</v>
      </c>
      <c r="M37">
        <f t="shared" si="2"/>
        <v>3.8357709238860428E-2</v>
      </c>
    </row>
    <row r="38" spans="1:13">
      <c r="A38">
        <f t="shared" si="3"/>
        <v>36</v>
      </c>
      <c r="B38" s="13">
        <f>Edwards!B38</f>
        <v>43211</v>
      </c>
      <c r="C38" s="3"/>
      <c r="D38" s="22"/>
      <c r="E38">
        <f t="shared" si="4"/>
        <v>1245.2912200131382</v>
      </c>
      <c r="F38">
        <f t="shared" si="5"/>
        <v>775.53538885277715</v>
      </c>
      <c r="G38">
        <f t="shared" si="6"/>
        <v>1113.6453486119478</v>
      </c>
      <c r="H38">
        <f t="shared" si="7"/>
        <v>755.12529121667751</v>
      </c>
      <c r="I38" t="str">
        <f t="shared" si="8"/>
        <v/>
      </c>
      <c r="J38">
        <f t="shared" si="0"/>
        <v>260.41009763609964</v>
      </c>
      <c r="K38">
        <f t="shared" si="9"/>
        <v>260.41009763609964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3"/>
      <c r="D39" s="22"/>
      <c r="E39">
        <f t="shared" si="4"/>
        <v>1107.372559790685</v>
      </c>
      <c r="F39">
        <f t="shared" si="5"/>
        <v>689.64318944857212</v>
      </c>
      <c r="G39">
        <f t="shared" si="6"/>
        <v>974.74135280752557</v>
      </c>
      <c r="H39">
        <f t="shared" si="7"/>
        <v>660.93918393062836</v>
      </c>
      <c r="I39" t="str">
        <f t="shared" si="8"/>
        <v/>
      </c>
      <c r="J39">
        <f t="shared" si="0"/>
        <v>268.70400551794376</v>
      </c>
      <c r="K39">
        <f t="shared" si="9"/>
        <v>268.70400551794376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3">
        <v>315</v>
      </c>
      <c r="D40" s="22"/>
      <c r="E40">
        <f t="shared" si="4"/>
        <v>1299.7286855234047</v>
      </c>
      <c r="F40">
        <f t="shared" si="5"/>
        <v>809.43764424828112</v>
      </c>
      <c r="G40">
        <f t="shared" si="6"/>
        <v>1168.1627291015757</v>
      </c>
      <c r="H40">
        <f t="shared" si="7"/>
        <v>792.09168529349199</v>
      </c>
      <c r="I40" t="str">
        <f t="shared" si="8"/>
        <v/>
      </c>
      <c r="J40">
        <f t="shared" si="0"/>
        <v>257.34595895478924</v>
      </c>
      <c r="K40">
        <f t="shared" si="9"/>
        <v>257.34595895478924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3"/>
      <c r="D41" s="22"/>
      <c r="E41">
        <f t="shared" si="4"/>
        <v>1155.7809598193828</v>
      </c>
      <c r="F41">
        <f t="shared" si="5"/>
        <v>719.79069770740398</v>
      </c>
      <c r="G41">
        <f t="shared" si="6"/>
        <v>1022.4588288210668</v>
      </c>
      <c r="H41">
        <f t="shared" si="7"/>
        <v>693.29479248748305</v>
      </c>
      <c r="I41" t="str">
        <f t="shared" si="8"/>
        <v/>
      </c>
      <c r="J41">
        <f t="shared" si="0"/>
        <v>266.49590521992093</v>
      </c>
      <c r="K41">
        <f t="shared" si="9"/>
        <v>266.49590521992093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3">
        <v>180</v>
      </c>
      <c r="D42" s="22"/>
      <c r="E42">
        <f t="shared" si="4"/>
        <v>1207.7757519393911</v>
      </c>
      <c r="F42">
        <f t="shared" si="5"/>
        <v>752.17171885094376</v>
      </c>
      <c r="G42">
        <f t="shared" si="6"/>
        <v>1074.9284466883935</v>
      </c>
      <c r="H42">
        <f t="shared" si="7"/>
        <v>728.87266790489196</v>
      </c>
      <c r="I42" t="str">
        <f t="shared" si="8"/>
        <v/>
      </c>
      <c r="J42">
        <f t="shared" si="0"/>
        <v>263.29905094605181</v>
      </c>
      <c r="K42">
        <f t="shared" si="9"/>
        <v>263.29905094605181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3"/>
      <c r="D43" s="22"/>
      <c r="E43">
        <f t="shared" si="4"/>
        <v>1074.0120098687698</v>
      </c>
      <c r="F43">
        <f t="shared" si="5"/>
        <v>668.86709576041289</v>
      </c>
      <c r="G43">
        <f t="shared" si="6"/>
        <v>940.8535756938154</v>
      </c>
      <c r="H43">
        <f t="shared" si="7"/>
        <v>637.96102702136534</v>
      </c>
      <c r="I43" t="str">
        <f t="shared" si="8"/>
        <v/>
      </c>
      <c r="J43">
        <f t="shared" si="0"/>
        <v>270.90606873904756</v>
      </c>
      <c r="K43">
        <f t="shared" si="9"/>
        <v>270.90606873904756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3">
        <f>46+360</f>
        <v>406</v>
      </c>
      <c r="D44" s="22">
        <v>281</v>
      </c>
      <c r="E44">
        <f t="shared" si="4"/>
        <v>1361.0628877008949</v>
      </c>
      <c r="F44">
        <f t="shared" si="5"/>
        <v>847.63501011037476</v>
      </c>
      <c r="G44">
        <f t="shared" si="6"/>
        <v>1229.5017443467532</v>
      </c>
      <c r="H44">
        <f t="shared" si="7"/>
        <v>833.68359945870679</v>
      </c>
      <c r="I44">
        <f t="shared" si="8"/>
        <v>276.39992305209205</v>
      </c>
      <c r="J44">
        <f t="shared" si="0"/>
        <v>253.95141065166808</v>
      </c>
      <c r="K44">
        <f t="shared" si="9"/>
        <v>276.39992305209205</v>
      </c>
      <c r="L44">
        <f t="shared" si="1"/>
        <v>-4.6000769479079509</v>
      </c>
      <c r="M44">
        <f t="shared" si="2"/>
        <v>1.6370380597537191</v>
      </c>
    </row>
    <row r="45" spans="1:13">
      <c r="A45">
        <f t="shared" si="3"/>
        <v>43</v>
      </c>
      <c r="B45" s="13">
        <f>Edwards!B45</f>
        <v>43218</v>
      </c>
      <c r="C45" s="3"/>
      <c r="D45" s="22"/>
      <c r="E45">
        <f t="shared" si="4"/>
        <v>1210.3222682109172</v>
      </c>
      <c r="F45">
        <f t="shared" si="5"/>
        <v>753.75762378235186</v>
      </c>
      <c r="G45">
        <f t="shared" si="6"/>
        <v>1076.1470831423262</v>
      </c>
      <c r="H45">
        <f t="shared" si="7"/>
        <v>729.69898411795771</v>
      </c>
      <c r="I45" t="str">
        <f t="shared" si="8"/>
        <v/>
      </c>
      <c r="J45">
        <f t="shared" si="0"/>
        <v>264.05863966439415</v>
      </c>
      <c r="K45">
        <f t="shared" si="9"/>
        <v>264.05863966439415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3"/>
      <c r="D46" s="22"/>
      <c r="E46">
        <f t="shared" si="4"/>
        <v>1076.2764940286427</v>
      </c>
      <c r="F46">
        <f t="shared" si="5"/>
        <v>670.27735833614952</v>
      </c>
      <c r="G46">
        <f t="shared" si="6"/>
        <v>941.92021270457246</v>
      </c>
      <c r="H46">
        <f t="shared" si="7"/>
        <v>638.68427754665538</v>
      </c>
      <c r="I46" t="str">
        <f t="shared" si="8"/>
        <v/>
      </c>
      <c r="J46">
        <f t="shared" si="0"/>
        <v>271.59308078949414</v>
      </c>
      <c r="K46">
        <f t="shared" si="9"/>
        <v>271.59308078949414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3">
        <v>270</v>
      </c>
      <c r="D47" s="22"/>
      <c r="E47">
        <f t="shared" si="4"/>
        <v>1227.0765754073716</v>
      </c>
      <c r="F47">
        <f t="shared" si="5"/>
        <v>764.19177600131957</v>
      </c>
      <c r="G47">
        <f t="shared" si="6"/>
        <v>1094.4353406699597</v>
      </c>
      <c r="H47">
        <f t="shared" si="7"/>
        <v>742.09963375800021</v>
      </c>
      <c r="I47" t="str">
        <f t="shared" si="8"/>
        <v/>
      </c>
      <c r="J47">
        <f t="shared" si="0"/>
        <v>262.09214224331936</v>
      </c>
      <c r="K47">
        <f t="shared" si="9"/>
        <v>262.09214224331936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3"/>
      <c r="D48" s="22"/>
      <c r="E48">
        <f t="shared" si="4"/>
        <v>1091.1752259473189</v>
      </c>
      <c r="F48">
        <f t="shared" si="5"/>
        <v>679.55590592909095</v>
      </c>
      <c r="G48">
        <f t="shared" si="6"/>
        <v>957.92739210436685</v>
      </c>
      <c r="H48">
        <f t="shared" si="7"/>
        <v>649.53820516453948</v>
      </c>
      <c r="I48" t="str">
        <f t="shared" si="8"/>
        <v/>
      </c>
      <c r="J48">
        <f t="shared" si="0"/>
        <v>270.01770076455148</v>
      </c>
      <c r="K48">
        <f t="shared" si="9"/>
        <v>270.01770076455148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3">
        <v>270</v>
      </c>
      <c r="D49" s="22"/>
      <c r="E49">
        <f t="shared" si="4"/>
        <v>1240.3252409703118</v>
      </c>
      <c r="F49">
        <f t="shared" si="5"/>
        <v>772.44270464677072</v>
      </c>
      <c r="G49">
        <f t="shared" si="6"/>
        <v>1108.4459587919998</v>
      </c>
      <c r="H49">
        <f t="shared" si="7"/>
        <v>751.59976061860073</v>
      </c>
      <c r="I49" t="str">
        <f t="shared" si="8"/>
        <v/>
      </c>
      <c r="J49">
        <f t="shared" si="0"/>
        <v>260.84294402817</v>
      </c>
      <c r="K49">
        <f t="shared" si="9"/>
        <v>260.84294402817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3"/>
      <c r="D50" s="22"/>
      <c r="E50">
        <f t="shared" si="4"/>
        <v>1102.9565735248673</v>
      </c>
      <c r="F50">
        <f t="shared" si="5"/>
        <v>686.89302661855288</v>
      </c>
      <c r="G50">
        <f t="shared" si="6"/>
        <v>970.19047826457825</v>
      </c>
      <c r="H50">
        <f t="shared" si="7"/>
        <v>657.85338963461038</v>
      </c>
      <c r="I50" t="str">
        <f t="shared" si="8"/>
        <v/>
      </c>
      <c r="J50">
        <f t="shared" si="0"/>
        <v>269.0396369839425</v>
      </c>
      <c r="K50">
        <f t="shared" si="9"/>
        <v>269.0396369839425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3">
        <f>46+360</f>
        <v>406</v>
      </c>
      <c r="D51" s="22">
        <v>277</v>
      </c>
      <c r="E51">
        <f t="shared" si="4"/>
        <v>1386.8017791607888</v>
      </c>
      <c r="F51">
        <f t="shared" si="5"/>
        <v>863.66453065640223</v>
      </c>
      <c r="G51">
        <f t="shared" si="6"/>
        <v>1255.1794811007835</v>
      </c>
      <c r="H51">
        <f t="shared" si="7"/>
        <v>851.09480534066904</v>
      </c>
      <c r="I51">
        <f t="shared" si="8"/>
        <v>275.01823771615716</v>
      </c>
      <c r="J51">
        <f t="shared" si="0"/>
        <v>252.56972531573331</v>
      </c>
      <c r="K51">
        <f t="shared" si="9"/>
        <v>275.01823771615716</v>
      </c>
      <c r="L51">
        <f t="shared" si="1"/>
        <v>-1.9817622838428406</v>
      </c>
      <c r="M51">
        <f t="shared" si="2"/>
        <v>0.71543764759669337</v>
      </c>
    </row>
    <row r="52" spans="1:13">
      <c r="A52">
        <f t="shared" si="3"/>
        <v>50</v>
      </c>
      <c r="B52" s="13">
        <f>Edwards!B52</f>
        <v>43225</v>
      </c>
      <c r="C52" s="3"/>
      <c r="D52" s="22"/>
      <c r="E52">
        <f t="shared" si="4"/>
        <v>1233.2105225116393</v>
      </c>
      <c r="F52">
        <f t="shared" si="5"/>
        <v>768.01184071892067</v>
      </c>
      <c r="G52">
        <f t="shared" si="6"/>
        <v>1098.6220585838844</v>
      </c>
      <c r="H52">
        <f t="shared" si="7"/>
        <v>744.93850574532996</v>
      </c>
      <c r="I52" t="str">
        <f t="shared" si="8"/>
        <v/>
      </c>
      <c r="J52">
        <f t="shared" si="0"/>
        <v>263.0733349735907</v>
      </c>
      <c r="K52">
        <f t="shared" si="9"/>
        <v>263.0733349735907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3"/>
      <c r="D53" s="22"/>
      <c r="E53">
        <f t="shared" si="4"/>
        <v>1096.6298253191849</v>
      </c>
      <c r="F53">
        <f t="shared" si="5"/>
        <v>682.95289032672565</v>
      </c>
      <c r="G53">
        <f t="shared" si="6"/>
        <v>961.59190440923021</v>
      </c>
      <c r="H53">
        <f t="shared" si="7"/>
        <v>652.0229871688158</v>
      </c>
      <c r="I53" t="str">
        <f t="shared" si="8"/>
        <v/>
      </c>
      <c r="J53">
        <f t="shared" si="0"/>
        <v>270.92990315790985</v>
      </c>
      <c r="K53">
        <f t="shared" si="9"/>
        <v>270.92990315790985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3">
        <v>270</v>
      </c>
      <c r="D54" s="22"/>
      <c r="E54">
        <f t="shared" si="4"/>
        <v>1245.1757318209516</v>
      </c>
      <c r="F54">
        <f t="shared" si="5"/>
        <v>775.46346577278109</v>
      </c>
      <c r="G54">
        <f t="shared" si="6"/>
        <v>1111.6533997298841</v>
      </c>
      <c r="H54">
        <f t="shared" si="7"/>
        <v>753.774617969102</v>
      </c>
      <c r="I54" t="str">
        <f t="shared" si="8"/>
        <v/>
      </c>
      <c r="J54">
        <f t="shared" si="0"/>
        <v>261.6888478036791</v>
      </c>
      <c r="K54">
        <f t="shared" si="9"/>
        <v>261.6888478036791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3"/>
      <c r="D55" s="22"/>
      <c r="E55">
        <f t="shared" si="4"/>
        <v>1107.2698621622492</v>
      </c>
      <c r="F55">
        <f t="shared" si="5"/>
        <v>689.57923200317839</v>
      </c>
      <c r="G55">
        <f t="shared" si="6"/>
        <v>972.99785794136699</v>
      </c>
      <c r="H55">
        <f t="shared" si="7"/>
        <v>659.75697895829694</v>
      </c>
      <c r="I55" t="str">
        <f t="shared" si="8"/>
        <v/>
      </c>
      <c r="J55">
        <f t="shared" si="0"/>
        <v>269.82225304488145</v>
      </c>
      <c r="K55">
        <f t="shared" si="9"/>
        <v>269.82225304488145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3">
        <v>315</v>
      </c>
      <c r="D56" s="22"/>
      <c r="E56">
        <f t="shared" si="4"/>
        <v>1299.6373618764874</v>
      </c>
      <c r="F56">
        <f t="shared" si="5"/>
        <v>809.3807702264578</v>
      </c>
      <c r="G56">
        <f t="shared" si="6"/>
        <v>1166.6366988024588</v>
      </c>
      <c r="H56">
        <f t="shared" si="7"/>
        <v>791.0569356979745</v>
      </c>
      <c r="I56" t="str">
        <f t="shared" si="8"/>
        <v/>
      </c>
      <c r="J56">
        <f t="shared" si="0"/>
        <v>258.3238345284833</v>
      </c>
      <c r="K56">
        <f t="shared" si="9"/>
        <v>258.3238345284833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3"/>
      <c r="D57" s="22"/>
      <c r="E57">
        <f t="shared" si="4"/>
        <v>1155.6997504612575</v>
      </c>
      <c r="F57">
        <f t="shared" si="5"/>
        <v>719.7401226048737</v>
      </c>
      <c r="G57">
        <f t="shared" si="6"/>
        <v>1021.1231389265771</v>
      </c>
      <c r="H57">
        <f t="shared" si="7"/>
        <v>692.38910629051838</v>
      </c>
      <c r="I57" t="str">
        <f t="shared" si="8"/>
        <v/>
      </c>
      <c r="J57">
        <f t="shared" si="0"/>
        <v>267.35101631435532</v>
      </c>
      <c r="K57">
        <f t="shared" si="9"/>
        <v>267.35101631435532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3">
        <f>46+405</f>
        <v>451</v>
      </c>
      <c r="D58" s="22">
        <v>288</v>
      </c>
      <c r="E58">
        <f t="shared" si="4"/>
        <v>1478.703536690989</v>
      </c>
      <c r="F58">
        <f t="shared" si="5"/>
        <v>920.89858492178564</v>
      </c>
      <c r="G58">
        <f t="shared" si="6"/>
        <v>1344.7593562088175</v>
      </c>
      <c r="H58">
        <f t="shared" si="7"/>
        <v>911.83589258394591</v>
      </c>
      <c r="I58">
        <f t="shared" si="8"/>
        <v>273.99934034914827</v>
      </c>
      <c r="J58">
        <f t="shared" si="0"/>
        <v>249.06269233783974</v>
      </c>
      <c r="K58">
        <f t="shared" si="9"/>
        <v>273.99934034914827</v>
      </c>
      <c r="L58">
        <f t="shared" si="1"/>
        <v>-14.00065965085173</v>
      </c>
      <c r="M58">
        <f t="shared" si="2"/>
        <v>4.8613401565457393</v>
      </c>
    </row>
    <row r="59" spans="1:13">
      <c r="A59">
        <f t="shared" si="3"/>
        <v>57</v>
      </c>
      <c r="B59" s="13">
        <f>Edwards!B59</f>
        <v>43232</v>
      </c>
      <c r="C59" s="3"/>
      <c r="D59" s="22"/>
      <c r="E59">
        <f t="shared" si="4"/>
        <v>1314.9339642656148</v>
      </c>
      <c r="F59">
        <f t="shared" si="5"/>
        <v>818.90710132983861</v>
      </c>
      <c r="G59">
        <f t="shared" si="6"/>
        <v>1177.0287153853219</v>
      </c>
      <c r="H59">
        <f t="shared" si="7"/>
        <v>798.10341109361445</v>
      </c>
      <c r="I59" t="str">
        <f t="shared" si="8"/>
        <v/>
      </c>
      <c r="J59">
        <f t="shared" si="0"/>
        <v>260.80369023622404</v>
      </c>
      <c r="K59">
        <f t="shared" si="9"/>
        <v>260.80369023622404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22"/>
      <c r="E60">
        <f t="shared" si="4"/>
        <v>1169.3022214909413</v>
      </c>
      <c r="F60">
        <f t="shared" si="5"/>
        <v>728.21139220818236</v>
      </c>
      <c r="G60">
        <f t="shared" si="6"/>
        <v>1030.2189685055394</v>
      </c>
      <c r="H60">
        <f t="shared" si="7"/>
        <v>698.55668106486826</v>
      </c>
      <c r="I60" t="str">
        <f t="shared" si="8"/>
        <v/>
      </c>
      <c r="J60">
        <f t="shared" si="0"/>
        <v>269.6547111433141</v>
      </c>
      <c r="K60">
        <f t="shared" si="9"/>
        <v>269.6547111433141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22"/>
      <c r="E61">
        <f t="shared" si="4"/>
        <v>1039.7995050247741</v>
      </c>
      <c r="F61">
        <f t="shared" si="5"/>
        <v>647.56042642764771</v>
      </c>
      <c r="G61">
        <f t="shared" si="6"/>
        <v>901.72067103831421</v>
      </c>
      <c r="H61">
        <f t="shared" si="7"/>
        <v>611.42632630989442</v>
      </c>
      <c r="I61" t="str">
        <f t="shared" si="8"/>
        <v/>
      </c>
      <c r="J61">
        <f t="shared" si="0"/>
        <v>276.13410011775329</v>
      </c>
      <c r="K61">
        <f t="shared" si="9"/>
        <v>276.13410011775329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22"/>
      <c r="E62">
        <f t="shared" si="4"/>
        <v>924.6394907821026</v>
      </c>
      <c r="F62">
        <f t="shared" si="5"/>
        <v>575.84172722647656</v>
      </c>
      <c r="G62">
        <f t="shared" si="6"/>
        <v>789.2498521525871</v>
      </c>
      <c r="H62">
        <f t="shared" si="7"/>
        <v>535.16366336219789</v>
      </c>
      <c r="I62" t="str">
        <f t="shared" si="8"/>
        <v/>
      </c>
      <c r="J62">
        <f t="shared" si="0"/>
        <v>280.67806386427867</v>
      </c>
      <c r="K62">
        <f t="shared" si="9"/>
        <v>280.67806386427867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22"/>
      <c r="E63">
        <f t="shared" si="4"/>
        <v>822.2336938825681</v>
      </c>
      <c r="F63">
        <f t="shared" si="5"/>
        <v>512.06602701843929</v>
      </c>
      <c r="G63">
        <f t="shared" si="6"/>
        <v>690.80741867168842</v>
      </c>
      <c r="H63">
        <f t="shared" si="7"/>
        <v>468.41317466937022</v>
      </c>
      <c r="I63" t="str">
        <f t="shared" si="8"/>
        <v/>
      </c>
      <c r="J63">
        <f t="shared" si="0"/>
        <v>283.65285234906906</v>
      </c>
      <c r="K63">
        <f t="shared" si="9"/>
        <v>283.65285234906906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22"/>
      <c r="E64">
        <f t="shared" si="4"/>
        <v>731.16955753633579</v>
      </c>
      <c r="F64">
        <f t="shared" si="5"/>
        <v>455.35362171370059</v>
      </c>
      <c r="G64">
        <f t="shared" si="6"/>
        <v>604.64362253637853</v>
      </c>
      <c r="H64">
        <f t="shared" si="7"/>
        <v>409.98841518008851</v>
      </c>
      <c r="I64" t="str">
        <f t="shared" si="8"/>
        <v/>
      </c>
      <c r="J64">
        <f t="shared" si="0"/>
        <v>285.36520653361208</v>
      </c>
      <c r="K64">
        <f t="shared" si="9"/>
        <v>285.36520653361208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46</v>
      </c>
      <c r="D65" s="22">
        <v>288</v>
      </c>
      <c r="E65">
        <f t="shared" si="4"/>
        <v>696.1909686326162</v>
      </c>
      <c r="F65">
        <f t="shared" si="5"/>
        <v>433.56985490397278</v>
      </c>
      <c r="G65">
        <f t="shared" si="6"/>
        <v>575.22696020968169</v>
      </c>
      <c r="H65">
        <f t="shared" si="7"/>
        <v>390.04197017068196</v>
      </c>
      <c r="I65">
        <f t="shared" si="8"/>
        <v>286.07131224663942</v>
      </c>
      <c r="J65">
        <f t="shared" si="0"/>
        <v>283.52788473329082</v>
      </c>
      <c r="K65">
        <f t="shared" si="9"/>
        <v>286.07131224663942</v>
      </c>
      <c r="L65">
        <f t="shared" si="1"/>
        <v>-1.9286877533605775</v>
      </c>
      <c r="M65">
        <f t="shared" si="2"/>
        <v>0.66968324769464505</v>
      </c>
    </row>
    <row r="66" spans="1:13">
      <c r="A66">
        <f t="shared" si="3"/>
        <v>64</v>
      </c>
      <c r="B66" s="13">
        <f>Edwards!B66</f>
        <v>43239</v>
      </c>
      <c r="C66" s="3"/>
      <c r="D66" s="22"/>
      <c r="E66">
        <f t="shared" si="4"/>
        <v>619.08633309863296</v>
      </c>
      <c r="F66">
        <f t="shared" si="5"/>
        <v>385.55106818148352</v>
      </c>
      <c r="G66">
        <f t="shared" si="6"/>
        <v>503.47941206327624</v>
      </c>
      <c r="H66">
        <f t="shared" si="7"/>
        <v>341.39238145227608</v>
      </c>
      <c r="I66" t="str">
        <f t="shared" si="8"/>
        <v/>
      </c>
      <c r="J66">
        <f t="shared" si="0"/>
        <v>284.15868672920743</v>
      </c>
      <c r="K66">
        <f t="shared" si="9"/>
        <v>284.15868672920743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22"/>
      <c r="E67">
        <f t="shared" si="4"/>
        <v>550.52120050089889</v>
      </c>
      <c r="F67">
        <f t="shared" si="5"/>
        <v>342.85046456655971</v>
      </c>
      <c r="G67">
        <f t="shared" si="6"/>
        <v>440.68087191041877</v>
      </c>
      <c r="H67">
        <f t="shared" si="7"/>
        <v>298.81081275088098</v>
      </c>
      <c r="I67" t="str">
        <f t="shared" si="8"/>
        <v/>
      </c>
      <c r="J67">
        <f t="shared" ref="J67:J130" si="10">$O$2+F67-H67</f>
        <v>284.03965181567872</v>
      </c>
      <c r="K67">
        <f t="shared" si="9"/>
        <v>284.03965181567872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22"/>
      <c r="E68">
        <f t="shared" ref="E68:E131" si="14">(E67*EXP(-1/$O$5)+C68)</f>
        <v>489.54980266486547</v>
      </c>
      <c r="F68">
        <f t="shared" ref="F68:F131" si="15">E68*$O$3</f>
        <v>304.87904393037576</v>
      </c>
      <c r="G68">
        <f t="shared" ref="G68:G131" si="16">(G67*EXP(-1/$O$6)+C68)</f>
        <v>385.71513792766632</v>
      </c>
      <c r="H68">
        <f t="shared" ref="H68:H131" si="17">G68*$O$4</f>
        <v>261.54040531605659</v>
      </c>
      <c r="I68" t="str">
        <f t="shared" ref="I68:I131" si="18">IF(ISBLANK(D68),"",($O$2+((E67*EXP(-1/$O$5))*$O$3)-((G67*EXP(-1/$O$6))*$O$4)))</f>
        <v/>
      </c>
      <c r="J68">
        <f t="shared" si="10"/>
        <v>283.33863861431911</v>
      </c>
      <c r="K68">
        <f t="shared" ref="K68:K131" si="19">IF(I68="",J68,I68)</f>
        <v>283.33863861431911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22"/>
      <c r="E69">
        <f t="shared" si="14"/>
        <v>435.33111725970201</v>
      </c>
      <c r="F69">
        <f t="shared" si="15"/>
        <v>271.11303916537292</v>
      </c>
      <c r="G69">
        <f t="shared" si="16"/>
        <v>337.6052311542166</v>
      </c>
      <c r="H69">
        <f t="shared" si="17"/>
        <v>228.91870271747879</v>
      </c>
      <c r="I69" t="str">
        <f t="shared" si="18"/>
        <v/>
      </c>
      <c r="J69">
        <f t="shared" si="10"/>
        <v>282.1943364478941</v>
      </c>
      <c r="K69">
        <f t="shared" si="19"/>
        <v>282.1943364478941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22"/>
      <c r="E70">
        <f t="shared" si="14"/>
        <v>387.1172669725633</v>
      </c>
      <c r="F70">
        <f t="shared" si="15"/>
        <v>241.08669148893847</v>
      </c>
      <c r="G70">
        <f t="shared" si="16"/>
        <v>295.49603034783235</v>
      </c>
      <c r="H70">
        <f t="shared" si="17"/>
        <v>200.36587612734823</v>
      </c>
      <c r="I70" t="str">
        <f t="shared" si="18"/>
        <v/>
      </c>
      <c r="J70">
        <f t="shared" si="10"/>
        <v>280.72081536159021</v>
      </c>
      <c r="K70">
        <f t="shared" si="19"/>
        <v>280.72081536159021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22"/>
      <c r="E71">
        <f t="shared" si="14"/>
        <v>344.2432034990648</v>
      </c>
      <c r="F71">
        <f t="shared" si="15"/>
        <v>214.38582589762117</v>
      </c>
      <c r="G71">
        <f t="shared" si="16"/>
        <v>258.63907277977165</v>
      </c>
      <c r="H71">
        <f t="shared" si="17"/>
        <v>175.37441825287141</v>
      </c>
      <c r="I71" t="str">
        <f t="shared" si="18"/>
        <v/>
      </c>
      <c r="J71">
        <f t="shared" si="10"/>
        <v>279.0114076447498</v>
      </c>
      <c r="K71">
        <f t="shared" si="19"/>
        <v>279.0114076447498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47</v>
      </c>
      <c r="D72" s="22">
        <v>271</v>
      </c>
      <c r="E72">
        <f t="shared" si="14"/>
        <v>353.11753405382819</v>
      </c>
      <c r="F72">
        <f t="shared" si="15"/>
        <v>219.91253104657736</v>
      </c>
      <c r="G72">
        <f t="shared" si="16"/>
        <v>273.37925081307515</v>
      </c>
      <c r="H72">
        <f t="shared" si="17"/>
        <v>185.36923504428287</v>
      </c>
      <c r="I72">
        <f t="shared" si="18"/>
        <v>277.14201541810712</v>
      </c>
      <c r="J72">
        <f t="shared" si="10"/>
        <v>274.54329600229448</v>
      </c>
      <c r="K72">
        <f t="shared" si="19"/>
        <v>277.14201541810712</v>
      </c>
      <c r="L72">
        <f t="shared" si="11"/>
        <v>6.1420154181071211</v>
      </c>
      <c r="M72">
        <f t="shared" si="12"/>
        <v>2.2664263535450631</v>
      </c>
    </row>
    <row r="73" spans="1:13">
      <c r="A73">
        <f t="shared" si="13"/>
        <v>71</v>
      </c>
      <c r="B73" s="13">
        <f>Edwards!B73</f>
        <v>43246</v>
      </c>
      <c r="C73" s="3"/>
      <c r="D73" s="22"/>
      <c r="E73">
        <f t="shared" si="14"/>
        <v>314.00901356072887</v>
      </c>
      <c r="F73">
        <f t="shared" si="15"/>
        <v>195.55674891253756</v>
      </c>
      <c r="G73">
        <f t="shared" si="16"/>
        <v>239.28089952441238</v>
      </c>
      <c r="H73">
        <f t="shared" si="17"/>
        <v>162.24829490031951</v>
      </c>
      <c r="I73" t="str">
        <f t="shared" si="18"/>
        <v/>
      </c>
      <c r="J73">
        <f t="shared" si="10"/>
        <v>273.30845401221802</v>
      </c>
      <c r="K73">
        <f t="shared" si="19"/>
        <v>273.30845401221802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22"/>
      <c r="E74">
        <f t="shared" si="14"/>
        <v>279.23184517467621</v>
      </c>
      <c r="F74">
        <f t="shared" si="15"/>
        <v>173.89842162810422</v>
      </c>
      <c r="G74">
        <f t="shared" si="16"/>
        <v>209.43560532456303</v>
      </c>
      <c r="H74">
        <f t="shared" si="17"/>
        <v>142.01120909719666</v>
      </c>
      <c r="I74" t="str">
        <f t="shared" si="18"/>
        <v/>
      </c>
      <c r="J74">
        <f t="shared" si="10"/>
        <v>271.8872125309075</v>
      </c>
      <c r="K74">
        <f t="shared" si="19"/>
        <v>271.8872125309075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22"/>
      <c r="E75">
        <f t="shared" si="14"/>
        <v>248.30632240617192</v>
      </c>
      <c r="F75">
        <f t="shared" si="15"/>
        <v>154.63880031197996</v>
      </c>
      <c r="G75">
        <f t="shared" si="16"/>
        <v>183.31288817806802</v>
      </c>
      <c r="H75">
        <f t="shared" si="17"/>
        <v>124.29827704283626</v>
      </c>
      <c r="I75" t="str">
        <f t="shared" si="18"/>
        <v/>
      </c>
      <c r="J75">
        <f t="shared" si="10"/>
        <v>270.34052326914366</v>
      </c>
      <c r="K75">
        <f t="shared" si="19"/>
        <v>270.34052326914366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22"/>
      <c r="E76">
        <f t="shared" si="14"/>
        <v>220.80586728318275</v>
      </c>
      <c r="F76">
        <f t="shared" si="15"/>
        <v>137.5122231590384</v>
      </c>
      <c r="G76">
        <f t="shared" si="16"/>
        <v>160.44843435341016</v>
      </c>
      <c r="H76">
        <f t="shared" si="17"/>
        <v>108.79466328072172</v>
      </c>
      <c r="I76" t="str">
        <f t="shared" si="18"/>
        <v/>
      </c>
      <c r="J76">
        <f t="shared" si="10"/>
        <v>268.71755987831671</v>
      </c>
      <c r="K76">
        <f t="shared" si="19"/>
        <v>268.71755987831671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22"/>
      <c r="E77">
        <f t="shared" si="14"/>
        <v>196.35114625444854</v>
      </c>
      <c r="F77">
        <f t="shared" si="15"/>
        <v>122.28245097602607</v>
      </c>
      <c r="G77">
        <f t="shared" si="16"/>
        <v>140.43584355865605</v>
      </c>
      <c r="H77">
        <f t="shared" si="17"/>
        <v>95.224801501363885</v>
      </c>
      <c r="I77" t="str">
        <f t="shared" si="18"/>
        <v/>
      </c>
      <c r="J77">
        <f t="shared" si="10"/>
        <v>267.05764947466218</v>
      </c>
      <c r="K77">
        <f t="shared" si="19"/>
        <v>267.05764947466218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22"/>
      <c r="E78">
        <f t="shared" si="14"/>
        <v>174.60483776905605</v>
      </c>
      <c r="F78">
        <f t="shared" si="15"/>
        <v>108.73940856450615</v>
      </c>
      <c r="G78">
        <f t="shared" si="16"/>
        <v>122.91940544954366</v>
      </c>
      <c r="H78">
        <f t="shared" si="17"/>
        <v>83.347496536449583</v>
      </c>
      <c r="I78" t="str">
        <f t="shared" si="18"/>
        <v/>
      </c>
      <c r="J78">
        <f t="shared" si="10"/>
        <v>265.39191202805659</v>
      </c>
      <c r="K78">
        <f t="shared" si="19"/>
        <v>265.39191202805659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48</v>
      </c>
      <c r="D79" s="22">
        <v>256</v>
      </c>
      <c r="E79">
        <f t="shared" si="14"/>
        <v>203.26697935774169</v>
      </c>
      <c r="F79">
        <f t="shared" si="15"/>
        <v>126.58945421254353</v>
      </c>
      <c r="G79">
        <f t="shared" si="16"/>
        <v>155.58777711730431</v>
      </c>
      <c r="H79">
        <f t="shared" si="17"/>
        <v>105.49881580513743</v>
      </c>
      <c r="I79">
        <f t="shared" si="18"/>
        <v>263.7446497256829</v>
      </c>
      <c r="J79">
        <f t="shared" si="10"/>
        <v>261.09063840740606</v>
      </c>
      <c r="K79">
        <f t="shared" si="19"/>
        <v>263.7446497256829</v>
      </c>
      <c r="L79">
        <f t="shared" si="11"/>
        <v>7.7446497256829048</v>
      </c>
      <c r="M79">
        <f t="shared" si="12"/>
        <v>3.0252537990948847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180.7547275969134</v>
      </c>
      <c r="F80">
        <f t="shared" si="15"/>
        <v>112.56940200089991</v>
      </c>
      <c r="G80">
        <f t="shared" si="16"/>
        <v>136.18145178504443</v>
      </c>
      <c r="H80">
        <f t="shared" si="17"/>
        <v>92.340042155848266</v>
      </c>
      <c r="I80" t="str">
        <f t="shared" si="18"/>
        <v/>
      </c>
      <c r="J80">
        <f t="shared" si="10"/>
        <v>260.22935984505165</v>
      </c>
      <c r="K80">
        <f t="shared" si="19"/>
        <v>260.22935984505165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160.73575576253577</v>
      </c>
      <c r="F81">
        <f t="shared" si="15"/>
        <v>100.10210049222707</v>
      </c>
      <c r="G81">
        <f t="shared" si="16"/>
        <v>119.19566018544127</v>
      </c>
      <c r="H81">
        <f t="shared" si="17"/>
        <v>80.822550663441817</v>
      </c>
      <c r="I81" t="str">
        <f t="shared" si="18"/>
        <v/>
      </c>
      <c r="J81">
        <f t="shared" si="10"/>
        <v>259.27954982878526</v>
      </c>
      <c r="K81">
        <f t="shared" si="19"/>
        <v>259.27954982878526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142.93392778178563</v>
      </c>
      <c r="F82">
        <f t="shared" si="15"/>
        <v>89.015579232408285</v>
      </c>
      <c r="G82">
        <f t="shared" si="16"/>
        <v>104.32849129460875</v>
      </c>
      <c r="H82">
        <f t="shared" si="17"/>
        <v>70.741625661375153</v>
      </c>
      <c r="I82" t="str">
        <f t="shared" si="18"/>
        <v/>
      </c>
      <c r="J82">
        <f t="shared" si="10"/>
        <v>258.27395357103313</v>
      </c>
      <c r="K82">
        <f t="shared" si="19"/>
        <v>258.27395357103313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127.10369024121358</v>
      </c>
      <c r="F83">
        <f t="shared" si="15"/>
        <v>79.156913862126586</v>
      </c>
      <c r="G83">
        <f t="shared" si="16"/>
        <v>91.315691182678606</v>
      </c>
      <c r="H83">
        <f t="shared" si="17"/>
        <v>61.918085486477274</v>
      </c>
      <c r="I83" t="str">
        <f t="shared" si="18"/>
        <v/>
      </c>
      <c r="J83">
        <f t="shared" si="10"/>
        <v>257.23882837564935</v>
      </c>
      <c r="K83">
        <f t="shared" si="19"/>
        <v>257.23882837564935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113.02668529195125</v>
      </c>
      <c r="F84">
        <f t="shared" si="15"/>
        <v>70.390116721218902</v>
      </c>
      <c r="G84">
        <f t="shared" si="16"/>
        <v>79.925966077889868</v>
      </c>
      <c r="H84">
        <f t="shared" si="17"/>
        <v>54.195097645373814</v>
      </c>
      <c r="I84" t="str">
        <f t="shared" si="18"/>
        <v/>
      </c>
      <c r="J84">
        <f t="shared" si="10"/>
        <v>256.19501907584504</v>
      </c>
      <c r="K84">
        <f t="shared" si="19"/>
        <v>256.19501907584504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100.50873868289518</v>
      </c>
      <c r="F85">
        <f t="shared" si="15"/>
        <v>62.594261073099759</v>
      </c>
      <c r="G85">
        <f t="shared" si="16"/>
        <v>69.95687127532527</v>
      </c>
      <c r="H85">
        <f t="shared" si="17"/>
        <v>47.435391222376509</v>
      </c>
      <c r="I85" t="str">
        <f t="shared" si="18"/>
        <v/>
      </c>
      <c r="J85">
        <f t="shared" si="10"/>
        <v>255.15886985072325</v>
      </c>
      <c r="K85">
        <f t="shared" si="19"/>
        <v>255.15886985072325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89.377181375643545</v>
      </c>
      <c r="F86">
        <f t="shared" si="15"/>
        <v>55.661813075333185</v>
      </c>
      <c r="G86">
        <f t="shared" si="16"/>
        <v>61.231212818411713</v>
      </c>
      <c r="H86">
        <f t="shared" si="17"/>
        <v>41.51881698126229</v>
      </c>
      <c r="I86" t="str">
        <f t="shared" si="18"/>
        <v/>
      </c>
      <c r="J86">
        <f t="shared" si="10"/>
        <v>254.14299609407087</v>
      </c>
      <c r="K86">
        <f t="shared" si="19"/>
        <v>254.14299609407087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79.478467796294694</v>
      </c>
      <c r="F87">
        <f t="shared" si="15"/>
        <v>49.497148488023569</v>
      </c>
      <c r="G87">
        <f t="shared" si="16"/>
        <v>53.593897995493144</v>
      </c>
      <c r="H87">
        <f t="shared" si="17"/>
        <v>36.34021179339166</v>
      </c>
      <c r="I87" t="str">
        <f t="shared" si="18"/>
        <v/>
      </c>
      <c r="J87">
        <f t="shared" si="10"/>
        <v>253.15693669463192</v>
      </c>
      <c r="K87">
        <f t="shared" si="19"/>
        <v>253.15693669463192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70.676057870941889</v>
      </c>
      <c r="F88">
        <f t="shared" si="15"/>
        <v>44.015233659917733</v>
      </c>
      <c r="G88">
        <f t="shared" si="16"/>
        <v>46.909178671170231</v>
      </c>
      <c r="H88">
        <f t="shared" si="17"/>
        <v>31.807529433812199</v>
      </c>
      <c r="I88" t="str">
        <f t="shared" si="18"/>
        <v/>
      </c>
      <c r="J88">
        <f t="shared" si="10"/>
        <v>252.20770422610553</v>
      </c>
      <c r="K88">
        <f t="shared" si="19"/>
        <v>252.20770422610553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62.848533630257023</v>
      </c>
      <c r="F89">
        <f t="shared" si="15"/>
        <v>39.140452598111139</v>
      </c>
      <c r="G89">
        <f t="shared" si="16"/>
        <v>41.058238454475088</v>
      </c>
      <c r="H89">
        <f t="shared" si="17"/>
        <v>27.840204521504933</v>
      </c>
      <c r="I89" t="str">
        <f t="shared" si="18"/>
        <v/>
      </c>
      <c r="J89">
        <f t="shared" si="10"/>
        <v>251.30024807660621</v>
      </c>
      <c r="K89">
        <f t="shared" si="19"/>
        <v>251.30024807660621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55.887924404136093</v>
      </c>
      <c r="F90">
        <f t="shared" si="15"/>
        <v>34.805563942287343</v>
      </c>
      <c r="G90">
        <f t="shared" si="16"/>
        <v>35.937080817417822</v>
      </c>
      <c r="H90">
        <f t="shared" si="17"/>
        <v>24.367720523911473</v>
      </c>
      <c r="I90" t="str">
        <f t="shared" si="18"/>
        <v/>
      </c>
      <c r="J90">
        <f t="shared" si="10"/>
        <v>250.43784341837585</v>
      </c>
      <c r="K90">
        <f t="shared" si="19"/>
        <v>250.43784341837585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49.698217504611925</v>
      </c>
      <c r="F91">
        <f t="shared" si="15"/>
        <v>30.95077345628637</v>
      </c>
      <c r="G91">
        <f t="shared" si="16"/>
        <v>31.454680626632133</v>
      </c>
      <c r="H91">
        <f t="shared" si="17"/>
        <v>21.32835637298539</v>
      </c>
      <c r="I91" t="str">
        <f t="shared" si="18"/>
        <v/>
      </c>
      <c r="J91">
        <f t="shared" si="10"/>
        <v>249.62241708330097</v>
      </c>
      <c r="K91">
        <f t="shared" si="19"/>
        <v>249.62241708330097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44.194033853812691</v>
      </c>
      <c r="F92">
        <f t="shared" si="15"/>
        <v>27.522909243211256</v>
      </c>
      <c r="G92">
        <f t="shared" si="16"/>
        <v>27.531366232837989</v>
      </c>
      <c r="H92">
        <f t="shared" si="17"/>
        <v>18.668089414710948</v>
      </c>
      <c r="I92" t="str">
        <f t="shared" si="18"/>
        <v/>
      </c>
      <c r="J92">
        <f t="shared" si="10"/>
        <v>248.8548198285003</v>
      </c>
      <c r="K92">
        <f t="shared" si="19"/>
        <v>248.8548198285003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39.299450288950425</v>
      </c>
      <c r="F93">
        <f t="shared" si="15"/>
        <v>24.474688307221825</v>
      </c>
      <c r="G93">
        <f t="shared" si="16"/>
        <v>24.097403360849469</v>
      </c>
      <c r="H93">
        <f t="shared" si="17"/>
        <v>16.339635192754557</v>
      </c>
      <c r="I93" t="str">
        <f t="shared" si="18"/>
        <v/>
      </c>
      <c r="J93">
        <f t="shared" si="10"/>
        <v>248.13505311446727</v>
      </c>
      <c r="K93">
        <f t="shared" si="19"/>
        <v>248.13505311446727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34.94695229954538</v>
      </c>
      <c r="F94">
        <f t="shared" si="15"/>
        <v>21.764064345174972</v>
      </c>
      <c r="G94">
        <f t="shared" si="16"/>
        <v>21.091755629724922</v>
      </c>
      <c r="H94">
        <f t="shared" si="17"/>
        <v>14.30160699904903</v>
      </c>
      <c r="I94" t="str">
        <f t="shared" si="18"/>
        <v/>
      </c>
      <c r="J94">
        <f t="shared" si="10"/>
        <v>247.46245734612594</v>
      </c>
      <c r="K94">
        <f t="shared" si="19"/>
        <v>247.46245734612594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31.076502751237776</v>
      </c>
      <c r="F95">
        <f t="shared" si="15"/>
        <v>19.353647771732717</v>
      </c>
      <c r="G95">
        <f t="shared" si="16"/>
        <v>18.46099967213857</v>
      </c>
      <c r="H95">
        <f t="shared" si="17"/>
        <v>12.517780252887473</v>
      </c>
      <c r="I95" t="str">
        <f t="shared" si="18"/>
        <v/>
      </c>
      <c r="J95">
        <f t="shared" si="10"/>
        <v>246.83586751884525</v>
      </c>
      <c r="K95">
        <f t="shared" si="19"/>
        <v>246.83586751884525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27.634713750424879</v>
      </c>
      <c r="F96">
        <f t="shared" si="15"/>
        <v>17.210189977927282</v>
      </c>
      <c r="G96">
        <f t="shared" si="16"/>
        <v>16.158375569949897</v>
      </c>
      <c r="H96">
        <f t="shared" si="17"/>
        <v>10.956448633359791</v>
      </c>
      <c r="I96" t="str">
        <f t="shared" si="18"/>
        <v/>
      </c>
      <c r="J96">
        <f t="shared" si="10"/>
        <v>246.25374134456746</v>
      </c>
      <c r="K96">
        <f t="shared" si="19"/>
        <v>246.25374134456746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24.574110226656845</v>
      </c>
      <c r="F97">
        <f t="shared" si="15"/>
        <v>15.30412470919072</v>
      </c>
      <c r="G97">
        <f t="shared" si="16"/>
        <v>14.142955728101585</v>
      </c>
      <c r="H97">
        <f t="shared" si="17"/>
        <v>9.5898605208188705</v>
      </c>
      <c r="I97" t="str">
        <f t="shared" si="18"/>
        <v/>
      </c>
      <c r="J97">
        <f t="shared" si="10"/>
        <v>245.71426418837186</v>
      </c>
      <c r="K97">
        <f t="shared" si="19"/>
        <v>245.71426418837186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21.852475074853849</v>
      </c>
      <c r="F98">
        <f t="shared" si="15"/>
        <v>13.609160236746551</v>
      </c>
      <c r="G98">
        <f t="shared" si="16"/>
        <v>12.37891741413841</v>
      </c>
      <c r="H98">
        <f t="shared" si="17"/>
        <v>8.3937257305024406</v>
      </c>
      <c r="I98" t="str">
        <f t="shared" si="18"/>
        <v/>
      </c>
      <c r="J98">
        <f t="shared" si="10"/>
        <v>245.21543450624412</v>
      </c>
      <c r="K98">
        <f t="shared" si="19"/>
        <v>245.21543450624412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19.432266824420189</v>
      </c>
      <c r="F99">
        <f t="shared" si="15"/>
        <v>12.101916696890093</v>
      </c>
      <c r="G99">
        <f t="shared" si="16"/>
        <v>10.834906033226218</v>
      </c>
      <c r="H99">
        <f t="shared" si="17"/>
        <v>7.3467837708324319</v>
      </c>
      <c r="I99" t="str">
        <f t="shared" si="18"/>
        <v/>
      </c>
      <c r="J99">
        <f t="shared" si="10"/>
        <v>244.75513292605766</v>
      </c>
      <c r="K99">
        <f t="shared" si="19"/>
        <v>244.75513292605766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17.280101802746799</v>
      </c>
      <c r="F100">
        <f t="shared" si="15"/>
        <v>10.761603595717496</v>
      </c>
      <c r="G100">
        <f t="shared" si="16"/>
        <v>9.483477821312599</v>
      </c>
      <c r="H100">
        <f t="shared" si="17"/>
        <v>6.4304259524734206</v>
      </c>
      <c r="I100" t="str">
        <f t="shared" si="18"/>
        <v/>
      </c>
      <c r="J100">
        <f t="shared" si="10"/>
        <v>244.33117764324408</v>
      </c>
      <c r="K100">
        <f t="shared" si="19"/>
        <v>244.33117764324408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15.366293650210968</v>
      </c>
      <c r="F101">
        <f t="shared" si="15"/>
        <v>9.5697330308942465</v>
      </c>
      <c r="G101">
        <f t="shared" si="16"/>
        <v>8.3006120506749212</v>
      </c>
      <c r="H101">
        <f t="shared" si="17"/>
        <v>5.628364631392774</v>
      </c>
      <c r="I101" t="str">
        <f t="shared" si="18"/>
        <v/>
      </c>
      <c r="J101">
        <f t="shared" si="10"/>
        <v>243.94136839950147</v>
      </c>
      <c r="K101">
        <f t="shared" si="19"/>
        <v>243.94136839950147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13.664443834872571</v>
      </c>
      <c r="F102">
        <f t="shared" si="15"/>
        <v>8.5098646747248647</v>
      </c>
      <c r="G102">
        <f t="shared" si="16"/>
        <v>7.2652840776373866</v>
      </c>
      <c r="H102">
        <f t="shared" si="17"/>
        <v>4.9263437069403144</v>
      </c>
      <c r="I102" t="str">
        <f t="shared" si="18"/>
        <v/>
      </c>
      <c r="J102">
        <f t="shared" si="10"/>
        <v>243.58352096778455</v>
      </c>
      <c r="K102">
        <f t="shared" si="19"/>
        <v>243.58352096778455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12.1510775185416</v>
      </c>
      <c r="F103">
        <f t="shared" si="15"/>
        <v>7.5673790008918367</v>
      </c>
      <c r="G103">
        <f t="shared" si="16"/>
        <v>6.3590916436673419</v>
      </c>
      <c r="H103">
        <f t="shared" si="17"/>
        <v>4.3118852292455259</v>
      </c>
      <c r="I103" t="str">
        <f t="shared" si="18"/>
        <v/>
      </c>
      <c r="J103">
        <f t="shared" si="10"/>
        <v>243.25549377164631</v>
      </c>
      <c r="K103">
        <f t="shared" si="19"/>
        <v>243.25549377164631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10.805319751455803</v>
      </c>
      <c r="F104">
        <f t="shared" si="15"/>
        <v>6.7292756268172029</v>
      </c>
      <c r="G104">
        <f t="shared" si="16"/>
        <v>5.565927787604136</v>
      </c>
      <c r="H104">
        <f t="shared" si="17"/>
        <v>3.7740676120491803</v>
      </c>
      <c r="I104" t="str">
        <f t="shared" si="18"/>
        <v/>
      </c>
      <c r="J104">
        <f t="shared" si="10"/>
        <v>242.95520801476803</v>
      </c>
      <c r="K104">
        <f t="shared" si="19"/>
        <v>242.95520801476803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9.608607529088836</v>
      </c>
      <c r="F105">
        <f t="shared" si="15"/>
        <v>5.9839939900379395</v>
      </c>
      <c r="G105">
        <f t="shared" si="16"/>
        <v>4.871694555255333</v>
      </c>
      <c r="H105">
        <f t="shared" si="17"/>
        <v>3.3033315088516124</v>
      </c>
      <c r="I105" t="str">
        <f t="shared" si="18"/>
        <v/>
      </c>
      <c r="J105">
        <f t="shared" si="10"/>
        <v>242.68066248118632</v>
      </c>
      <c r="K105">
        <f t="shared" si="19"/>
        <v>242.68066248118632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8.5444337392813985</v>
      </c>
      <c r="F106">
        <f t="shared" si="15"/>
        <v>5.3212538850554782</v>
      </c>
      <c r="G106">
        <f t="shared" si="16"/>
        <v>4.264052417740861</v>
      </c>
      <c r="H106">
        <f t="shared" si="17"/>
        <v>2.8913099019566997</v>
      </c>
      <c r="I106" t="str">
        <f t="shared" si="18"/>
        <v/>
      </c>
      <c r="J106">
        <f t="shared" si="10"/>
        <v>242.42994398309878</v>
      </c>
      <c r="K106">
        <f t="shared" si="19"/>
        <v>242.42994398309878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7.5981194677740618</v>
      </c>
      <c r="F107">
        <f t="shared" si="15"/>
        <v>4.7319136610694521</v>
      </c>
      <c r="G107">
        <f t="shared" si="16"/>
        <v>3.7322009446646693</v>
      </c>
      <c r="H107">
        <f t="shared" si="17"/>
        <v>2.5306793843585682</v>
      </c>
      <c r="I107" t="str">
        <f t="shared" si="18"/>
        <v/>
      </c>
      <c r="J107">
        <f t="shared" si="10"/>
        <v>242.20123427671089</v>
      </c>
      <c r="K107">
        <f t="shared" si="19"/>
        <v>242.20123427671089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6.7566115213882503</v>
      </c>
      <c r="F108">
        <f t="shared" si="15"/>
        <v>4.2078441246150495</v>
      </c>
      <c r="G108">
        <f t="shared" si="16"/>
        <v>3.2666868337269994</v>
      </c>
      <c r="H108">
        <f t="shared" si="17"/>
        <v>2.2150299911065616</v>
      </c>
      <c r="I108" t="str">
        <f t="shared" si="18"/>
        <v/>
      </c>
      <c r="J108">
        <f t="shared" si="10"/>
        <v>241.99281413350849</v>
      </c>
      <c r="K108">
        <f t="shared" si="19"/>
        <v>241.99281413350849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6.0083023759470526</v>
      </c>
      <c r="F109">
        <f t="shared" si="15"/>
        <v>3.7418164077523985</v>
      </c>
      <c r="G109">
        <f t="shared" si="16"/>
        <v>2.8592358846327119</v>
      </c>
      <c r="H109">
        <f t="shared" si="17"/>
        <v>1.9387512664885092</v>
      </c>
      <c r="I109" t="str">
        <f t="shared" si="18"/>
        <v/>
      </c>
      <c r="J109">
        <f t="shared" si="10"/>
        <v>241.80306514126389</v>
      </c>
      <c r="K109">
        <f t="shared" si="19"/>
        <v>241.80306514126389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5.3428700653480456</v>
      </c>
      <c r="F110">
        <f t="shared" si="15"/>
        <v>3.3274022550932654</v>
      </c>
      <c r="G110">
        <f t="shared" si="16"/>
        <v>2.5026059307448816</v>
      </c>
      <c r="H110">
        <f t="shared" si="17"/>
        <v>1.6969325419530947</v>
      </c>
      <c r="I110" t="str">
        <f t="shared" si="18"/>
        <v/>
      </c>
      <c r="J110">
        <f t="shared" si="10"/>
        <v>241.63046971314017</v>
      </c>
      <c r="K110">
        <f t="shared" si="19"/>
        <v>241.63046971314017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4.751135803263006</v>
      </c>
      <c r="F111">
        <f t="shared" si="15"/>
        <v>2.9588853542523594</v>
      </c>
      <c r="G111">
        <f t="shared" si="16"/>
        <v>2.1904581144426927</v>
      </c>
      <c r="H111">
        <f t="shared" si="17"/>
        <v>1.48527565227845</v>
      </c>
      <c r="I111" t="str">
        <f t="shared" si="18"/>
        <v/>
      </c>
      <c r="J111">
        <f t="shared" si="10"/>
        <v>241.47360970197388</v>
      </c>
      <c r="K111">
        <f t="shared" si="19"/>
        <v>241.47360970197388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4.2249373735382312</v>
      </c>
      <c r="F112">
        <f t="shared" si="15"/>
        <v>2.6311824866403812</v>
      </c>
      <c r="G112">
        <f t="shared" si="16"/>
        <v>1.9172442181896838</v>
      </c>
      <c r="H112">
        <f t="shared" si="17"/>
        <v>1.3000185385755616</v>
      </c>
      <c r="I112" t="str">
        <f t="shared" si="18"/>
        <v/>
      </c>
      <c r="J112">
        <f t="shared" si="10"/>
        <v>241.33116394806481</v>
      </c>
      <c r="K112">
        <f t="shared" si="19"/>
        <v>241.33116394806481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3.757016542878223</v>
      </c>
      <c r="F113">
        <f t="shared" si="15"/>
        <v>2.3397734109750159</v>
      </c>
      <c r="G113">
        <f t="shared" si="16"/>
        <v>1.6781080486978377</v>
      </c>
      <c r="H113">
        <f t="shared" si="17"/>
        <v>1.1378683802212488</v>
      </c>
      <c r="I113" t="str">
        <f t="shared" si="18"/>
        <v/>
      </c>
      <c r="J113">
        <f t="shared" si="10"/>
        <v>241.20190503075378</v>
      </c>
      <c r="K113">
        <f t="shared" si="19"/>
        <v>241.20190503075378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3.34091894281493</v>
      </c>
      <c r="F114">
        <f t="shared" si="15"/>
        <v>2.0806385123427193</v>
      </c>
      <c r="G114">
        <f t="shared" si="16"/>
        <v>1.4687991213573486</v>
      </c>
      <c r="H114">
        <f t="shared" si="17"/>
        <v>0.99594306718578662</v>
      </c>
      <c r="I114" t="str">
        <f t="shared" si="18"/>
        <v/>
      </c>
      <c r="J114">
        <f t="shared" si="10"/>
        <v>241.08469544515694</v>
      </c>
      <c r="K114">
        <f t="shared" si="19"/>
        <v>241.08469544515694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2.9709050399625609</v>
      </c>
      <c r="F115">
        <f t="shared" si="15"/>
        <v>1.8502033567599809</v>
      </c>
      <c r="G115">
        <f t="shared" si="16"/>
        <v>1.2855971107308468</v>
      </c>
      <c r="H115">
        <f t="shared" si="17"/>
        <v>0.87171997246515032</v>
      </c>
      <c r="I115" t="str">
        <f t="shared" si="18"/>
        <v/>
      </c>
      <c r="J115">
        <f t="shared" si="10"/>
        <v>240.97848338429483</v>
      </c>
      <c r="K115">
        <f t="shared" si="19"/>
        <v>240.97848338429483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2.6418709665066773</v>
      </c>
      <c r="F116">
        <f t="shared" si="15"/>
        <v>1.6452893864352485</v>
      </c>
      <c r="G116">
        <f t="shared" si="16"/>
        <v>1.1252457242704166</v>
      </c>
      <c r="H116">
        <f t="shared" si="17"/>
        <v>0.76299111408231624</v>
      </c>
      <c r="I116" t="str">
        <f t="shared" si="18"/>
        <v/>
      </c>
      <c r="J116">
        <f t="shared" si="10"/>
        <v>240.88229827235293</v>
      </c>
      <c r="K116">
        <f t="shared" si="19"/>
        <v>240.88229827235293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2.3492781188855769</v>
      </c>
      <c r="F117">
        <f t="shared" si="15"/>
        <v>1.4630700756358217</v>
      </c>
      <c r="G117">
        <f t="shared" si="16"/>
        <v>0.98489482390719374</v>
      </c>
      <c r="H117">
        <f t="shared" si="17"/>
        <v>0.66782390969233829</v>
      </c>
      <c r="I117" t="str">
        <f t="shared" si="18"/>
        <v/>
      </c>
      <c r="J117">
        <f t="shared" si="10"/>
        <v>240.79524616594347</v>
      </c>
      <c r="K117">
        <f t="shared" si="19"/>
        <v>240.79524616594347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2.0890905535679596</v>
      </c>
      <c r="F118">
        <f t="shared" si="15"/>
        <v>1.3010319423860532</v>
      </c>
      <c r="G118">
        <f t="shared" si="16"/>
        <v>0.86204976676371681</v>
      </c>
      <c r="H118">
        <f t="shared" si="17"/>
        <v>0.58452682623069752</v>
      </c>
      <c r="I118" t="str">
        <f t="shared" si="18"/>
        <v/>
      </c>
      <c r="J118">
        <f t="shared" si="10"/>
        <v>240.71650511615536</v>
      </c>
      <c r="K118">
        <f t="shared" si="19"/>
        <v>240.71650511615536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1.8577193163818209</v>
      </c>
      <c r="F119">
        <f t="shared" si="15"/>
        <v>1.156939878203181</v>
      </c>
      <c r="G119">
        <f t="shared" si="16"/>
        <v>0.75452706455425878</v>
      </c>
      <c r="H119">
        <f t="shared" si="17"/>
        <v>0.5116193140505223</v>
      </c>
      <c r="I119" t="str">
        <f t="shared" si="18"/>
        <v/>
      </c>
      <c r="J119">
        <f t="shared" si="10"/>
        <v>240.64532056415266</v>
      </c>
      <c r="K119">
        <f t="shared" si="19"/>
        <v>240.64532056415266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1.6519729374889791</v>
      </c>
      <c r="F120">
        <f t="shared" si="15"/>
        <v>1.028806317638908</v>
      </c>
      <c r="G120">
        <f t="shared" si="16"/>
        <v>0.66041557354879687</v>
      </c>
      <c r="H120">
        <f t="shared" si="17"/>
        <v>0.44780549114818441</v>
      </c>
      <c r="I120" t="str">
        <f t="shared" si="18"/>
        <v/>
      </c>
      <c r="J120">
        <f t="shared" si="10"/>
        <v>240.58100082649071</v>
      </c>
      <c r="K120">
        <f t="shared" si="19"/>
        <v>240.58100082649071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1.4690134091468243</v>
      </c>
      <c r="F121">
        <f t="shared" si="15"/>
        <v>0.91486382236004726</v>
      </c>
      <c r="G121">
        <f t="shared" si="16"/>
        <v>0.57804252527832611</v>
      </c>
      <c r="H121">
        <f t="shared" si="17"/>
        <v>0.39195110973207786</v>
      </c>
      <c r="I121" t="str">
        <f t="shared" si="18"/>
        <v/>
      </c>
      <c r="J121">
        <f t="shared" si="10"/>
        <v>240.52291271262797</v>
      </c>
      <c r="K121">
        <f t="shared" si="19"/>
        <v>240.52291271262797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1.306317039026901</v>
      </c>
      <c r="F122">
        <f t="shared" si="15"/>
        <v>0.81354070160074499</v>
      </c>
      <c r="G122">
        <f t="shared" si="16"/>
        <v>0.50594379420014657</v>
      </c>
      <c r="H122">
        <f t="shared" si="17"/>
        <v>0.34306339573082789</v>
      </c>
      <c r="I122" t="str">
        <f t="shared" si="18"/>
        <v/>
      </c>
      <c r="J122">
        <f t="shared" si="10"/>
        <v>240.47047730586991</v>
      </c>
      <c r="K122">
        <f t="shared" si="19"/>
        <v>240.47047730586991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1.1616396391120027</v>
      </c>
      <c r="F123">
        <f t="shared" si="15"/>
        <v>0.72343933270164873</v>
      </c>
      <c r="G123">
        <f t="shared" si="16"/>
        <v>0.44283787385086754</v>
      </c>
      <c r="H123">
        <f t="shared" si="17"/>
        <v>0.30027340290174587</v>
      </c>
      <c r="I123" t="str">
        <f t="shared" si="18"/>
        <v/>
      </c>
      <c r="J123">
        <f t="shared" si="10"/>
        <v>240.42316592979989</v>
      </c>
      <c r="K123">
        <f t="shared" si="19"/>
        <v>240.42316592979989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1.0329855699972048</v>
      </c>
      <c r="F124">
        <f t="shared" si="15"/>
        <v>0.64331688269562992</v>
      </c>
      <c r="G124">
        <f t="shared" si="16"/>
        <v>0.3876030989307469</v>
      </c>
      <c r="H124">
        <f t="shared" si="17"/>
        <v>0.26282056789567304</v>
      </c>
      <c r="I124" t="str">
        <f t="shared" si="18"/>
        <v/>
      </c>
      <c r="J124">
        <f t="shared" si="10"/>
        <v>240.38049631479998</v>
      </c>
      <c r="K124">
        <f t="shared" si="19"/>
        <v>240.38049631479998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0.91858021360061948</v>
      </c>
      <c r="F125">
        <f t="shared" si="15"/>
        <v>0.57206816501902868</v>
      </c>
      <c r="G125">
        <f t="shared" si="16"/>
        <v>0.33925770845723263</v>
      </c>
      <c r="H125">
        <f t="shared" si="17"/>
        <v>0.23003919175487678</v>
      </c>
      <c r="I125" t="str">
        <f t="shared" si="18"/>
        <v/>
      </c>
      <c r="J125">
        <f t="shared" si="10"/>
        <v>240.34202897326415</v>
      </c>
      <c r="K125">
        <f t="shared" si="19"/>
        <v>240.34202897326415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0.81684549458018374</v>
      </c>
      <c r="F126">
        <f t="shared" si="15"/>
        <v>0.50871039487871628</v>
      </c>
      <c r="G126">
        <f t="shared" si="16"/>
        <v>0.29694239562366564</v>
      </c>
      <c r="H126">
        <f t="shared" si="17"/>
        <v>0.20134660756171432</v>
      </c>
      <c r="I126" t="str">
        <f t="shared" si="18"/>
        <v/>
      </c>
      <c r="J126">
        <f t="shared" si="10"/>
        <v>240.307363787317</v>
      </c>
      <c r="K126">
        <f t="shared" si="19"/>
        <v>240.307363787317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0.72637811280577647</v>
      </c>
      <c r="F127">
        <f t="shared" si="15"/>
        <v>0.45236963299478733</v>
      </c>
      <c r="G127">
        <f t="shared" si="16"/>
        <v>0.25990503419861721</v>
      </c>
      <c r="H127">
        <f t="shared" si="17"/>
        <v>0.17623282392597581</v>
      </c>
      <c r="I127" t="str">
        <f t="shared" si="18"/>
        <v/>
      </c>
      <c r="J127">
        <f t="shared" si="10"/>
        <v>240.27613680906882</v>
      </c>
      <c r="K127">
        <f t="shared" si="19"/>
        <v>240.27613680906882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0.64593018663150403</v>
      </c>
      <c r="F128">
        <f t="shared" si="15"/>
        <v>0.40226873072768099</v>
      </c>
      <c r="G128">
        <f t="shared" si="16"/>
        <v>0.22748730998787953</v>
      </c>
      <c r="H128">
        <f t="shared" si="17"/>
        <v>0.15425146023085823</v>
      </c>
      <c r="I128" t="str">
        <f t="shared" si="18"/>
        <v/>
      </c>
      <c r="J128">
        <f t="shared" si="10"/>
        <v>240.24801727049683</v>
      </c>
      <c r="K128">
        <f t="shared" si="19"/>
        <v>240.24801727049683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0.57439203996688992</v>
      </c>
      <c r="F129">
        <f t="shared" si="15"/>
        <v>0.35771661030819935</v>
      </c>
      <c r="G129">
        <f t="shared" si="16"/>
        <v>0.19911301974233525</v>
      </c>
      <c r="H129">
        <f t="shared" si="17"/>
        <v>0.13501181251766228</v>
      </c>
      <c r="I129" t="str">
        <f t="shared" si="18"/>
        <v/>
      </c>
      <c r="J129">
        <f t="shared" si="10"/>
        <v>240.22270479779053</v>
      </c>
      <c r="K129">
        <f t="shared" si="19"/>
        <v>240.22270479779053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0.51077689571666429</v>
      </c>
      <c r="F130">
        <f t="shared" si="15"/>
        <v>0.31809873230492897</v>
      </c>
      <c r="G130">
        <f t="shared" si="16"/>
        <v>0.17427782953266238</v>
      </c>
      <c r="H130">
        <f t="shared" si="17"/>
        <v>0.11817190898564874</v>
      </c>
      <c r="I130" t="str">
        <f t="shared" si="18"/>
        <v/>
      </c>
      <c r="J130">
        <f t="shared" si="10"/>
        <v>240.19992682331926</v>
      </c>
      <c r="K130">
        <f t="shared" si="19"/>
        <v>240.19992682331926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0.45420726445476334</v>
      </c>
      <c r="F131">
        <f t="shared" si="15"/>
        <v>0.28286861883998887</v>
      </c>
      <c r="G131">
        <f t="shared" si="16"/>
        <v>0.15254031055287087</v>
      </c>
      <c r="H131">
        <f t="shared" si="17"/>
        <v>0.103432431673233</v>
      </c>
      <c r="I131" t="str">
        <f t="shared" si="18"/>
        <v/>
      </c>
      <c r="J131">
        <f t="shared" ref="J131:J150" si="20">$O$2+F131-H131</f>
        <v>240.17943618716674</v>
      </c>
      <c r="K131">
        <f t="shared" si="19"/>
        <v>240.17943618716674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0.40390284058173104</v>
      </c>
      <c r="F132">
        <f t="shared" ref="F132:F150" si="25">E132*$O$3</f>
        <v>0.25154031562672485</v>
      </c>
      <c r="G132">
        <f t="shared" ref="G132:G150" si="26">(G131*EXP(-1/$O$6)+C132)</f>
        <v>0.13351409302010731</v>
      </c>
      <c r="H132">
        <f t="shared" ref="H132:H150" si="27">G132*$O$4</f>
        <v>9.0531396282489213E-2</v>
      </c>
      <c r="I132" t="str">
        <f t="shared" ref="I132:I150" si="28">IF(ISBLANK(D132),"",($O$2+((E131*EXP(-1/$O$5))*$O$3)-((G131*EXP(-1/$O$6))*$O$4)))</f>
        <v/>
      </c>
      <c r="J132">
        <f t="shared" si="20"/>
        <v>240.16100891934423</v>
      </c>
      <c r="K132">
        <f t="shared" ref="K132:K150" si="29">IF(I132="",J132,I132)</f>
        <v>240.16100891934423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0.35916973900852017</v>
      </c>
      <c r="F133">
        <f t="shared" si="25"/>
        <v>0.22368168885281661</v>
      </c>
      <c r="G133">
        <f t="shared" si="26"/>
        <v>0.11686099871157218</v>
      </c>
      <c r="H133">
        <f t="shared" si="27"/>
        <v>7.9239495584421268E-2</v>
      </c>
      <c r="I133" t="str">
        <f t="shared" si="28"/>
        <v/>
      </c>
      <c r="J133">
        <f t="shared" si="20"/>
        <v>240.14444219326839</v>
      </c>
      <c r="K133">
        <f t="shared" si="29"/>
        <v>240.14444219326839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0.31939092390053231</v>
      </c>
      <c r="F134">
        <f t="shared" si="25"/>
        <v>0.19890846444788535</v>
      </c>
      <c r="G134">
        <f t="shared" si="26"/>
        <v>0.10228503007401174</v>
      </c>
      <c r="H134">
        <f t="shared" si="27"/>
        <v>6.9356023637161063E-2</v>
      </c>
      <c r="I134" t="str">
        <f t="shared" si="28"/>
        <v/>
      </c>
      <c r="J134">
        <f t="shared" si="20"/>
        <v>240.12955244081073</v>
      </c>
      <c r="K134">
        <f t="shared" si="29"/>
        <v>240.12955244081073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0.28401769745868188</v>
      </c>
      <c r="F135">
        <f t="shared" si="25"/>
        <v>0.17687892751493534</v>
      </c>
      <c r="G135">
        <f t="shared" si="26"/>
        <v>8.9527109066247113E-2</v>
      </c>
      <c r="H135">
        <f t="shared" si="27"/>
        <v>6.0705308372812974E-2</v>
      </c>
      <c r="I135" t="str">
        <f t="shared" si="28"/>
        <v/>
      </c>
      <c r="J135">
        <f t="shared" si="20"/>
        <v>240.11617361914213</v>
      </c>
      <c r="K135">
        <f t="shared" si="29"/>
        <v>240.11617361914213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0.25256213133612126</v>
      </c>
      <c r="F136">
        <f t="shared" si="25"/>
        <v>0.15728920881107511</v>
      </c>
      <c r="G136">
        <f t="shared" si="26"/>
        <v>7.8360472221204902E-2</v>
      </c>
      <c r="H136">
        <f t="shared" si="27"/>
        <v>5.3133589144574542E-2</v>
      </c>
      <c r="I136" t="str">
        <f t="shared" si="28"/>
        <v/>
      </c>
      <c r="J136">
        <f t="shared" si="20"/>
        <v>240.1041556196665</v>
      </c>
      <c r="K136">
        <f t="shared" si="29"/>
        <v>240.1041556196665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0.22459033629171585</v>
      </c>
      <c r="F137">
        <f t="shared" si="25"/>
        <v>0.13986909326055813</v>
      </c>
      <c r="G137">
        <f t="shared" si="26"/>
        <v>6.8586640077773084E-2</v>
      </c>
      <c r="H137">
        <f t="shared" si="27"/>
        <v>4.6506283734633287E-2</v>
      </c>
      <c r="I137" t="str">
        <f t="shared" si="28"/>
        <v/>
      </c>
      <c r="J137">
        <f t="shared" si="20"/>
        <v>240.09336280952593</v>
      </c>
      <c r="K137">
        <f t="shared" si="29"/>
        <v>240.09336280952593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0.1997164772437601</v>
      </c>
      <c r="F138">
        <f t="shared" si="25"/>
        <v>0.12437829268394922</v>
      </c>
      <c r="G138">
        <f t="shared" si="26"/>
        <v>6.0031889341843683E-2</v>
      </c>
      <c r="H138">
        <f t="shared" si="27"/>
        <v>4.0705596245742472E-2</v>
      </c>
      <c r="I138" t="str">
        <f t="shared" si="28"/>
        <v/>
      </c>
      <c r="J138">
        <f t="shared" si="20"/>
        <v>240.08367269643821</v>
      </c>
      <c r="K138">
        <f t="shared" si="29"/>
        <v>240.08367269643821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0.1775974511692674</v>
      </c>
      <c r="F139">
        <f t="shared" si="25"/>
        <v>0.11060313133049053</v>
      </c>
      <c r="G139">
        <f t="shared" si="26"/>
        <v>5.2544165071577255E-2</v>
      </c>
      <c r="H139">
        <f t="shared" si="27"/>
        <v>3.5628423358357364E-2</v>
      </c>
      <c r="I139" t="str">
        <f t="shared" si="28"/>
        <v/>
      </c>
      <c r="J139">
        <f t="shared" si="20"/>
        <v>240.07497470797213</v>
      </c>
      <c r="K139">
        <f t="shared" si="29"/>
        <v>240.07497470797213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0.15792815443727126</v>
      </c>
      <c r="F140">
        <f t="shared" si="25"/>
        <v>9.8353598494831135E-2</v>
      </c>
      <c r="G140">
        <f t="shared" si="26"/>
        <v>4.5990378003058323E-2</v>
      </c>
      <c r="H140">
        <f t="shared" si="27"/>
        <v>3.118452173846031E-2</v>
      </c>
      <c r="I140" t="str">
        <f t="shared" si="28"/>
        <v/>
      </c>
      <c r="J140">
        <f t="shared" si="20"/>
        <v>240.06716907675639</v>
      </c>
      <c r="K140">
        <f t="shared" si="29"/>
        <v>240.06716907675639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0.14043727429506378</v>
      </c>
      <c r="F141">
        <f t="shared" si="25"/>
        <v>8.7460727562744187E-2</v>
      </c>
      <c r="G141">
        <f t="shared" si="26"/>
        <v>4.0254038978122832E-2</v>
      </c>
      <c r="H141">
        <f t="shared" si="27"/>
        <v>2.7294904022981143E-2</v>
      </c>
      <c r="I141" t="str">
        <f t="shared" si="28"/>
        <v/>
      </c>
      <c r="J141">
        <f t="shared" si="20"/>
        <v>240.06016582353976</v>
      </c>
      <c r="K141">
        <f t="shared" si="29"/>
        <v>240.06016582353976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0.12488354645631454</v>
      </c>
      <c r="F142">
        <f t="shared" si="25"/>
        <v>7.7774265333124204E-2</v>
      </c>
      <c r="G142">
        <f t="shared" si="26"/>
        <v>3.5233188427902844E-2</v>
      </c>
      <c r="H142">
        <f t="shared" si="27"/>
        <v>2.3890434872532243E-2</v>
      </c>
      <c r="I142" t="str">
        <f t="shared" si="28"/>
        <v/>
      </c>
      <c r="J142">
        <f t="shared" si="20"/>
        <v>240.05388383046059</v>
      </c>
      <c r="K142">
        <f t="shared" si="29"/>
        <v>240.05388383046059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0.11105242716929213</v>
      </c>
      <c r="F143">
        <f t="shared" si="25"/>
        <v>6.9160599467547074E-2</v>
      </c>
      <c r="G143">
        <f t="shared" si="26"/>
        <v>3.0838584110050866E-2</v>
      </c>
      <c r="H143">
        <f t="shared" si="27"/>
        <v>2.0910602137239807E-2</v>
      </c>
      <c r="I143" t="str">
        <f t="shared" si="28"/>
        <v/>
      </c>
      <c r="J143">
        <f t="shared" si="20"/>
        <v>240.04824999733032</v>
      </c>
      <c r="K143">
        <f t="shared" si="29"/>
        <v>240.04824999733032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9.8753133860632378E-2</v>
      </c>
      <c r="F144">
        <f t="shared" si="25"/>
        <v>6.150091547921447E-2</v>
      </c>
      <c r="G144">
        <f t="shared" si="26"/>
        <v>2.699211488789147E-2</v>
      </c>
      <c r="H144">
        <f t="shared" si="27"/>
        <v>1.8302441293970118E-2</v>
      </c>
      <c r="I144" t="str">
        <f t="shared" si="28"/>
        <v/>
      </c>
      <c r="J144">
        <f t="shared" si="20"/>
        <v>240.04319847418523</v>
      </c>
      <c r="K144">
        <f t="shared" si="29"/>
        <v>240.04319847418523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8.7816013534124895E-2</v>
      </c>
      <c r="F145">
        <f t="shared" si="25"/>
        <v>5.4689557839305868E-2</v>
      </c>
      <c r="G145">
        <f t="shared" si="26"/>
        <v>2.3625412357491354E-2</v>
      </c>
      <c r="H145">
        <f t="shared" si="27"/>
        <v>1.6019594037545958E-2</v>
      </c>
      <c r="I145" t="str">
        <f t="shared" si="28"/>
        <v/>
      </c>
      <c r="J145">
        <f t="shared" si="20"/>
        <v>240.03866996380177</v>
      </c>
      <c r="K145">
        <f t="shared" si="29"/>
        <v>240.03866996380177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7.8090202624950145E-2</v>
      </c>
      <c r="F146">
        <f t="shared" si="25"/>
        <v>4.8632572594299608E-2</v>
      </c>
      <c r="G146">
        <f t="shared" si="26"/>
        <v>2.0678635645252574E-2</v>
      </c>
      <c r="H146">
        <f t="shared" si="27"/>
        <v>1.4021484293044882E-2</v>
      </c>
      <c r="I146" t="str">
        <f t="shared" si="28"/>
        <v/>
      </c>
      <c r="J146">
        <f t="shared" si="20"/>
        <v>240.03461108830126</v>
      </c>
      <c r="K146">
        <f t="shared" si="29"/>
        <v>240.03461108830126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6.9441546030053897E-2</v>
      </c>
      <c r="F147">
        <f t="shared" si="25"/>
        <v>4.3246411391535941E-2</v>
      </c>
      <c r="G147">
        <f t="shared" si="26"/>
        <v>1.8099407776623264E-2</v>
      </c>
      <c r="H147">
        <f t="shared" si="27"/>
        <v>1.2272597003352139E-2</v>
      </c>
      <c r="I147" t="str">
        <f t="shared" si="28"/>
        <v/>
      </c>
      <c r="J147">
        <f t="shared" si="20"/>
        <v>240.0309738143882</v>
      </c>
      <c r="K147">
        <f t="shared" si="29"/>
        <v>240.0309738143882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6.1750746610348843E-2</v>
      </c>
      <c r="F148">
        <f t="shared" si="25"/>
        <v>3.845677903671476E-2</v>
      </c>
      <c r="G148">
        <f t="shared" si="26"/>
        <v>1.5841884710594958E-2</v>
      </c>
      <c r="H148">
        <f t="shared" si="27"/>
        <v>1.0741846872901946E-2</v>
      </c>
      <c r="I148" t="str">
        <f t="shared" si="28"/>
        <v/>
      </c>
      <c r="J148">
        <f t="shared" si="20"/>
        <v>240.02771493216383</v>
      </c>
      <c r="K148">
        <f t="shared" si="29"/>
        <v>240.02771493216383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5.4911719639496474E-2</v>
      </c>
      <c r="F149">
        <f t="shared" si="25"/>
        <v>3.4197608686859837E-2</v>
      </c>
      <c r="G149">
        <f t="shared" si="26"/>
        <v>1.3865940492700691E-2</v>
      </c>
      <c r="H149">
        <f t="shared" si="27"/>
        <v>9.4020258474515547E-3</v>
      </c>
      <c r="I149" t="str">
        <f t="shared" si="28"/>
        <v/>
      </c>
      <c r="J149">
        <f t="shared" si="20"/>
        <v>240.0247955828394</v>
      </c>
      <c r="K149">
        <f t="shared" si="29"/>
        <v>240.0247955828394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4.883012950099825E-2</v>
      </c>
      <c r="F150">
        <f t="shared" si="25"/>
        <v>3.0410150542849415E-2</v>
      </c>
      <c r="G150">
        <f t="shared" si="26"/>
        <v>1.2136454043156334E-2</v>
      </c>
      <c r="H150">
        <f t="shared" si="27"/>
        <v>8.2293195092126726E-3</v>
      </c>
      <c r="I150" t="str">
        <f t="shared" si="28"/>
        <v/>
      </c>
      <c r="J150">
        <f t="shared" si="20"/>
        <v>240.02218083103364</v>
      </c>
      <c r="K150">
        <f t="shared" si="29"/>
        <v>240.02218083103364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
&amp;RsRPE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view="pageLayout" zoomScaleNormal="100" workbookViewId="0">
      <selection activeCell="E14" sqref="E14"/>
    </sheetView>
  </sheetViews>
  <sheetFormatPr defaultRowHeight="14.4"/>
  <cols>
    <col min="2" max="2" width="9.6640625" bestFit="1" customWidth="1"/>
    <col min="3" max="6" width="6.88671875" customWidth="1"/>
    <col min="7" max="7" width="5.5546875" customWidth="1"/>
    <col min="8" max="8" width="6.88671875" customWidth="1"/>
    <col min="9" max="9" width="4.88671875" customWidth="1"/>
    <col min="10" max="10" width="7.33203125" customWidth="1"/>
    <col min="11" max="11" width="7.88671875" customWidth="1"/>
    <col min="13" max="13" width="0" hidden="1" customWidth="1"/>
    <col min="14" max="14" width="8.109375" customWidth="1"/>
    <col min="16" max="16" width="9.109375" customWidth="1"/>
    <col min="17" max="17" width="15.109375" customWidth="1"/>
    <col min="18" max="20" width="9.10937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44</v>
      </c>
      <c r="N1" s="2" t="s">
        <v>11</v>
      </c>
      <c r="Q1" s="2" t="s">
        <v>18</v>
      </c>
      <c r="S1" t="s">
        <v>50</v>
      </c>
      <c r="W1" t="s">
        <v>23</v>
      </c>
    </row>
    <row r="2" spans="1:25">
      <c r="A2">
        <f>0</f>
        <v>0</v>
      </c>
      <c r="B2" s="13">
        <f>Edwards!B2</f>
        <v>43175</v>
      </c>
      <c r="C2" s="22"/>
      <c r="D2" s="3"/>
      <c r="E2">
        <v>0</v>
      </c>
      <c r="F2">
        <v>0</v>
      </c>
      <c r="G2">
        <v>0</v>
      </c>
      <c r="H2">
        <v>0</v>
      </c>
      <c r="J2">
        <f>$O$2+F2-H2</f>
        <v>240</v>
      </c>
      <c r="K2">
        <f>IF(ISBLANK(I2),J2,I2)</f>
        <v>240</v>
      </c>
      <c r="L2" t="str">
        <f>IF(ISBLANK(D2),"",(K2-D2))</f>
        <v/>
      </c>
      <c r="M2" t="str">
        <f>IF(L2="","",(ABS(L2)/D2)*100)</f>
        <v/>
      </c>
      <c r="N2" t="s">
        <v>16</v>
      </c>
      <c r="O2" s="14">
        <f>Edwards!O2</f>
        <v>240</v>
      </c>
      <c r="Q2" t="s">
        <v>19</v>
      </c>
      <c r="R2">
        <f>SUMSQ(L2:L150)</f>
        <v>456.06783560537491</v>
      </c>
      <c r="S2">
        <f>SQRT(R2/11)</f>
        <v>6.4389993265849439</v>
      </c>
    </row>
    <row r="3" spans="1:25">
      <c r="A3">
        <f>A2+1</f>
        <v>1</v>
      </c>
      <c r="B3" s="13">
        <f>Edwards!B3</f>
        <v>43176</v>
      </c>
      <c r="C3" s="22"/>
      <c r="D3" s="3"/>
      <c r="E3">
        <f>(E2*EXP(-1/$O$5)+C3)</f>
        <v>0</v>
      </c>
      <c r="F3">
        <f>E3*$O$3</f>
        <v>0</v>
      </c>
      <c r="G3">
        <f>(G2*EXP(-1/$O$6)+C3)</f>
        <v>0</v>
      </c>
      <c r="H3">
        <f>G3*$O$4</f>
        <v>0</v>
      </c>
      <c r="I3" t="str">
        <f>IF(ISBLANK(D3),"",($O$2+((E2*EXP(-1/$O$5))*$O$3)-((G2*EXP(-1/$O$6))*$O$4)))</f>
        <v/>
      </c>
      <c r="J3">
        <f t="shared" ref="J3:J66" si="0">$O$2+F3-H3</f>
        <v>240</v>
      </c>
      <c r="K3">
        <f>IF(I3="",J3,I3)</f>
        <v>240</v>
      </c>
      <c r="L3" t="str">
        <f t="shared" ref="L3:L66" si="1">IF(ISBLANK(D3),"",(K3-D3))</f>
        <v/>
      </c>
      <c r="M3" t="str">
        <f t="shared" ref="M3:M66" si="2">IF(L3="","",(ABS(L3)/D3)*100)</f>
        <v/>
      </c>
      <c r="N3" t="s">
        <v>12</v>
      </c>
      <c r="O3" s="5">
        <v>0.59262774739828983</v>
      </c>
      <c r="Q3" t="s">
        <v>20</v>
      </c>
      <c r="R3">
        <f>RSQ(D2:D100,I2:I100)</f>
        <v>0.89150893143884946</v>
      </c>
      <c r="W3" t="s">
        <v>26</v>
      </c>
      <c r="X3" t="s">
        <v>24</v>
      </c>
      <c r="Y3" s="3">
        <f>Edwards!Y3</f>
        <v>11</v>
      </c>
    </row>
    <row r="4" spans="1:25">
      <c r="A4">
        <f t="shared" ref="A4:A67" si="3">A3+1</f>
        <v>2</v>
      </c>
      <c r="B4" s="13">
        <f>Edwards!B4</f>
        <v>43177</v>
      </c>
      <c r="C4" s="22"/>
      <c r="D4" s="3"/>
      <c r="E4">
        <f t="shared" ref="E4:E67" si="4">(E3*EXP(-1/$O$5)+C4)</f>
        <v>0</v>
      </c>
      <c r="F4">
        <f t="shared" ref="F4:F67" si="5">E4*$O$3</f>
        <v>0</v>
      </c>
      <c r="G4">
        <f t="shared" ref="G4:G67" si="6">(G3*EXP(-1/$O$6)+C4)</f>
        <v>0</v>
      </c>
      <c r="H4">
        <f t="shared" ref="H4:H67" si="7">G4*$O$4</f>
        <v>0</v>
      </c>
      <c r="I4" t="str">
        <f t="shared" ref="I4:I67" si="8">IF(ISBLANK(D4),"",($O$2+((E3*EXP(-1/$O$5))*$O$3)-((G3*EXP(-1/$O$6))*$O$4)))</f>
        <v/>
      </c>
      <c r="J4">
        <f t="shared" si="0"/>
        <v>240</v>
      </c>
      <c r="K4">
        <f t="shared" ref="K4:K67" si="9">IF(I4="",J4,I4)</f>
        <v>240</v>
      </c>
      <c r="L4" t="str">
        <f t="shared" si="1"/>
        <v/>
      </c>
      <c r="M4" t="str">
        <f t="shared" si="2"/>
        <v/>
      </c>
      <c r="N4" t="s">
        <v>13</v>
      </c>
      <c r="O4" s="5">
        <v>0.83065594320770098</v>
      </c>
      <c r="Q4" t="s">
        <v>21</v>
      </c>
      <c r="R4">
        <f>1-((1-$R$3)*($Y$3-1))/(Y3-Y4-1)</f>
        <v>0.78301786287769892</v>
      </c>
      <c r="W4" t="s">
        <v>27</v>
      </c>
      <c r="X4" t="s">
        <v>25</v>
      </c>
      <c r="Y4">
        <v>5</v>
      </c>
    </row>
    <row r="5" spans="1:25">
      <c r="A5">
        <f t="shared" si="3"/>
        <v>3</v>
      </c>
      <c r="B5" s="13">
        <f>Edwards!B5</f>
        <v>43178</v>
      </c>
      <c r="C5" s="23">
        <v>51.7</v>
      </c>
      <c r="D5" s="3"/>
      <c r="E5">
        <f t="shared" si="4"/>
        <v>51.7</v>
      </c>
      <c r="F5">
        <f t="shared" si="5"/>
        <v>30.638854540491586</v>
      </c>
      <c r="G5">
        <f t="shared" si="6"/>
        <v>51.7</v>
      </c>
      <c r="H5">
        <f t="shared" si="7"/>
        <v>42.944912263838141</v>
      </c>
      <c r="I5" t="str">
        <f t="shared" si="8"/>
        <v/>
      </c>
      <c r="J5">
        <f t="shared" si="0"/>
        <v>227.69394227665344</v>
      </c>
      <c r="K5">
        <f t="shared" si="9"/>
        <v>227.69394227665344</v>
      </c>
      <c r="L5" t="str">
        <f t="shared" si="1"/>
        <v/>
      </c>
      <c r="M5" t="str">
        <f t="shared" si="2"/>
        <v/>
      </c>
      <c r="N5" s="1" t="s">
        <v>14</v>
      </c>
      <c r="O5" s="5">
        <v>11.232056927040157</v>
      </c>
      <c r="Q5" s="1" t="s">
        <v>22</v>
      </c>
      <c r="R5">
        <f>LARGE(L2:L150,1)/LARGE(D2:D100,1)*100</f>
        <v>4.1903561520151831</v>
      </c>
    </row>
    <row r="6" spans="1:25">
      <c r="A6">
        <f t="shared" si="3"/>
        <v>4</v>
      </c>
      <c r="B6" s="13">
        <f>Edwards!B6</f>
        <v>43179</v>
      </c>
      <c r="C6" s="22"/>
      <c r="D6" s="3"/>
      <c r="E6">
        <f t="shared" si="4"/>
        <v>47.296055260287105</v>
      </c>
      <c r="F6">
        <f t="shared" si="5"/>
        <v>28.028954689728984</v>
      </c>
      <c r="G6">
        <f t="shared" si="6"/>
        <v>44.14212577814515</v>
      </c>
      <c r="H6">
        <f t="shared" si="7"/>
        <v>36.666919123438134</v>
      </c>
      <c r="I6" t="str">
        <f t="shared" si="8"/>
        <v/>
      </c>
      <c r="J6">
        <f t="shared" si="0"/>
        <v>231.36203556629087</v>
      </c>
      <c r="K6">
        <f t="shared" si="9"/>
        <v>231.36203556629087</v>
      </c>
      <c r="L6" t="str">
        <f t="shared" si="1"/>
        <v/>
      </c>
      <c r="M6" t="str">
        <f t="shared" si="2"/>
        <v/>
      </c>
      <c r="N6" s="1" t="s">
        <v>15</v>
      </c>
      <c r="O6" s="5">
        <v>6.3273830267014546</v>
      </c>
      <c r="Q6" s="1" t="s">
        <v>45</v>
      </c>
      <c r="R6">
        <f>AVERAGE(M2:M150)</f>
        <v>1.9075270124079216</v>
      </c>
      <c r="S6">
        <f>_xlfn.STDEV.P(M2:M150)</f>
        <v>1.5135751546690011</v>
      </c>
    </row>
    <row r="7" spans="1:25">
      <c r="A7">
        <f t="shared" si="3"/>
        <v>5</v>
      </c>
      <c r="B7" s="13">
        <f>Edwards!B7</f>
        <v>43180</v>
      </c>
      <c r="C7" s="22"/>
      <c r="D7" s="3"/>
      <c r="E7">
        <f t="shared" si="4"/>
        <v>43.267250351724016</v>
      </c>
      <c r="F7">
        <f t="shared" si="5"/>
        <v>25.641373112060066</v>
      </c>
      <c r="G7">
        <f t="shared" si="6"/>
        <v>37.689115439334358</v>
      </c>
      <c r="H7">
        <f t="shared" si="7"/>
        <v>31.306687733924207</v>
      </c>
      <c r="I7" t="str">
        <f t="shared" si="8"/>
        <v/>
      </c>
      <c r="J7">
        <f t="shared" si="0"/>
        <v>234.33468537813587</v>
      </c>
      <c r="K7">
        <f t="shared" si="9"/>
        <v>234.33468537813587</v>
      </c>
      <c r="L7" t="str">
        <f t="shared" si="1"/>
        <v/>
      </c>
      <c r="M7" t="str">
        <f t="shared" si="2"/>
        <v/>
      </c>
    </row>
    <row r="8" spans="1:25">
      <c r="A8">
        <f t="shared" si="3"/>
        <v>6</v>
      </c>
      <c r="B8" s="13">
        <f>Edwards!B8</f>
        <v>43181</v>
      </c>
      <c r="C8" s="23">
        <v>51.7</v>
      </c>
      <c r="D8" s="3"/>
      <c r="E8">
        <f t="shared" si="4"/>
        <v>91.281629856785599</v>
      </c>
      <c r="F8">
        <f t="shared" si="5"/>
        <v>54.096026680871326</v>
      </c>
      <c r="G8">
        <f t="shared" si="6"/>
        <v>83.879452111994766</v>
      </c>
      <c r="H8">
        <f t="shared" si="7"/>
        <v>69.674965409834201</v>
      </c>
      <c r="I8" t="str">
        <f t="shared" si="8"/>
        <v/>
      </c>
      <c r="J8">
        <f t="shared" si="0"/>
        <v>224.4210612710371</v>
      </c>
      <c r="K8">
        <f t="shared" si="9"/>
        <v>224.4210612710371</v>
      </c>
      <c r="L8" t="str">
        <f t="shared" si="1"/>
        <v/>
      </c>
      <c r="M8" t="str">
        <f t="shared" si="2"/>
        <v/>
      </c>
      <c r="O8">
        <f>1.1*O3</f>
        <v>0.65189052213811882</v>
      </c>
    </row>
    <row r="9" spans="1:25">
      <c r="A9">
        <f t="shared" si="3"/>
        <v>7</v>
      </c>
      <c r="B9" s="13">
        <f>Edwards!B9</f>
        <v>43182</v>
      </c>
      <c r="C9" s="23">
        <f>11+51.7</f>
        <v>62.7</v>
      </c>
      <c r="D9" s="3">
        <v>229</v>
      </c>
      <c r="E9">
        <f t="shared" si="4"/>
        <v>146.20601566645271</v>
      </c>
      <c r="F9">
        <f t="shared" si="5"/>
        <v>86.645741720488942</v>
      </c>
      <c r="G9">
        <f t="shared" si="6"/>
        <v>134.31735638935351</v>
      </c>
      <c r="H9">
        <f t="shared" si="7"/>
        <v>111.57151036076336</v>
      </c>
      <c r="I9">
        <f t="shared" si="8"/>
        <v>229.99859923697568</v>
      </c>
      <c r="J9">
        <f t="shared" si="0"/>
        <v>215.07423135972562</v>
      </c>
      <c r="K9">
        <f t="shared" si="9"/>
        <v>229.99859923697568</v>
      </c>
      <c r="L9">
        <f t="shared" si="1"/>
        <v>0.99859923697567865</v>
      </c>
      <c r="M9">
        <f t="shared" si="2"/>
        <v>0.43606953579723962</v>
      </c>
    </row>
    <row r="10" spans="1:25">
      <c r="A10">
        <f t="shared" si="3"/>
        <v>8</v>
      </c>
      <c r="B10" s="13">
        <f>Edwards!B10</f>
        <v>43183</v>
      </c>
      <c r="C10" s="22"/>
      <c r="D10" s="3"/>
      <c r="E10">
        <f t="shared" si="4"/>
        <v>133.75179490032784</v>
      </c>
      <c r="F10">
        <f t="shared" si="5"/>
        <v>79.265024922259357</v>
      </c>
      <c r="G10">
        <f t="shared" si="6"/>
        <v>114.68188858659168</v>
      </c>
      <c r="H10">
        <f t="shared" si="7"/>
        <v>95.261192332735789</v>
      </c>
      <c r="I10" t="str">
        <f t="shared" si="8"/>
        <v/>
      </c>
      <c r="J10">
        <f t="shared" si="0"/>
        <v>224.0038325895236</v>
      </c>
      <c r="K10">
        <f t="shared" si="9"/>
        <v>224.0038325895236</v>
      </c>
      <c r="L10" t="str">
        <f t="shared" si="1"/>
        <v/>
      </c>
      <c r="M10" t="str">
        <f t="shared" si="2"/>
        <v/>
      </c>
    </row>
    <row r="11" spans="1:25">
      <c r="A11">
        <f t="shared" si="3"/>
        <v>9</v>
      </c>
      <c r="B11" s="13">
        <f>Edwards!B11</f>
        <v>43184</v>
      </c>
      <c r="C11" s="22"/>
      <c r="D11" s="3"/>
      <c r="E11">
        <f t="shared" si="4"/>
        <v>122.35845808062848</v>
      </c>
      <c r="F11">
        <f t="shared" si="5"/>
        <v>72.51301738745093</v>
      </c>
      <c r="G11">
        <f t="shared" si="6"/>
        <v>97.916873316529177</v>
      </c>
      <c r="H11">
        <f t="shared" si="7"/>
        <v>81.335232760690516</v>
      </c>
      <c r="I11" t="str">
        <f t="shared" si="8"/>
        <v/>
      </c>
      <c r="J11">
        <f t="shared" si="0"/>
        <v>231.1777846267604</v>
      </c>
      <c r="K11">
        <f t="shared" si="9"/>
        <v>231.1777846267604</v>
      </c>
      <c r="L11" t="str">
        <f t="shared" si="1"/>
        <v/>
      </c>
      <c r="M11" t="str">
        <f t="shared" si="2"/>
        <v/>
      </c>
    </row>
    <row r="12" spans="1:25">
      <c r="A12">
        <f t="shared" si="3"/>
        <v>10</v>
      </c>
      <c r="B12" s="13">
        <f>Edwards!B12</f>
        <v>43185</v>
      </c>
      <c r="C12" s="23">
        <v>51.7</v>
      </c>
      <c r="D12" s="3"/>
      <c r="E12">
        <f t="shared" si="4"/>
        <v>163.63563626585932</v>
      </c>
      <c r="F12">
        <f t="shared" si="5"/>
        <v>96.975018514322116</v>
      </c>
      <c r="G12">
        <f t="shared" si="6"/>
        <v>135.30268738377052</v>
      </c>
      <c r="H12">
        <f t="shared" si="7"/>
        <v>112.3899814073026</v>
      </c>
      <c r="I12" t="str">
        <f t="shared" si="8"/>
        <v/>
      </c>
      <c r="J12">
        <f t="shared" si="0"/>
        <v>224.58503710701953</v>
      </c>
      <c r="K12">
        <f t="shared" si="9"/>
        <v>224.58503710701953</v>
      </c>
      <c r="L12" t="str">
        <f t="shared" si="1"/>
        <v/>
      </c>
      <c r="M12" t="str">
        <f t="shared" si="2"/>
        <v/>
      </c>
    </row>
    <row r="13" spans="1:25">
      <c r="A13">
        <f t="shared" si="3"/>
        <v>11</v>
      </c>
      <c r="B13" s="13">
        <f>Edwards!B13</f>
        <v>43186</v>
      </c>
      <c r="C13" s="22"/>
      <c r="D13" s="3"/>
      <c r="E13">
        <f t="shared" si="4"/>
        <v>149.69671364375867</v>
      </c>
      <c r="F13">
        <f t="shared" si="5"/>
        <v>88.714426199627539</v>
      </c>
      <c r="G13">
        <f t="shared" si="6"/>
        <v>115.52317687844199</v>
      </c>
      <c r="H13">
        <f t="shared" si="7"/>
        <v>95.960013452312296</v>
      </c>
      <c r="I13" t="str">
        <f t="shared" si="8"/>
        <v/>
      </c>
      <c r="J13">
        <f t="shared" si="0"/>
        <v>232.75441274731526</v>
      </c>
      <c r="K13">
        <f t="shared" si="9"/>
        <v>232.75441274731526</v>
      </c>
      <c r="L13" t="str">
        <f t="shared" si="1"/>
        <v/>
      </c>
      <c r="M13" t="str">
        <f t="shared" si="2"/>
        <v/>
      </c>
    </row>
    <row r="14" spans="1:25">
      <c r="A14">
        <f t="shared" si="3"/>
        <v>12</v>
      </c>
      <c r="B14" s="13">
        <f>Edwards!B14</f>
        <v>43187</v>
      </c>
      <c r="C14" s="23">
        <v>51.7</v>
      </c>
      <c r="D14" s="3"/>
      <c r="E14">
        <f t="shared" si="4"/>
        <v>188.6451458564523</v>
      </c>
      <c r="F14">
        <f t="shared" si="5"/>
        <v>111.79634784653116</v>
      </c>
      <c r="G14">
        <f t="shared" si="6"/>
        <v>150.33517609398638</v>
      </c>
      <c r="H14">
        <f t="shared" si="7"/>
        <v>124.87680749564608</v>
      </c>
      <c r="I14" t="str">
        <f t="shared" si="8"/>
        <v/>
      </c>
      <c r="J14">
        <f t="shared" si="0"/>
        <v>226.91954035088509</v>
      </c>
      <c r="K14">
        <f t="shared" si="9"/>
        <v>226.91954035088509</v>
      </c>
      <c r="L14" t="str">
        <f t="shared" si="1"/>
        <v/>
      </c>
      <c r="M14" t="str">
        <f t="shared" si="2"/>
        <v/>
      </c>
    </row>
    <row r="15" spans="1:25">
      <c r="A15">
        <f t="shared" si="3"/>
        <v>13</v>
      </c>
      <c r="B15" s="13">
        <f>Edwards!B15</f>
        <v>43188</v>
      </c>
      <c r="C15" s="22"/>
      <c r="D15" s="3"/>
      <c r="E15">
        <f t="shared" si="4"/>
        <v>172.5758460930694</v>
      </c>
      <c r="F15">
        <f t="shared" si="5"/>
        <v>102.27323492548967</v>
      </c>
      <c r="G15">
        <f t="shared" si="6"/>
        <v>128.35810932341096</v>
      </c>
      <c r="H15">
        <f t="shared" si="7"/>
        <v>106.62142636839512</v>
      </c>
      <c r="I15" t="str">
        <f t="shared" si="8"/>
        <v/>
      </c>
      <c r="J15">
        <f t="shared" si="0"/>
        <v>235.65180855709451</v>
      </c>
      <c r="K15">
        <f t="shared" si="9"/>
        <v>235.65180855709451</v>
      </c>
      <c r="L15" t="str">
        <f t="shared" si="1"/>
        <v/>
      </c>
      <c r="M15" t="str">
        <f t="shared" si="2"/>
        <v/>
      </c>
    </row>
    <row r="16" spans="1:25">
      <c r="A16">
        <f t="shared" si="3"/>
        <v>14</v>
      </c>
      <c r="B16" s="13">
        <f>Edwards!B16</f>
        <v>43189</v>
      </c>
      <c r="C16" s="23">
        <f>12+51.7</f>
        <v>63.7</v>
      </c>
      <c r="D16" s="3">
        <v>243</v>
      </c>
      <c r="E16">
        <f t="shared" si="4"/>
        <v>221.57537240635617</v>
      </c>
      <c r="F16">
        <f t="shared" si="5"/>
        <v>131.31171382811604</v>
      </c>
      <c r="G16">
        <f t="shared" si="6"/>
        <v>173.29380670017238</v>
      </c>
      <c r="H16">
        <f t="shared" si="7"/>
        <v>143.9475304565847</v>
      </c>
      <c r="I16">
        <f t="shared" si="8"/>
        <v>242.52657944459082</v>
      </c>
      <c r="J16">
        <f t="shared" si="0"/>
        <v>227.36418337153131</v>
      </c>
      <c r="K16">
        <f t="shared" si="9"/>
        <v>242.52657944459082</v>
      </c>
      <c r="L16">
        <f t="shared" si="1"/>
        <v>-0.47342055540917727</v>
      </c>
      <c r="M16">
        <f t="shared" si="2"/>
        <v>0.19482327383093714</v>
      </c>
    </row>
    <row r="17" spans="1:13">
      <c r="A17">
        <f t="shared" si="3"/>
        <v>15</v>
      </c>
      <c r="B17" s="13">
        <f>Edwards!B17</f>
        <v>43190</v>
      </c>
      <c r="C17" s="22"/>
      <c r="D17" s="3"/>
      <c r="E17">
        <f t="shared" si="4"/>
        <v>202.70098757542971</v>
      </c>
      <c r="F17">
        <f t="shared" si="5"/>
        <v>120.12622966223564</v>
      </c>
      <c r="G17">
        <f t="shared" si="6"/>
        <v>147.96048378979847</v>
      </c>
      <c r="H17">
        <f t="shared" si="7"/>
        <v>122.9042552198828</v>
      </c>
      <c r="I17" t="str">
        <f t="shared" si="8"/>
        <v/>
      </c>
      <c r="J17">
        <f t="shared" si="0"/>
        <v>237.22197444235283</v>
      </c>
      <c r="K17">
        <f t="shared" si="9"/>
        <v>237.22197444235283</v>
      </c>
      <c r="L17" t="str">
        <f t="shared" si="1"/>
        <v/>
      </c>
      <c r="M17" t="str">
        <f t="shared" si="2"/>
        <v/>
      </c>
    </row>
    <row r="18" spans="1:13">
      <c r="A18">
        <f t="shared" si="3"/>
        <v>16</v>
      </c>
      <c r="B18" s="13">
        <f>Edwards!B18</f>
        <v>43191</v>
      </c>
      <c r="C18" s="22"/>
      <c r="D18" s="3"/>
      <c r="E18">
        <f t="shared" si="4"/>
        <v>185.43437349482193</v>
      </c>
      <c r="F18">
        <f t="shared" si="5"/>
        <v>109.89355505444946</v>
      </c>
      <c r="G18">
        <f t="shared" si="6"/>
        <v>126.33056645347176</v>
      </c>
      <c r="H18">
        <f t="shared" si="7"/>
        <v>104.93723583337173</v>
      </c>
      <c r="I18" t="str">
        <f t="shared" si="8"/>
        <v/>
      </c>
      <c r="J18">
        <f t="shared" si="0"/>
        <v>244.95631922107771</v>
      </c>
      <c r="K18">
        <f t="shared" si="9"/>
        <v>244.95631922107771</v>
      </c>
      <c r="L18" t="str">
        <f t="shared" si="1"/>
        <v/>
      </c>
      <c r="M18" t="str">
        <f t="shared" si="2"/>
        <v/>
      </c>
    </row>
    <row r="19" spans="1:13">
      <c r="A19">
        <f t="shared" si="3"/>
        <v>17</v>
      </c>
      <c r="B19" s="13">
        <f>Edwards!B19</f>
        <v>43192</v>
      </c>
      <c r="C19" s="23">
        <v>51.7</v>
      </c>
      <c r="D19" s="3"/>
      <c r="E19">
        <f t="shared" si="4"/>
        <v>221.33857593748195</v>
      </c>
      <c r="F19">
        <f t="shared" si="5"/>
        <v>131.17138167017524</v>
      </c>
      <c r="G19">
        <f t="shared" si="6"/>
        <v>159.5626644876881</v>
      </c>
      <c r="H19">
        <f t="shared" si="7"/>
        <v>132.54167557075448</v>
      </c>
      <c r="I19" t="str">
        <f t="shared" si="8"/>
        <v/>
      </c>
      <c r="J19">
        <f t="shared" si="0"/>
        <v>238.62970609942079</v>
      </c>
      <c r="K19">
        <f t="shared" si="9"/>
        <v>238.62970609942079</v>
      </c>
      <c r="L19" t="str">
        <f t="shared" si="1"/>
        <v/>
      </c>
      <c r="M19" t="str">
        <f t="shared" si="2"/>
        <v/>
      </c>
    </row>
    <row r="20" spans="1:13">
      <c r="A20">
        <f t="shared" si="3"/>
        <v>18</v>
      </c>
      <c r="B20" s="13">
        <f>Edwards!B20</f>
        <v>43193</v>
      </c>
      <c r="C20" s="22"/>
      <c r="D20" s="3"/>
      <c r="E20">
        <f t="shared" si="4"/>
        <v>202.48436206523016</v>
      </c>
      <c r="F20">
        <f t="shared" si="5"/>
        <v>119.99785137409708</v>
      </c>
      <c r="G20">
        <f t="shared" si="6"/>
        <v>136.2366577429691</v>
      </c>
      <c r="H20">
        <f t="shared" si="7"/>
        <v>113.16578943695073</v>
      </c>
      <c r="I20" t="str">
        <f t="shared" si="8"/>
        <v/>
      </c>
      <c r="J20">
        <f t="shared" si="0"/>
        <v>246.83206193714636</v>
      </c>
      <c r="K20">
        <f t="shared" si="9"/>
        <v>246.83206193714636</v>
      </c>
      <c r="L20" t="str">
        <f t="shared" si="1"/>
        <v/>
      </c>
      <c r="M20" t="str">
        <f t="shared" si="2"/>
        <v/>
      </c>
    </row>
    <row r="21" spans="1:13">
      <c r="A21">
        <f t="shared" si="3"/>
        <v>19</v>
      </c>
      <c r="B21" s="13">
        <f>Edwards!B21</f>
        <v>43194</v>
      </c>
      <c r="C21" s="23">
        <v>51.7</v>
      </c>
      <c r="D21" s="3"/>
      <c r="E21">
        <f t="shared" si="4"/>
        <v>236.93620072690732</v>
      </c>
      <c r="F21">
        <f t="shared" si="5"/>
        <v>140.41496691389614</v>
      </c>
      <c r="G21">
        <f t="shared" si="6"/>
        <v>168.0206127985349</v>
      </c>
      <c r="H21">
        <f t="shared" si="7"/>
        <v>139.56732060250292</v>
      </c>
      <c r="I21" t="str">
        <f t="shared" si="8"/>
        <v/>
      </c>
      <c r="J21">
        <f t="shared" si="0"/>
        <v>240.84764631139322</v>
      </c>
      <c r="K21">
        <f t="shared" si="9"/>
        <v>240.84764631139322</v>
      </c>
      <c r="L21" t="str">
        <f t="shared" si="1"/>
        <v/>
      </c>
      <c r="M21" t="str">
        <f t="shared" si="2"/>
        <v/>
      </c>
    </row>
    <row r="22" spans="1:13">
      <c r="A22">
        <f t="shared" si="3"/>
        <v>20</v>
      </c>
      <c r="B22" s="13">
        <f>Edwards!B22</f>
        <v>43195</v>
      </c>
      <c r="C22" s="22"/>
      <c r="D22" s="3"/>
      <c r="E22">
        <f t="shared" si="4"/>
        <v>216.7533393180326</v>
      </c>
      <c r="F22">
        <f t="shared" si="5"/>
        <v>128.45404322110284</v>
      </c>
      <c r="G22">
        <f t="shared" si="6"/>
        <v>143.45816292986368</v>
      </c>
      <c r="H22">
        <f t="shared" si="7"/>
        <v>119.16437563934996</v>
      </c>
      <c r="I22" t="str">
        <f t="shared" si="8"/>
        <v/>
      </c>
      <c r="J22">
        <f t="shared" si="0"/>
        <v>249.28966758175289</v>
      </c>
      <c r="K22">
        <f t="shared" si="9"/>
        <v>249.28966758175289</v>
      </c>
      <c r="L22" t="str">
        <f t="shared" si="1"/>
        <v/>
      </c>
      <c r="M22" t="str">
        <f t="shared" si="2"/>
        <v/>
      </c>
    </row>
    <row r="23" spans="1:13">
      <c r="A23">
        <f t="shared" si="3"/>
        <v>21</v>
      </c>
      <c r="B23" s="13">
        <f>Edwards!B23</f>
        <v>43196</v>
      </c>
      <c r="C23" s="23">
        <f>12+51.7</f>
        <v>63.7</v>
      </c>
      <c r="D23" s="3">
        <v>249</v>
      </c>
      <c r="E23">
        <f t="shared" si="4"/>
        <v>261.989708205753</v>
      </c>
      <c r="F23">
        <f t="shared" si="5"/>
        <v>155.26237061551066</v>
      </c>
      <c r="G23">
        <f t="shared" si="6"/>
        <v>186.18642692363022</v>
      </c>
      <c r="H23">
        <f t="shared" si="7"/>
        <v>154.65686206871976</v>
      </c>
      <c r="I23">
        <f t="shared" si="8"/>
        <v>255.76790461985041</v>
      </c>
      <c r="J23">
        <f t="shared" si="0"/>
        <v>240.60550854679093</v>
      </c>
      <c r="K23">
        <f t="shared" si="9"/>
        <v>255.76790461985041</v>
      </c>
      <c r="L23">
        <f t="shared" si="1"/>
        <v>6.7679046198504125</v>
      </c>
      <c r="M23">
        <f t="shared" si="2"/>
        <v>2.7180339838756677</v>
      </c>
    </row>
    <row r="24" spans="1:13">
      <c r="A24">
        <f t="shared" si="3"/>
        <v>22</v>
      </c>
      <c r="B24" s="13">
        <f>Edwards!B24</f>
        <v>43197</v>
      </c>
      <c r="C24" s="24"/>
      <c r="D24" s="3"/>
      <c r="E24">
        <f t="shared" si="4"/>
        <v>239.67272179740402</v>
      </c>
      <c r="F24">
        <f t="shared" si="5"/>
        <v>142.03670523161253</v>
      </c>
      <c r="G24">
        <f t="shared" si="6"/>
        <v>158.96836896414536</v>
      </c>
      <c r="H24">
        <f t="shared" si="7"/>
        <v>132.04802046210199</v>
      </c>
      <c r="I24" t="str">
        <f t="shared" si="8"/>
        <v/>
      </c>
      <c r="J24">
        <f t="shared" si="0"/>
        <v>249.98868476951054</v>
      </c>
      <c r="K24">
        <f t="shared" si="9"/>
        <v>249.98868476951054</v>
      </c>
      <c r="L24" t="str">
        <f t="shared" si="1"/>
        <v/>
      </c>
      <c r="M24" t="str">
        <f t="shared" si="2"/>
        <v/>
      </c>
    </row>
    <row r="25" spans="1:13">
      <c r="A25">
        <f t="shared" si="3"/>
        <v>23</v>
      </c>
      <c r="B25" s="13">
        <f>Edwards!B25</f>
        <v>43198</v>
      </c>
      <c r="C25" s="22"/>
      <c r="D25" s="3"/>
      <c r="E25">
        <f t="shared" si="4"/>
        <v>219.25675618014387</v>
      </c>
      <c r="F25">
        <f t="shared" si="5"/>
        <v>129.93763751689471</v>
      </c>
      <c r="G25">
        <f t="shared" si="6"/>
        <v>135.72924057179671</v>
      </c>
      <c r="H25">
        <f t="shared" si="7"/>
        <v>112.74430034803075</v>
      </c>
      <c r="I25" t="str">
        <f t="shared" si="8"/>
        <v/>
      </c>
      <c r="J25">
        <f t="shared" si="0"/>
        <v>257.19333716886399</v>
      </c>
      <c r="K25">
        <f t="shared" si="9"/>
        <v>257.19333716886399</v>
      </c>
      <c r="L25" t="str">
        <f t="shared" si="1"/>
        <v/>
      </c>
      <c r="M25" t="str">
        <f t="shared" si="2"/>
        <v/>
      </c>
    </row>
    <row r="26" spans="1:13">
      <c r="A26">
        <f t="shared" si="3"/>
        <v>24</v>
      </c>
      <c r="B26" s="13">
        <f>Edwards!B26</f>
        <v>43199</v>
      </c>
      <c r="C26" s="23">
        <v>51.7</v>
      </c>
      <c r="D26" s="3"/>
      <c r="E26">
        <f t="shared" si="4"/>
        <v>252.2798773014967</v>
      </c>
      <c r="F26">
        <f t="shared" si="5"/>
        <v>149.50805539910294</v>
      </c>
      <c r="G26">
        <f t="shared" si="6"/>
        <v>167.58737348341145</v>
      </c>
      <c r="H26">
        <f t="shared" si="7"/>
        <v>139.2074477905644</v>
      </c>
      <c r="I26" t="str">
        <f t="shared" si="8"/>
        <v/>
      </c>
      <c r="J26">
        <f t="shared" si="0"/>
        <v>250.30060760853854</v>
      </c>
      <c r="K26">
        <f t="shared" si="9"/>
        <v>250.30060760853854</v>
      </c>
      <c r="L26" t="str">
        <f t="shared" si="1"/>
        <v/>
      </c>
      <c r="M26" t="str">
        <f t="shared" si="2"/>
        <v/>
      </c>
    </row>
    <row r="27" spans="1:13">
      <c r="A27">
        <f t="shared" si="3"/>
        <v>25</v>
      </c>
      <c r="B27" s="13">
        <f>Edwards!B27</f>
        <v>43200</v>
      </c>
      <c r="C27" s="22"/>
      <c r="D27" s="3"/>
      <c r="E27">
        <f t="shared" si="4"/>
        <v>230.7900003464224</v>
      </c>
      <c r="F27">
        <f t="shared" si="5"/>
        <v>136.77255802735084</v>
      </c>
      <c r="G27">
        <f t="shared" si="6"/>
        <v>143.08825762347649</v>
      </c>
      <c r="H27">
        <f t="shared" si="7"/>
        <v>118.85711159817538</v>
      </c>
      <c r="I27" t="str">
        <f t="shared" si="8"/>
        <v/>
      </c>
      <c r="J27">
        <f t="shared" si="0"/>
        <v>257.91544642917546</v>
      </c>
      <c r="K27">
        <f t="shared" si="9"/>
        <v>257.91544642917546</v>
      </c>
      <c r="L27" t="str">
        <f t="shared" si="1"/>
        <v/>
      </c>
      <c r="M27" t="str">
        <f t="shared" si="2"/>
        <v/>
      </c>
    </row>
    <row r="28" spans="1:13">
      <c r="A28">
        <f t="shared" si="3"/>
        <v>26</v>
      </c>
      <c r="B28" s="13">
        <f>Edwards!B28</f>
        <v>43201</v>
      </c>
      <c r="C28" s="23">
        <v>51.7</v>
      </c>
      <c r="D28" s="3"/>
      <c r="E28">
        <f t="shared" si="4"/>
        <v>262.8306887796146</v>
      </c>
      <c r="F28">
        <f t="shared" si="5"/>
        <v>155.76075903860396</v>
      </c>
      <c r="G28">
        <f t="shared" si="6"/>
        <v>173.8705970094997</v>
      </c>
      <c r="H28">
        <f t="shared" si="7"/>
        <v>144.42664475501206</v>
      </c>
      <c r="I28" t="str">
        <f t="shared" si="8"/>
        <v/>
      </c>
      <c r="J28">
        <f t="shared" si="0"/>
        <v>251.3341142835919</v>
      </c>
      <c r="K28">
        <f t="shared" si="9"/>
        <v>251.3341142835919</v>
      </c>
      <c r="L28" t="str">
        <f t="shared" si="1"/>
        <v/>
      </c>
      <c r="M28" t="str">
        <f t="shared" si="2"/>
        <v/>
      </c>
    </row>
    <row r="29" spans="1:13">
      <c r="A29">
        <f t="shared" si="3"/>
        <v>27</v>
      </c>
      <c r="B29" s="13">
        <f>Edwards!B29</f>
        <v>43202</v>
      </c>
      <c r="C29" s="22"/>
      <c r="D29" s="3"/>
      <c r="E29">
        <f t="shared" si="4"/>
        <v>240.44206538916777</v>
      </c>
      <c r="F29">
        <f t="shared" si="5"/>
        <v>142.4926395913748</v>
      </c>
      <c r="G29">
        <f t="shared" si="6"/>
        <v>148.45295478364648</v>
      </c>
      <c r="H29">
        <f t="shared" si="7"/>
        <v>123.31332917778005</v>
      </c>
      <c r="I29" t="str">
        <f t="shared" si="8"/>
        <v/>
      </c>
      <c r="J29">
        <f t="shared" si="0"/>
        <v>259.17931041359475</v>
      </c>
      <c r="K29">
        <f t="shared" si="9"/>
        <v>259.17931041359475</v>
      </c>
      <c r="L29" t="str">
        <f t="shared" si="1"/>
        <v/>
      </c>
      <c r="M29" t="str">
        <f t="shared" si="2"/>
        <v/>
      </c>
    </row>
    <row r="30" spans="1:13">
      <c r="A30">
        <f t="shared" si="3"/>
        <v>28</v>
      </c>
      <c r="B30" s="13">
        <f>Edwards!B30</f>
        <v>43203</v>
      </c>
      <c r="C30" s="23">
        <f>13+51.7</f>
        <v>64.7</v>
      </c>
      <c r="D30" s="3">
        <v>253</v>
      </c>
      <c r="E30">
        <f t="shared" si="4"/>
        <v>284.66056502018654</v>
      </c>
      <c r="F30">
        <f t="shared" si="5"/>
        <v>168.69774942103757</v>
      </c>
      <c r="G30">
        <f t="shared" si="6"/>
        <v>191.45104452992297</v>
      </c>
      <c r="H30">
        <f t="shared" si="7"/>
        <v>159.02994797210272</v>
      </c>
      <c r="I30">
        <f t="shared" si="8"/>
        <v>265.06822571780373</v>
      </c>
      <c r="J30">
        <f t="shared" si="0"/>
        <v>249.66780144893482</v>
      </c>
      <c r="K30">
        <f t="shared" si="9"/>
        <v>265.06822571780373</v>
      </c>
      <c r="L30">
        <f t="shared" si="1"/>
        <v>12.068225717803728</v>
      </c>
      <c r="M30">
        <f t="shared" si="2"/>
        <v>4.7700496908315131</v>
      </c>
    </row>
    <row r="31" spans="1:13">
      <c r="A31">
        <f t="shared" si="3"/>
        <v>29</v>
      </c>
      <c r="B31" s="13">
        <f>Edwards!B31</f>
        <v>43204</v>
      </c>
      <c r="C31" s="22"/>
      <c r="D31" s="3"/>
      <c r="E31">
        <f t="shared" si="4"/>
        <v>260.41241418992831</v>
      </c>
      <c r="F31">
        <f t="shared" si="5"/>
        <v>154.32762241592766</v>
      </c>
      <c r="G31">
        <f t="shared" si="6"/>
        <v>163.46336727267169</v>
      </c>
      <c r="H31">
        <f t="shared" si="7"/>
        <v>135.78181752178793</v>
      </c>
      <c r="I31" t="str">
        <f t="shared" si="8"/>
        <v/>
      </c>
      <c r="J31">
        <f t="shared" si="0"/>
        <v>258.54580489413968</v>
      </c>
      <c r="K31">
        <f t="shared" si="9"/>
        <v>258.54580489413968</v>
      </c>
      <c r="L31" t="str">
        <f t="shared" si="1"/>
        <v/>
      </c>
      <c r="M31" t="str">
        <f t="shared" si="2"/>
        <v/>
      </c>
    </row>
    <row r="32" spans="1:13">
      <c r="A32">
        <f t="shared" si="3"/>
        <v>30</v>
      </c>
      <c r="B32" s="13">
        <f>Edwards!B32</f>
        <v>43205</v>
      </c>
      <c r="C32" s="22"/>
      <c r="D32" s="3"/>
      <c r="E32">
        <f t="shared" si="4"/>
        <v>238.22978591860004</v>
      </c>
      <c r="F32">
        <f t="shared" si="5"/>
        <v>141.18158139211678</v>
      </c>
      <c r="G32">
        <f t="shared" si="6"/>
        <v>139.56712801294793</v>
      </c>
      <c r="H32">
        <f t="shared" si="7"/>
        <v>115.9322643603852</v>
      </c>
      <c r="I32" t="str">
        <f t="shared" si="8"/>
        <v/>
      </c>
      <c r="J32">
        <f t="shared" si="0"/>
        <v>265.24931703173155</v>
      </c>
      <c r="K32">
        <f t="shared" si="9"/>
        <v>265.24931703173155</v>
      </c>
      <c r="L32" t="str">
        <f t="shared" si="1"/>
        <v/>
      </c>
      <c r="M32" t="str">
        <f t="shared" si="2"/>
        <v/>
      </c>
    </row>
    <row r="33" spans="1:13">
      <c r="A33">
        <f t="shared" si="3"/>
        <v>31</v>
      </c>
      <c r="B33" s="13">
        <f>Edwards!B33</f>
        <v>43206</v>
      </c>
      <c r="C33" s="23">
        <v>51.7</v>
      </c>
      <c r="D33" s="3"/>
      <c r="E33">
        <f t="shared" si="4"/>
        <v>269.63673345169195</v>
      </c>
      <c r="F33">
        <f t="shared" si="5"/>
        <v>159.79420996130929</v>
      </c>
      <c r="G33">
        <f t="shared" si="6"/>
        <v>170.86421120390779</v>
      </c>
      <c r="H33">
        <f t="shared" si="7"/>
        <v>141.92937251802186</v>
      </c>
      <c r="I33" t="str">
        <f t="shared" si="8"/>
        <v/>
      </c>
      <c r="J33">
        <f t="shared" si="0"/>
        <v>257.86483744328746</v>
      </c>
      <c r="K33">
        <f t="shared" si="9"/>
        <v>257.86483744328746</v>
      </c>
      <c r="L33" t="str">
        <f t="shared" si="1"/>
        <v/>
      </c>
      <c r="M33" t="str">
        <f t="shared" si="2"/>
        <v/>
      </c>
    </row>
    <row r="34" spans="1:13">
      <c r="A34">
        <f t="shared" si="3"/>
        <v>32</v>
      </c>
      <c r="B34" s="13">
        <f>Edwards!B34</f>
        <v>43207</v>
      </c>
      <c r="C34" s="22"/>
      <c r="D34" s="3"/>
      <c r="E34">
        <f t="shared" si="4"/>
        <v>246.66835291169298</v>
      </c>
      <c r="F34">
        <f t="shared" si="5"/>
        <v>146.182510340503</v>
      </c>
      <c r="G34">
        <f t="shared" si="6"/>
        <v>145.88606386743626</v>
      </c>
      <c r="H34">
        <f t="shared" si="7"/>
        <v>121.18112598266417</v>
      </c>
      <c r="I34" t="str">
        <f t="shared" si="8"/>
        <v/>
      </c>
      <c r="J34">
        <f t="shared" si="0"/>
        <v>265.00138435783879</v>
      </c>
      <c r="K34">
        <f t="shared" si="9"/>
        <v>265.00138435783879</v>
      </c>
      <c r="L34" t="str">
        <f t="shared" si="1"/>
        <v/>
      </c>
      <c r="M34" t="str">
        <f t="shared" si="2"/>
        <v/>
      </c>
    </row>
    <row r="35" spans="1:13">
      <c r="A35">
        <f t="shared" si="3"/>
        <v>33</v>
      </c>
      <c r="B35" s="13">
        <f>Edwards!B35</f>
        <v>43208</v>
      </c>
      <c r="C35" s="23">
        <v>51.7</v>
      </c>
      <c r="D35" s="3"/>
      <c r="E35">
        <f t="shared" si="4"/>
        <v>277.35648066296773</v>
      </c>
      <c r="F35">
        <f t="shared" si="5"/>
        <v>164.36914636161188</v>
      </c>
      <c r="G35">
        <f t="shared" si="6"/>
        <v>176.25940000995917</v>
      </c>
      <c r="H35">
        <f t="shared" si="7"/>
        <v>146.41091816449608</v>
      </c>
      <c r="I35" t="str">
        <f t="shared" si="8"/>
        <v/>
      </c>
      <c r="J35">
        <f t="shared" si="0"/>
        <v>257.95822819711583</v>
      </c>
      <c r="K35">
        <f t="shared" si="9"/>
        <v>257.95822819711583</v>
      </c>
      <c r="L35" t="str">
        <f t="shared" si="1"/>
        <v/>
      </c>
      <c r="M35" t="str">
        <f t="shared" si="2"/>
        <v/>
      </c>
    </row>
    <row r="36" spans="1:13">
      <c r="A36">
        <f t="shared" si="3"/>
        <v>34</v>
      </c>
      <c r="B36" s="13">
        <f>Edwards!B36</f>
        <v>43209</v>
      </c>
      <c r="C36" s="22"/>
      <c r="D36" s="3"/>
      <c r="E36">
        <f t="shared" si="4"/>
        <v>253.73051133915808</v>
      </c>
      <c r="F36">
        <f t="shared" si="5"/>
        <v>150.36774138114149</v>
      </c>
      <c r="G36">
        <f t="shared" si="6"/>
        <v>150.49254554777593</v>
      </c>
      <c r="H36">
        <f t="shared" si="7"/>
        <v>125.00752736771572</v>
      </c>
      <c r="I36" t="str">
        <f t="shared" si="8"/>
        <v/>
      </c>
      <c r="J36">
        <f t="shared" si="0"/>
        <v>265.36021401342578</v>
      </c>
      <c r="K36">
        <f t="shared" si="9"/>
        <v>265.36021401342578</v>
      </c>
      <c r="L36" t="str">
        <f t="shared" si="1"/>
        <v/>
      </c>
      <c r="M36" t="str">
        <f t="shared" si="2"/>
        <v/>
      </c>
    </row>
    <row r="37" spans="1:13">
      <c r="A37">
        <f t="shared" si="3"/>
        <v>35</v>
      </c>
      <c r="B37" s="13">
        <f>Edwards!B37</f>
        <v>43210</v>
      </c>
      <c r="C37" s="23">
        <f>15+51.7</f>
        <v>66.7</v>
      </c>
      <c r="D37" s="3">
        <v>272</v>
      </c>
      <c r="E37">
        <f t="shared" si="4"/>
        <v>298.81706548390184</v>
      </c>
      <c r="F37">
        <f t="shared" si="5"/>
        <v>177.08728440189202</v>
      </c>
      <c r="G37">
        <f t="shared" si="6"/>
        <v>195.19247338961628</v>
      </c>
      <c r="H37">
        <f t="shared" si="7"/>
        <v>162.13778809049577</v>
      </c>
      <c r="I37">
        <f t="shared" si="8"/>
        <v>270.82597697188396</v>
      </c>
      <c r="J37">
        <f t="shared" si="0"/>
        <v>254.94949631139625</v>
      </c>
      <c r="K37">
        <f t="shared" si="9"/>
        <v>270.82597697188396</v>
      </c>
      <c r="L37">
        <f t="shared" si="1"/>
        <v>-1.1740230281160393</v>
      </c>
      <c r="M37">
        <f t="shared" si="2"/>
        <v>0.43162611327795564</v>
      </c>
    </row>
    <row r="38" spans="1:13">
      <c r="A38">
        <f t="shared" si="3"/>
        <v>36</v>
      </c>
      <c r="B38" s="13">
        <f>Edwards!B38</f>
        <v>43211</v>
      </c>
      <c r="C38" s="22"/>
      <c r="D38" s="3"/>
      <c r="E38">
        <f t="shared" si="4"/>
        <v>273.36302595441879</v>
      </c>
      <c r="F38">
        <f t="shared" si="5"/>
        <v>162.00251429334745</v>
      </c>
      <c r="G38">
        <f t="shared" si="6"/>
        <v>166.65784741415263</v>
      </c>
      <c r="H38">
        <f t="shared" si="7"/>
        <v>138.43533143676805</v>
      </c>
      <c r="I38" t="str">
        <f t="shared" si="8"/>
        <v/>
      </c>
      <c r="J38">
        <f t="shared" si="0"/>
        <v>263.56718285657939</v>
      </c>
      <c r="K38">
        <f t="shared" si="9"/>
        <v>263.56718285657939</v>
      </c>
      <c r="L38" t="str">
        <f t="shared" si="1"/>
        <v/>
      </c>
      <c r="M38" t="str">
        <f t="shared" si="2"/>
        <v/>
      </c>
    </row>
    <row r="39" spans="1:13">
      <c r="A39">
        <f t="shared" si="3"/>
        <v>37</v>
      </c>
      <c r="B39" s="13">
        <f>Edwards!B39</f>
        <v>43212</v>
      </c>
      <c r="C39" s="22"/>
      <c r="D39" s="3"/>
      <c r="E39">
        <f t="shared" si="4"/>
        <v>250.07722981933247</v>
      </c>
      <c r="F39">
        <f t="shared" si="5"/>
        <v>148.20270538343544</v>
      </c>
      <c r="G39">
        <f t="shared" si="6"/>
        <v>142.2946162953665</v>
      </c>
      <c r="H39">
        <f t="shared" si="7"/>
        <v>118.19786871220555</v>
      </c>
      <c r="I39" t="str">
        <f t="shared" si="8"/>
        <v/>
      </c>
      <c r="J39">
        <f t="shared" si="0"/>
        <v>270.0048366712299</v>
      </c>
      <c r="K39">
        <f t="shared" si="9"/>
        <v>270.0048366712299</v>
      </c>
      <c r="L39" t="str">
        <f t="shared" si="1"/>
        <v/>
      </c>
      <c r="M39" t="str">
        <f t="shared" si="2"/>
        <v/>
      </c>
    </row>
    <row r="40" spans="1:13">
      <c r="A40">
        <f t="shared" si="3"/>
        <v>38</v>
      </c>
      <c r="B40" s="13">
        <f>Edwards!B40</f>
        <v>43213</v>
      </c>
      <c r="C40" s="23">
        <v>51.7</v>
      </c>
      <c r="D40" s="3"/>
      <c r="E40">
        <f t="shared" si="4"/>
        <v>280.47498028771116</v>
      </c>
      <c r="F40">
        <f t="shared" si="5"/>
        <v>166.217255769486</v>
      </c>
      <c r="G40">
        <f t="shared" si="6"/>
        <v>173.19297582326828</v>
      </c>
      <c r="H40">
        <f t="shared" si="7"/>
        <v>143.86377468942547</v>
      </c>
      <c r="I40" t="str">
        <f t="shared" si="8"/>
        <v/>
      </c>
      <c r="J40">
        <f t="shared" si="0"/>
        <v>262.35348108006053</v>
      </c>
      <c r="K40">
        <f t="shared" si="9"/>
        <v>262.35348108006053</v>
      </c>
      <c r="L40" t="str">
        <f t="shared" si="1"/>
        <v/>
      </c>
      <c r="M40" t="str">
        <f t="shared" si="2"/>
        <v/>
      </c>
    </row>
    <row r="41" spans="1:13">
      <c r="A41">
        <f t="shared" si="3"/>
        <v>39</v>
      </c>
      <c r="B41" s="13">
        <f>Edwards!B41</f>
        <v>43214</v>
      </c>
      <c r="C41" s="22"/>
      <c r="D41" s="3"/>
      <c r="E41">
        <f t="shared" si="4"/>
        <v>256.58336879720548</v>
      </c>
      <c r="F41">
        <f t="shared" si="5"/>
        <v>152.05842387015252</v>
      </c>
      <c r="G41">
        <f t="shared" si="6"/>
        <v>147.87439308862591</v>
      </c>
      <c r="H41">
        <f t="shared" si="7"/>
        <v>122.8327434672989</v>
      </c>
      <c r="I41" t="str">
        <f t="shared" si="8"/>
        <v/>
      </c>
      <c r="J41">
        <f t="shared" si="0"/>
        <v>269.22568040285364</v>
      </c>
      <c r="K41">
        <f t="shared" si="9"/>
        <v>269.22568040285364</v>
      </c>
      <c r="L41" t="str">
        <f t="shared" si="1"/>
        <v/>
      </c>
      <c r="M41" t="str">
        <f t="shared" si="2"/>
        <v/>
      </c>
    </row>
    <row r="42" spans="1:13">
      <c r="A42">
        <f t="shared" si="3"/>
        <v>40</v>
      </c>
      <c r="B42" s="13">
        <f>Edwards!B42</f>
        <v>43215</v>
      </c>
      <c r="C42" s="23">
        <v>51.7</v>
      </c>
      <c r="D42" s="3"/>
      <c r="E42">
        <f t="shared" si="4"/>
        <v>286.42690888787729</v>
      </c>
      <c r="F42">
        <f t="shared" si="5"/>
        <v>169.74453380847791</v>
      </c>
      <c r="G42">
        <f t="shared" si="6"/>
        <v>177.95706110415864</v>
      </c>
      <c r="H42">
        <f t="shared" si="7"/>
        <v>147.82109044194536</v>
      </c>
      <c r="I42" t="str">
        <f t="shared" si="8"/>
        <v/>
      </c>
      <c r="J42">
        <f t="shared" si="0"/>
        <v>261.92344336653252</v>
      </c>
      <c r="K42">
        <f t="shared" si="9"/>
        <v>261.92344336653252</v>
      </c>
      <c r="L42" t="str">
        <f t="shared" si="1"/>
        <v/>
      </c>
      <c r="M42" t="str">
        <f t="shared" si="2"/>
        <v/>
      </c>
    </row>
    <row r="43" spans="1:13">
      <c r="A43">
        <f t="shared" si="3"/>
        <v>41</v>
      </c>
      <c r="B43" s="13">
        <f>Edwards!B43</f>
        <v>43216</v>
      </c>
      <c r="C43" s="22"/>
      <c r="D43" s="3"/>
      <c r="E43">
        <f t="shared" si="4"/>
        <v>262.02829614689097</v>
      </c>
      <c r="F43">
        <f t="shared" si="5"/>
        <v>155.28523890014398</v>
      </c>
      <c r="G43">
        <f t="shared" si="6"/>
        <v>151.94203045200837</v>
      </c>
      <c r="H43">
        <f t="shared" si="7"/>
        <v>126.21155061800623</v>
      </c>
      <c r="I43" t="str">
        <f t="shared" si="8"/>
        <v/>
      </c>
      <c r="J43">
        <f t="shared" si="0"/>
        <v>269.07368828213777</v>
      </c>
      <c r="K43">
        <f t="shared" si="9"/>
        <v>269.07368828213777</v>
      </c>
      <c r="L43" t="str">
        <f t="shared" si="1"/>
        <v/>
      </c>
      <c r="M43" t="str">
        <f t="shared" si="2"/>
        <v/>
      </c>
    </row>
    <row r="44" spans="1:13">
      <c r="A44">
        <f t="shared" si="3"/>
        <v>42</v>
      </c>
      <c r="B44" s="13">
        <f>Edwards!B44</f>
        <v>43217</v>
      </c>
      <c r="C44" s="23">
        <f>15+51.7</f>
        <v>66.7</v>
      </c>
      <c r="D44" s="3">
        <v>281</v>
      </c>
      <c r="E44">
        <f t="shared" si="4"/>
        <v>306.40802271416305</v>
      </c>
      <c r="F44">
        <f t="shared" si="5"/>
        <v>181.58589628585847</v>
      </c>
      <c r="G44">
        <f t="shared" si="6"/>
        <v>196.43006226691131</v>
      </c>
      <c r="H44">
        <f t="shared" si="7"/>
        <v>163.16579864666863</v>
      </c>
      <c r="I44">
        <f t="shared" si="8"/>
        <v>274.29657829967755</v>
      </c>
      <c r="J44">
        <f t="shared" si="0"/>
        <v>258.42009763918981</v>
      </c>
      <c r="K44">
        <f t="shared" si="9"/>
        <v>274.29657829967755</v>
      </c>
      <c r="L44">
        <f t="shared" si="1"/>
        <v>-6.7034217003224512</v>
      </c>
      <c r="M44">
        <f t="shared" si="2"/>
        <v>2.3855593239581676</v>
      </c>
    </row>
    <row r="45" spans="1:13">
      <c r="A45">
        <f t="shared" si="3"/>
        <v>43</v>
      </c>
      <c r="B45" s="13">
        <f>Edwards!B45</f>
        <v>43218</v>
      </c>
      <c r="C45" s="22"/>
      <c r="D45" s="3"/>
      <c r="E45">
        <f t="shared" si="4"/>
        <v>280.30736507706695</v>
      </c>
      <c r="F45">
        <f t="shared" si="5"/>
        <v>166.11792234477224</v>
      </c>
      <c r="G45">
        <f t="shared" si="6"/>
        <v>167.71451673491069</v>
      </c>
      <c r="H45">
        <f t="shared" si="7"/>
        <v>139.31306008806098</v>
      </c>
      <c r="I45" t="str">
        <f t="shared" si="8"/>
        <v/>
      </c>
      <c r="J45">
        <f t="shared" si="0"/>
        <v>266.80486225671126</v>
      </c>
      <c r="K45">
        <f t="shared" si="9"/>
        <v>266.80486225671126</v>
      </c>
      <c r="L45" t="str">
        <f t="shared" si="1"/>
        <v/>
      </c>
      <c r="M45" t="str">
        <f t="shared" si="2"/>
        <v/>
      </c>
    </row>
    <row r="46" spans="1:13">
      <c r="A46">
        <f t="shared" si="3"/>
        <v>44</v>
      </c>
      <c r="B46" s="13">
        <f>Edwards!B46</f>
        <v>43219</v>
      </c>
      <c r="C46" s="22"/>
      <c r="D46" s="3"/>
      <c r="E46">
        <f t="shared" si="4"/>
        <v>256.43003150000828</v>
      </c>
      <c r="F46">
        <f t="shared" si="5"/>
        <v>151.96755193312242</v>
      </c>
      <c r="G46">
        <f t="shared" si="6"/>
        <v>143.1968141689218</v>
      </c>
      <c r="H46">
        <f t="shared" si="7"/>
        <v>118.94728473782362</v>
      </c>
      <c r="I46" t="str">
        <f t="shared" si="8"/>
        <v/>
      </c>
      <c r="J46">
        <f t="shared" si="0"/>
        <v>273.0202671952988</v>
      </c>
      <c r="K46">
        <f t="shared" si="9"/>
        <v>273.0202671952988</v>
      </c>
      <c r="L46" t="str">
        <f t="shared" si="1"/>
        <v/>
      </c>
      <c r="M46" t="str">
        <f t="shared" si="2"/>
        <v/>
      </c>
    </row>
    <row r="47" spans="1:13">
      <c r="A47">
        <f t="shared" si="3"/>
        <v>45</v>
      </c>
      <c r="B47" s="13">
        <f>Edwards!B47</f>
        <v>43220</v>
      </c>
      <c r="C47" s="23">
        <v>51.7</v>
      </c>
      <c r="D47" s="3"/>
      <c r="E47">
        <f t="shared" si="4"/>
        <v>286.28663327314416</v>
      </c>
      <c r="F47">
        <f t="shared" si="5"/>
        <v>169.66140258690371</v>
      </c>
      <c r="G47">
        <f t="shared" si="6"/>
        <v>173.96328398596177</v>
      </c>
      <c r="H47">
        <f t="shared" si="7"/>
        <v>144.50363574286823</v>
      </c>
      <c r="I47" t="str">
        <f t="shared" si="8"/>
        <v/>
      </c>
      <c r="J47">
        <f t="shared" si="0"/>
        <v>265.15776684403545</v>
      </c>
      <c r="K47">
        <f t="shared" si="9"/>
        <v>265.15776684403545</v>
      </c>
      <c r="L47" t="str">
        <f t="shared" si="1"/>
        <v/>
      </c>
      <c r="M47" t="str">
        <f t="shared" si="2"/>
        <v/>
      </c>
    </row>
    <row r="48" spans="1:13">
      <c r="A48">
        <f t="shared" si="3"/>
        <v>46</v>
      </c>
      <c r="B48" s="13">
        <f>Edwards!B48</f>
        <v>43221</v>
      </c>
      <c r="C48" s="22"/>
      <c r="D48" s="3"/>
      <c r="E48">
        <f t="shared" si="4"/>
        <v>261.89996958545794</v>
      </c>
      <c r="F48">
        <f t="shared" si="5"/>
        <v>155.20918901911057</v>
      </c>
      <c r="G48">
        <f t="shared" si="6"/>
        <v>148.53209211774677</v>
      </c>
      <c r="H48">
        <f t="shared" si="7"/>
        <v>123.37906507468007</v>
      </c>
      <c r="I48" t="str">
        <f t="shared" si="8"/>
        <v/>
      </c>
      <c r="J48">
        <f t="shared" si="0"/>
        <v>271.83012394443051</v>
      </c>
      <c r="K48">
        <f t="shared" si="9"/>
        <v>271.83012394443051</v>
      </c>
      <c r="L48" t="str">
        <f t="shared" si="1"/>
        <v/>
      </c>
      <c r="M48" t="str">
        <f t="shared" si="2"/>
        <v/>
      </c>
    </row>
    <row r="49" spans="1:13">
      <c r="A49">
        <f t="shared" si="3"/>
        <v>47</v>
      </c>
      <c r="B49" s="13">
        <f>Edwards!B49</f>
        <v>43222</v>
      </c>
      <c r="C49" s="23">
        <v>51.7</v>
      </c>
      <c r="D49" s="3"/>
      <c r="E49">
        <f t="shared" si="4"/>
        <v>291.29062735360407</v>
      </c>
      <c r="F49">
        <f t="shared" si="5"/>
        <v>172.62690832680104</v>
      </c>
      <c r="G49">
        <f t="shared" si="6"/>
        <v>178.51861300488628</v>
      </c>
      <c r="H49">
        <f t="shared" si="7"/>
        <v>148.28754686570437</v>
      </c>
      <c r="I49" t="str">
        <f t="shared" si="8"/>
        <v/>
      </c>
      <c r="J49">
        <f t="shared" si="0"/>
        <v>264.3393614610967</v>
      </c>
      <c r="K49">
        <f t="shared" si="9"/>
        <v>264.3393614610967</v>
      </c>
      <c r="L49" t="str">
        <f t="shared" si="1"/>
        <v/>
      </c>
      <c r="M49" t="str">
        <f t="shared" si="2"/>
        <v/>
      </c>
    </row>
    <row r="50" spans="1:13">
      <c r="A50">
        <f t="shared" si="3"/>
        <v>48</v>
      </c>
      <c r="B50" s="13">
        <f>Edwards!B50</f>
        <v>43223</v>
      </c>
      <c r="C50" s="24"/>
      <c r="D50" s="3"/>
      <c r="E50">
        <f t="shared" si="4"/>
        <v>266.47771002165871</v>
      </c>
      <c r="F50">
        <f t="shared" si="5"/>
        <v>157.92208502199028</v>
      </c>
      <c r="G50">
        <f t="shared" si="6"/>
        <v>152.42149069635798</v>
      </c>
      <c r="H50">
        <f t="shared" si="7"/>
        <v>126.60981711950706</v>
      </c>
      <c r="I50" t="str">
        <f t="shared" si="8"/>
        <v/>
      </c>
      <c r="J50">
        <f t="shared" si="0"/>
        <v>271.3122679024832</v>
      </c>
      <c r="K50">
        <f t="shared" si="9"/>
        <v>271.3122679024832</v>
      </c>
      <c r="L50" t="str">
        <f t="shared" si="1"/>
        <v/>
      </c>
      <c r="M50" t="str">
        <f t="shared" si="2"/>
        <v/>
      </c>
    </row>
    <row r="51" spans="1:13">
      <c r="A51">
        <f t="shared" si="3"/>
        <v>49</v>
      </c>
      <c r="B51" s="13">
        <f>Edwards!B51</f>
        <v>43224</v>
      </c>
      <c r="C51" s="23">
        <f>16+51.7</f>
        <v>67.7</v>
      </c>
      <c r="D51" s="3">
        <v>277</v>
      </c>
      <c r="E51">
        <f t="shared" si="4"/>
        <v>311.47842357483813</v>
      </c>
      <c r="F51">
        <f t="shared" si="5"/>
        <v>184.59075652632669</v>
      </c>
      <c r="G51">
        <f t="shared" si="6"/>
        <v>197.83943159789197</v>
      </c>
      <c r="H51">
        <f t="shared" si="7"/>
        <v>164.3364996576224</v>
      </c>
      <c r="I51">
        <f t="shared" si="8"/>
        <v>276.36876572500142</v>
      </c>
      <c r="J51">
        <f t="shared" si="0"/>
        <v>260.25425686870426</v>
      </c>
      <c r="K51">
        <f t="shared" si="9"/>
        <v>276.36876572500142</v>
      </c>
      <c r="L51">
        <f t="shared" si="1"/>
        <v>-0.63123427499857598</v>
      </c>
      <c r="M51">
        <f t="shared" si="2"/>
        <v>0.22788240974677834</v>
      </c>
    </row>
    <row r="52" spans="1:13">
      <c r="A52">
        <f t="shared" si="3"/>
        <v>50</v>
      </c>
      <c r="B52" s="13">
        <f>Edwards!B52</f>
        <v>43225</v>
      </c>
      <c r="C52" s="22"/>
      <c r="D52" s="3"/>
      <c r="E52">
        <f t="shared" si="4"/>
        <v>284.94585558573806</v>
      </c>
      <c r="F52">
        <f t="shared" si="5"/>
        <v>168.86682052625434</v>
      </c>
      <c r="G52">
        <f t="shared" si="6"/>
        <v>168.91785441916616</v>
      </c>
      <c r="H52">
        <f t="shared" si="7"/>
        <v>140.31261968717359</v>
      </c>
      <c r="I52" t="str">
        <f t="shared" si="8"/>
        <v/>
      </c>
      <c r="J52">
        <f t="shared" si="0"/>
        <v>268.55420083908075</v>
      </c>
      <c r="K52">
        <f t="shared" si="9"/>
        <v>268.55420083908075</v>
      </c>
      <c r="L52" t="str">
        <f t="shared" si="1"/>
        <v/>
      </c>
      <c r="M52" t="str">
        <f t="shared" si="2"/>
        <v/>
      </c>
    </row>
    <row r="53" spans="1:13">
      <c r="A53">
        <f t="shared" si="3"/>
        <v>51</v>
      </c>
      <c r="B53" s="13">
        <f>Edwards!B53</f>
        <v>43226</v>
      </c>
      <c r="C53" s="22"/>
      <c r="D53" s="3"/>
      <c r="E53">
        <f t="shared" si="4"/>
        <v>260.67340293951366</v>
      </c>
      <c r="F53">
        <f t="shared" si="5"/>
        <v>154.48229159069072</v>
      </c>
      <c r="G53">
        <f t="shared" si="6"/>
        <v>144.22423937998536</v>
      </c>
      <c r="H53">
        <f t="shared" si="7"/>
        <v>119.80072159559499</v>
      </c>
      <c r="I53" t="str">
        <f t="shared" si="8"/>
        <v/>
      </c>
      <c r="J53">
        <f t="shared" si="0"/>
        <v>274.68156999509569</v>
      </c>
      <c r="K53">
        <f t="shared" si="9"/>
        <v>274.68156999509569</v>
      </c>
      <c r="L53" t="str">
        <f t="shared" si="1"/>
        <v/>
      </c>
      <c r="M53" t="str">
        <f t="shared" si="2"/>
        <v/>
      </c>
    </row>
    <row r="54" spans="1:13">
      <c r="A54">
        <f t="shared" si="3"/>
        <v>52</v>
      </c>
      <c r="B54" s="13">
        <f>Edwards!B54</f>
        <v>43227</v>
      </c>
      <c r="C54" s="23">
        <v>51.7</v>
      </c>
      <c r="D54" s="3"/>
      <c r="E54">
        <f t="shared" si="4"/>
        <v>290.16854294611846</v>
      </c>
      <c r="F54">
        <f t="shared" si="5"/>
        <v>171.96192997200211</v>
      </c>
      <c r="G54">
        <f t="shared" si="6"/>
        <v>174.84051286206244</v>
      </c>
      <c r="H54">
        <f t="shared" si="7"/>
        <v>145.23231112235464</v>
      </c>
      <c r="I54" t="str">
        <f t="shared" si="8"/>
        <v/>
      </c>
      <c r="J54">
        <f t="shared" si="0"/>
        <v>266.72961884964747</v>
      </c>
      <c r="K54">
        <f t="shared" si="9"/>
        <v>266.72961884964747</v>
      </c>
      <c r="L54" t="str">
        <f t="shared" si="1"/>
        <v/>
      </c>
      <c r="M54" t="str">
        <f t="shared" si="2"/>
        <v/>
      </c>
    </row>
    <row r="55" spans="1:13">
      <c r="A55">
        <f t="shared" si="3"/>
        <v>53</v>
      </c>
      <c r="B55" s="13">
        <f>Edwards!B55</f>
        <v>43228</v>
      </c>
      <c r="C55" s="22"/>
      <c r="D55" s="3"/>
      <c r="E55">
        <f t="shared" si="4"/>
        <v>265.45120777517621</v>
      </c>
      <c r="F55">
        <f t="shared" si="5"/>
        <v>157.31375130795809</v>
      </c>
      <c r="G55">
        <f t="shared" si="6"/>
        <v>149.28108142886973</v>
      </c>
      <c r="H55">
        <f t="shared" si="7"/>
        <v>124.0012174973634</v>
      </c>
      <c r="I55" t="str">
        <f t="shared" si="8"/>
        <v/>
      </c>
      <c r="J55">
        <f t="shared" si="0"/>
        <v>273.31253381059469</v>
      </c>
      <c r="K55">
        <f t="shared" si="9"/>
        <v>273.31253381059469</v>
      </c>
      <c r="L55" t="str">
        <f t="shared" si="1"/>
        <v/>
      </c>
      <c r="M55" t="str">
        <f t="shared" si="2"/>
        <v/>
      </c>
    </row>
    <row r="56" spans="1:13">
      <c r="A56">
        <f t="shared" si="3"/>
        <v>54</v>
      </c>
      <c r="B56" s="13">
        <f>Edwards!B56</f>
        <v>43229</v>
      </c>
      <c r="C56" s="23">
        <v>51.7</v>
      </c>
      <c r="D56" s="3"/>
      <c r="E56">
        <f t="shared" si="4"/>
        <v>294.53936154438469</v>
      </c>
      <c r="F56">
        <f t="shared" si="5"/>
        <v>174.55219835217918</v>
      </c>
      <c r="G56">
        <f t="shared" si="6"/>
        <v>179.158109723998</v>
      </c>
      <c r="H56">
        <f t="shared" si="7"/>
        <v>148.81874861609634</v>
      </c>
      <c r="I56" t="str">
        <f t="shared" si="8"/>
        <v/>
      </c>
      <c r="J56">
        <f t="shared" si="0"/>
        <v>265.73344973608283</v>
      </c>
      <c r="K56">
        <f t="shared" si="9"/>
        <v>265.73344973608283</v>
      </c>
      <c r="L56" t="str">
        <f t="shared" si="1"/>
        <v/>
      </c>
      <c r="M56" t="str">
        <f t="shared" si="2"/>
        <v/>
      </c>
    </row>
    <row r="57" spans="1:13">
      <c r="A57">
        <f t="shared" si="3"/>
        <v>55</v>
      </c>
      <c r="B57" s="13">
        <f>Edwards!B57</f>
        <v>43230</v>
      </c>
      <c r="C57" s="22"/>
      <c r="D57" s="3"/>
      <c r="E57">
        <f t="shared" si="4"/>
        <v>269.44970831591684</v>
      </c>
      <c r="F57">
        <f t="shared" si="5"/>
        <v>159.68337367638804</v>
      </c>
      <c r="G57">
        <f t="shared" si="6"/>
        <v>152.96750123039553</v>
      </c>
      <c r="H57">
        <f t="shared" si="7"/>
        <v>127.06336401465936</v>
      </c>
      <c r="I57" t="str">
        <f t="shared" si="8"/>
        <v/>
      </c>
      <c r="J57">
        <f t="shared" si="0"/>
        <v>272.62000966172866</v>
      </c>
      <c r="K57">
        <f t="shared" si="9"/>
        <v>272.62000966172866</v>
      </c>
      <c r="L57" t="str">
        <f t="shared" si="1"/>
        <v/>
      </c>
      <c r="M57" t="str">
        <f t="shared" si="2"/>
        <v/>
      </c>
    </row>
    <row r="58" spans="1:13">
      <c r="A58">
        <f t="shared" si="3"/>
        <v>56</v>
      </c>
      <c r="B58" s="13">
        <f>Edwards!B58</f>
        <v>43231</v>
      </c>
      <c r="C58" s="23">
        <f>16+51.7</f>
        <v>67.7</v>
      </c>
      <c r="D58" s="3">
        <v>288</v>
      </c>
      <c r="E58">
        <f t="shared" si="4"/>
        <v>314.19725907887511</v>
      </c>
      <c r="F58">
        <f t="shared" si="5"/>
        <v>186.20201388663062</v>
      </c>
      <c r="G58">
        <f t="shared" si="6"/>
        <v>198.30562242322424</v>
      </c>
      <c r="H58">
        <f t="shared" si="7"/>
        <v>164.72374383735354</v>
      </c>
      <c r="I58">
        <f t="shared" si="8"/>
        <v>277.59277890557428</v>
      </c>
      <c r="J58">
        <f t="shared" si="0"/>
        <v>261.47827004927711</v>
      </c>
      <c r="K58">
        <f t="shared" si="9"/>
        <v>277.59277890557428</v>
      </c>
      <c r="L58">
        <f t="shared" si="1"/>
        <v>-10.407221094425722</v>
      </c>
      <c r="M58">
        <f t="shared" si="2"/>
        <v>3.6136184355644869</v>
      </c>
    </row>
    <row r="59" spans="1:13">
      <c r="A59">
        <f t="shared" si="3"/>
        <v>57</v>
      </c>
      <c r="B59" s="13">
        <f>Edwards!B59</f>
        <v>43232</v>
      </c>
      <c r="C59" s="3"/>
      <c r="D59" s="3"/>
      <c r="E59">
        <f t="shared" si="4"/>
        <v>287.43309338540081</v>
      </c>
      <c r="F59">
        <f t="shared" si="5"/>
        <v>170.34082666071237</v>
      </c>
      <c r="G59">
        <f t="shared" si="6"/>
        <v>169.31589414930997</v>
      </c>
      <c r="H59">
        <f t="shared" si="7"/>
        <v>140.64325375465035</v>
      </c>
      <c r="I59" t="str">
        <f t="shared" si="8"/>
        <v/>
      </c>
      <c r="J59">
        <f t="shared" si="0"/>
        <v>269.69757290606202</v>
      </c>
      <c r="K59">
        <f t="shared" si="9"/>
        <v>269.69757290606202</v>
      </c>
      <c r="L59" t="str">
        <f t="shared" si="1"/>
        <v/>
      </c>
      <c r="M59" t="str">
        <f t="shared" si="2"/>
        <v/>
      </c>
    </row>
    <row r="60" spans="1:13">
      <c r="A60">
        <f t="shared" si="3"/>
        <v>58</v>
      </c>
      <c r="B60" s="13">
        <f>Edwards!B60</f>
        <v>43233</v>
      </c>
      <c r="C60" s="3"/>
      <c r="D60" s="3"/>
      <c r="E60">
        <f t="shared" si="4"/>
        <v>262.94877114876556</v>
      </c>
      <c r="F60">
        <f t="shared" si="5"/>
        <v>155.83073792704135</v>
      </c>
      <c r="G60">
        <f t="shared" si="6"/>
        <v>144.56409082742653</v>
      </c>
      <c r="H60">
        <f t="shared" si="7"/>
        <v>120.08302122021973</v>
      </c>
      <c r="I60" t="str">
        <f t="shared" si="8"/>
        <v/>
      </c>
      <c r="J60">
        <f t="shared" si="0"/>
        <v>275.74771670682162</v>
      </c>
      <c r="K60">
        <f t="shared" si="9"/>
        <v>275.74771670682162</v>
      </c>
      <c r="L60" t="str">
        <f t="shared" si="1"/>
        <v/>
      </c>
      <c r="M60" t="str">
        <f t="shared" si="2"/>
        <v/>
      </c>
    </row>
    <row r="61" spans="1:13">
      <c r="A61">
        <f t="shared" si="3"/>
        <v>59</v>
      </c>
      <c r="B61" s="13">
        <f>Edwards!B61</f>
        <v>43234</v>
      </c>
      <c r="C61" s="3"/>
      <c r="D61" s="3"/>
      <c r="E61">
        <f t="shared" si="4"/>
        <v>240.5500891852341</v>
      </c>
      <c r="F61">
        <f t="shared" si="5"/>
        <v>142.556657490303</v>
      </c>
      <c r="G61">
        <f t="shared" si="6"/>
        <v>123.43068240439963</v>
      </c>
      <c r="H61">
        <f t="shared" si="7"/>
        <v>102.52842991339676</v>
      </c>
      <c r="I61" t="str">
        <f t="shared" si="8"/>
        <v/>
      </c>
      <c r="J61">
        <f t="shared" si="0"/>
        <v>280.02822757690626</v>
      </c>
      <c r="K61">
        <f t="shared" si="9"/>
        <v>280.02822757690626</v>
      </c>
      <c r="L61" t="str">
        <f t="shared" si="1"/>
        <v/>
      </c>
      <c r="M61" t="str">
        <f t="shared" si="2"/>
        <v/>
      </c>
    </row>
    <row r="62" spans="1:13">
      <c r="A62">
        <f t="shared" si="3"/>
        <v>60</v>
      </c>
      <c r="B62" s="13">
        <f>Edwards!B62</f>
        <v>43235</v>
      </c>
      <c r="C62" s="3"/>
      <c r="D62" s="3"/>
      <c r="E62">
        <f t="shared" si="4"/>
        <v>220.05938705941631</v>
      </c>
      <c r="F62">
        <f t="shared" si="5"/>
        <v>130.41329884687025</v>
      </c>
      <c r="G62">
        <f t="shared" si="6"/>
        <v>105.38670614269431</v>
      </c>
      <c r="H62">
        <f t="shared" si="7"/>
        <v>87.54009379251255</v>
      </c>
      <c r="I62" t="str">
        <f t="shared" si="8"/>
        <v/>
      </c>
      <c r="J62">
        <f t="shared" si="0"/>
        <v>282.8732050543577</v>
      </c>
      <c r="K62">
        <f t="shared" si="9"/>
        <v>282.8732050543577</v>
      </c>
      <c r="L62" t="str">
        <f t="shared" si="1"/>
        <v/>
      </c>
      <c r="M62" t="str">
        <f t="shared" si="2"/>
        <v/>
      </c>
    </row>
    <row r="63" spans="1:13">
      <c r="A63">
        <f t="shared" si="3"/>
        <v>61</v>
      </c>
      <c r="B63" s="13">
        <f>Edwards!B63</f>
        <v>43236</v>
      </c>
      <c r="C63" s="3"/>
      <c r="D63" s="3"/>
      <c r="E63">
        <f t="shared" si="4"/>
        <v>201.31413792856986</v>
      </c>
      <c r="F63">
        <f t="shared" si="5"/>
        <v>119.30434408003698</v>
      </c>
      <c r="G63">
        <f t="shared" si="6"/>
        <v>89.980526845168939</v>
      </c>
      <c r="H63">
        <f t="shared" si="7"/>
        <v>74.742859396899661</v>
      </c>
      <c r="I63" t="str">
        <f t="shared" si="8"/>
        <v/>
      </c>
      <c r="J63">
        <f t="shared" si="0"/>
        <v>284.56148468313734</v>
      </c>
      <c r="K63">
        <f t="shared" si="9"/>
        <v>284.56148468313734</v>
      </c>
      <c r="L63" t="str">
        <f t="shared" si="1"/>
        <v/>
      </c>
      <c r="M63" t="str">
        <f t="shared" si="2"/>
        <v/>
      </c>
    </row>
    <row r="64" spans="1:13">
      <c r="A64">
        <f t="shared" si="3"/>
        <v>62</v>
      </c>
      <c r="B64" s="13">
        <f>Edwards!B64</f>
        <v>43237</v>
      </c>
      <c r="C64" s="3"/>
      <c r="D64" s="3"/>
      <c r="E64">
        <f t="shared" si="4"/>
        <v>184.16565942256673</v>
      </c>
      <c r="F64">
        <f t="shared" si="5"/>
        <v>109.14167989171635</v>
      </c>
      <c r="G64">
        <f t="shared" si="6"/>
        <v>76.826532564472203</v>
      </c>
      <c r="H64">
        <f t="shared" si="7"/>
        <v>63.816415870718814</v>
      </c>
      <c r="I64" t="str">
        <f t="shared" si="8"/>
        <v/>
      </c>
      <c r="J64">
        <f t="shared" si="0"/>
        <v>285.32526402099757</v>
      </c>
      <c r="K64">
        <f t="shared" si="9"/>
        <v>285.32526402099757</v>
      </c>
      <c r="L64" t="str">
        <f t="shared" si="1"/>
        <v/>
      </c>
      <c r="M64" t="str">
        <f t="shared" si="2"/>
        <v/>
      </c>
    </row>
    <row r="65" spans="1:13">
      <c r="A65">
        <f t="shared" si="3"/>
        <v>63</v>
      </c>
      <c r="B65" s="13">
        <f>Edwards!B65</f>
        <v>43238</v>
      </c>
      <c r="C65" s="3">
        <v>16</v>
      </c>
      <c r="D65" s="3">
        <v>288</v>
      </c>
      <c r="E65">
        <f t="shared" si="4"/>
        <v>184.47793433456346</v>
      </c>
      <c r="F65">
        <f t="shared" si="5"/>
        <v>109.32674266938197</v>
      </c>
      <c r="G65">
        <f t="shared" si="6"/>
        <v>81.595482854152721</v>
      </c>
      <c r="H65">
        <f t="shared" si="7"/>
        <v>67.777772771704022</v>
      </c>
      <c r="I65">
        <f t="shared" si="8"/>
        <v>285.35742103062847</v>
      </c>
      <c r="J65">
        <f t="shared" si="0"/>
        <v>281.54896989767798</v>
      </c>
      <c r="K65">
        <f t="shared" si="9"/>
        <v>285.35742103062847</v>
      </c>
      <c r="L65">
        <f t="shared" si="1"/>
        <v>-2.6425789693715274</v>
      </c>
      <c r="M65">
        <f t="shared" si="2"/>
        <v>0.91756214214289145</v>
      </c>
    </row>
    <row r="66" spans="1:13">
      <c r="A66">
        <f t="shared" si="3"/>
        <v>64</v>
      </c>
      <c r="B66" s="13">
        <f>Edwards!B66</f>
        <v>43239</v>
      </c>
      <c r="C66" s="3"/>
      <c r="D66" s="3"/>
      <c r="E66">
        <f t="shared" si="4"/>
        <v>168.76360883154987</v>
      </c>
      <c r="F66">
        <f t="shared" si="5"/>
        <v>100.01399734464754</v>
      </c>
      <c r="G66">
        <f t="shared" si="6"/>
        <v>69.667274024690428</v>
      </c>
      <c r="H66">
        <f t="shared" si="7"/>
        <v>57.869535215688593</v>
      </c>
      <c r="I66" t="str">
        <f t="shared" si="8"/>
        <v/>
      </c>
      <c r="J66">
        <f t="shared" si="0"/>
        <v>282.14446212895893</v>
      </c>
      <c r="K66">
        <f t="shared" si="9"/>
        <v>282.14446212895893</v>
      </c>
      <c r="L66" t="str">
        <f t="shared" si="1"/>
        <v/>
      </c>
      <c r="M66" t="str">
        <f t="shared" si="2"/>
        <v/>
      </c>
    </row>
    <row r="67" spans="1:13">
      <c r="A67">
        <f t="shared" si="3"/>
        <v>65</v>
      </c>
      <c r="B67" s="13">
        <f>Edwards!B67</f>
        <v>43240</v>
      </c>
      <c r="C67" s="3"/>
      <c r="D67" s="3"/>
      <c r="E67">
        <f t="shared" si="4"/>
        <v>154.38787174511526</v>
      </c>
      <c r="F67">
        <f t="shared" si="5"/>
        <v>91.494536657923732</v>
      </c>
      <c r="G67">
        <f t="shared" si="6"/>
        <v>59.482815717957237</v>
      </c>
      <c r="H67">
        <f t="shared" si="7"/>
        <v>49.409754394849628</v>
      </c>
      <c r="I67" t="str">
        <f t="shared" si="8"/>
        <v/>
      </c>
      <c r="J67">
        <f t="shared" ref="J67:J130" si="10">$O$2+F67-H67</f>
        <v>282.08478226307409</v>
      </c>
      <c r="K67">
        <f t="shared" si="9"/>
        <v>282.08478226307409</v>
      </c>
      <c r="L67" t="str">
        <f t="shared" ref="L67:L130" si="11">IF(ISBLANK(D67),"",(K67-D67))</f>
        <v/>
      </c>
      <c r="M67" t="str">
        <f t="shared" ref="M67:M130" si="12">IF(L67="","",(ABS(L67)/D67)*100)</f>
        <v/>
      </c>
    </row>
    <row r="68" spans="1:13">
      <c r="A68">
        <f t="shared" ref="A68:A131" si="13">A67+1</f>
        <v>66</v>
      </c>
      <c r="B68" s="13">
        <f>Edwards!B68</f>
        <v>43241</v>
      </c>
      <c r="C68" s="3"/>
      <c r="D68" s="3"/>
      <c r="E68">
        <f t="shared" ref="E68:E131" si="14">(E67*EXP(-1/$O$5)+C68)</f>
        <v>141.23669852176189</v>
      </c>
      <c r="F68">
        <f t="shared" ref="F68:F131" si="15">E68*$O$3</f>
        <v>83.700786494923122</v>
      </c>
      <c r="G68">
        <f t="shared" ref="G68:G131" si="16">(G67*EXP(-1/$O$6)+C68)</f>
        <v>50.787194063061847</v>
      </c>
      <c r="H68">
        <f t="shared" ref="H68:H131" si="17">G68*$O$4</f>
        <v>42.186684587325189</v>
      </c>
      <c r="I68" t="str">
        <f t="shared" ref="I68:I131" si="18">IF(ISBLANK(D68),"",($O$2+((E67*EXP(-1/$O$5))*$O$3)-((G67*EXP(-1/$O$6))*$O$4)))</f>
        <v/>
      </c>
      <c r="J68">
        <f t="shared" si="10"/>
        <v>281.51410190759793</v>
      </c>
      <c r="K68">
        <f t="shared" ref="K68:K131" si="19">IF(I68="",J68,I68)</f>
        <v>281.51410190759793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67</v>
      </c>
      <c r="B69" s="13">
        <f>Edwards!B69</f>
        <v>43242</v>
      </c>
      <c r="C69" s="3"/>
      <c r="D69" s="3"/>
      <c r="E69">
        <f t="shared" si="14"/>
        <v>129.20577752544992</v>
      </c>
      <c r="F69">
        <f t="shared" si="15"/>
        <v>76.570928885751968</v>
      </c>
      <c r="G69">
        <f t="shared" si="16"/>
        <v>43.362760314327708</v>
      </c>
      <c r="H69">
        <f t="shared" si="17"/>
        <v>36.019534568987346</v>
      </c>
      <c r="I69" t="str">
        <f t="shared" si="18"/>
        <v/>
      </c>
      <c r="J69">
        <f t="shared" si="10"/>
        <v>280.55139431676463</v>
      </c>
      <c r="K69">
        <f t="shared" si="19"/>
        <v>280.55139431676463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68</v>
      </c>
      <c r="B70" s="13">
        <f>Edwards!B70</f>
        <v>43243</v>
      </c>
      <c r="C70" s="3"/>
      <c r="D70" s="3"/>
      <c r="E70">
        <f t="shared" si="14"/>
        <v>118.19968266522322</v>
      </c>
      <c r="F70">
        <f t="shared" si="15"/>
        <v>70.04841168108392</v>
      </c>
      <c r="G70">
        <f t="shared" si="16"/>
        <v>37.023683169876492</v>
      </c>
      <c r="H70">
        <f t="shared" si="17"/>
        <v>30.753942464496841</v>
      </c>
      <c r="I70" t="str">
        <f t="shared" si="18"/>
        <v/>
      </c>
      <c r="J70">
        <f t="shared" si="10"/>
        <v>279.29446921658706</v>
      </c>
      <c r="K70">
        <f t="shared" si="19"/>
        <v>279.29446921658706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69</v>
      </c>
      <c r="B71" s="13">
        <f>Edwards!B71</f>
        <v>43244</v>
      </c>
      <c r="C71" s="3"/>
      <c r="D71" s="3"/>
      <c r="E71">
        <f t="shared" si="14"/>
        <v>108.13111650063438</v>
      </c>
      <c r="F71">
        <f t="shared" si="15"/>
        <v>64.081499995432992</v>
      </c>
      <c r="G71">
        <f t="shared" si="16"/>
        <v>31.611297471080924</v>
      </c>
      <c r="H71">
        <f t="shared" si="17"/>
        <v>26.258112116859937</v>
      </c>
      <c r="I71" t="str">
        <f t="shared" si="18"/>
        <v/>
      </c>
      <c r="J71">
        <f t="shared" si="10"/>
        <v>277.82338787857304</v>
      </c>
      <c r="K71">
        <f t="shared" si="19"/>
        <v>277.82338787857304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70</v>
      </c>
      <c r="B72" s="13">
        <f>Edwards!B72</f>
        <v>43245</v>
      </c>
      <c r="C72" s="3">
        <v>14</v>
      </c>
      <c r="D72" s="3">
        <v>271</v>
      </c>
      <c r="E72">
        <f t="shared" si="14"/>
        <v>112.92021782148058</v>
      </c>
      <c r="F72">
        <f t="shared" si="15"/>
        <v>66.919654323268261</v>
      </c>
      <c r="G72">
        <f t="shared" si="16"/>
        <v>40.990132862259493</v>
      </c>
      <c r="H72">
        <f t="shared" si="17"/>
        <v>34.04869747490914</v>
      </c>
      <c r="I72">
        <f t="shared" si="18"/>
        <v>276.20335158969084</v>
      </c>
      <c r="J72">
        <f t="shared" si="10"/>
        <v>272.87095684835913</v>
      </c>
      <c r="K72">
        <f t="shared" si="19"/>
        <v>276.20335158969084</v>
      </c>
      <c r="L72">
        <f t="shared" si="11"/>
        <v>5.2033515896908398</v>
      </c>
      <c r="M72">
        <f t="shared" si="12"/>
        <v>1.9200559371552917</v>
      </c>
    </row>
    <row r="73" spans="1:13">
      <c r="A73">
        <f t="shared" si="13"/>
        <v>71</v>
      </c>
      <c r="B73" s="13">
        <f>Edwards!B73</f>
        <v>43246</v>
      </c>
      <c r="C73" s="3"/>
      <c r="D73" s="3"/>
      <c r="E73">
        <f t="shared" si="14"/>
        <v>103.30137064000778</v>
      </c>
      <c r="F73">
        <f t="shared" si="15"/>
        <v>61.219258585543642</v>
      </c>
      <c r="G73">
        <f t="shared" si="16"/>
        <v>34.997903297267683</v>
      </c>
      <c r="H73">
        <f t="shared" si="17"/>
        <v>29.071216373683797</v>
      </c>
      <c r="I73" t="str">
        <f t="shared" si="18"/>
        <v/>
      </c>
      <c r="J73">
        <f t="shared" si="10"/>
        <v>272.14804221185983</v>
      </c>
      <c r="K73">
        <f t="shared" si="19"/>
        <v>272.14804221185983</v>
      </c>
      <c r="L73" t="str">
        <f t="shared" si="11"/>
        <v/>
      </c>
      <c r="M73" t="str">
        <f t="shared" si="12"/>
        <v/>
      </c>
    </row>
    <row r="74" spans="1:13">
      <c r="A74">
        <f t="shared" si="13"/>
        <v>72</v>
      </c>
      <c r="B74" s="13">
        <f>Edwards!B74</f>
        <v>43247</v>
      </c>
      <c r="C74" s="3"/>
      <c r="D74" s="3"/>
      <c r="E74">
        <f t="shared" si="14"/>
        <v>94.501882674143275</v>
      </c>
      <c r="F74">
        <f t="shared" si="15"/>
        <v>56.004437854075</v>
      </c>
      <c r="G74">
        <f t="shared" si="16"/>
        <v>29.881660528420714</v>
      </c>
      <c r="H74">
        <f t="shared" si="17"/>
        <v>24.821378910847635</v>
      </c>
      <c r="I74" t="str">
        <f t="shared" si="18"/>
        <v/>
      </c>
      <c r="J74">
        <f t="shared" si="10"/>
        <v>271.18305894322737</v>
      </c>
      <c r="K74">
        <f t="shared" si="19"/>
        <v>271.18305894322737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73</v>
      </c>
      <c r="B75" s="13">
        <f>Edwards!B75</f>
        <v>43248</v>
      </c>
      <c r="C75" s="3"/>
      <c r="D75" s="3"/>
      <c r="E75">
        <f t="shared" si="14"/>
        <v>86.451958707107323</v>
      </c>
      <c r="F75">
        <f t="shared" si="15"/>
        <v>51.233829546762983</v>
      </c>
      <c r="G75">
        <f t="shared" si="16"/>
        <v>25.513346566835249</v>
      </c>
      <c r="H75">
        <f t="shared" si="17"/>
        <v>21.192812956859495</v>
      </c>
      <c r="I75" t="str">
        <f t="shared" si="18"/>
        <v/>
      </c>
      <c r="J75">
        <f t="shared" si="10"/>
        <v>270.04101658990351</v>
      </c>
      <c r="K75">
        <f t="shared" si="19"/>
        <v>270.04101658990351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74</v>
      </c>
      <c r="B76" s="13">
        <f>Edwards!B76</f>
        <v>43249</v>
      </c>
      <c r="C76" s="3"/>
      <c r="D76" s="3"/>
      <c r="E76">
        <f t="shared" si="14"/>
        <v>79.087748865984651</v>
      </c>
      <c r="F76">
        <f t="shared" si="15"/>
        <v>46.869594457250138</v>
      </c>
      <c r="G76">
        <f t="shared" si="16"/>
        <v>21.783623852507723</v>
      </c>
      <c r="H76">
        <f t="shared" si="17"/>
        <v>18.094696617686576</v>
      </c>
      <c r="I76" t="str">
        <f t="shared" si="18"/>
        <v/>
      </c>
      <c r="J76">
        <f t="shared" si="10"/>
        <v>268.77489783956355</v>
      </c>
      <c r="K76">
        <f t="shared" si="19"/>
        <v>268.77489783956355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75</v>
      </c>
      <c r="B77" s="13">
        <f>Edwards!B77</f>
        <v>43250</v>
      </c>
      <c r="C77" s="3"/>
      <c r="D77" s="3"/>
      <c r="E77">
        <f t="shared" si="14"/>
        <v>72.350842181379477</v>
      </c>
      <c r="F77">
        <f t="shared" si="15"/>
        <v>42.877116624320088</v>
      </c>
      <c r="G77">
        <f t="shared" si="16"/>
        <v>18.599138568688563</v>
      </c>
      <c r="H77">
        <f t="shared" si="17"/>
        <v>15.449484990624727</v>
      </c>
      <c r="I77" t="str">
        <f t="shared" si="18"/>
        <v/>
      </c>
      <c r="J77">
        <f t="shared" si="10"/>
        <v>267.42763163369534</v>
      </c>
      <c r="K77">
        <f t="shared" si="19"/>
        <v>267.42763163369534</v>
      </c>
      <c r="L77" t="str">
        <f t="shared" si="11"/>
        <v/>
      </c>
      <c r="M77" t="str">
        <f t="shared" si="12"/>
        <v/>
      </c>
    </row>
    <row r="78" spans="1:13">
      <c r="A78">
        <f t="shared" si="13"/>
        <v>76</v>
      </c>
      <c r="B78" s="13">
        <f>Edwards!B78</f>
        <v>43251</v>
      </c>
      <c r="C78" s="3"/>
      <c r="D78" s="3"/>
      <c r="E78">
        <f t="shared" si="14"/>
        <v>66.187803287018085</v>
      </c>
      <c r="F78">
        <f t="shared" si="15"/>
        <v>39.224728767226651</v>
      </c>
      <c r="G78">
        <f t="shared" si="16"/>
        <v>15.880184024452632</v>
      </c>
      <c r="H78">
        <f t="shared" si="17"/>
        <v>13.190969239143566</v>
      </c>
      <c r="I78" t="str">
        <f t="shared" si="18"/>
        <v/>
      </c>
      <c r="J78">
        <f t="shared" si="10"/>
        <v>266.03375952808312</v>
      </c>
      <c r="K78">
        <f t="shared" si="19"/>
        <v>266.03375952808312</v>
      </c>
      <c r="L78" t="str">
        <f t="shared" si="11"/>
        <v/>
      </c>
      <c r="M78" t="str">
        <f t="shared" si="12"/>
        <v/>
      </c>
    </row>
    <row r="79" spans="1:13">
      <c r="A79">
        <f t="shared" si="13"/>
        <v>77</v>
      </c>
      <c r="B79" s="13">
        <f>Edwards!B79</f>
        <v>43252</v>
      </c>
      <c r="C79" s="3">
        <v>13</v>
      </c>
      <c r="D79" s="3">
        <v>256</v>
      </c>
      <c r="E79">
        <f t="shared" si="14"/>
        <v>73.549748584522632</v>
      </c>
      <c r="F79">
        <f t="shared" si="15"/>
        <v>43.587621825356202</v>
      </c>
      <c r="G79">
        <f t="shared" si="16"/>
        <v>26.558705620647569</v>
      </c>
      <c r="H79">
        <f t="shared" si="17"/>
        <v>22.061146667694675</v>
      </c>
      <c r="I79">
        <f t="shared" si="18"/>
        <v>264.62084170318388</v>
      </c>
      <c r="J79">
        <f t="shared" si="10"/>
        <v>261.52647515766154</v>
      </c>
      <c r="K79">
        <f t="shared" si="19"/>
        <v>264.62084170318388</v>
      </c>
      <c r="L79">
        <f t="shared" si="11"/>
        <v>8.6208417031838849</v>
      </c>
      <c r="M79">
        <f t="shared" si="12"/>
        <v>3.367516290306205</v>
      </c>
    </row>
    <row r="80" spans="1:13">
      <c r="A80">
        <f t="shared" si="13"/>
        <v>78</v>
      </c>
      <c r="B80" s="13">
        <f>Edwards!B80</f>
        <v>43253</v>
      </c>
      <c r="C80" s="3"/>
      <c r="D80" s="3"/>
      <c r="E80">
        <f t="shared" si="14"/>
        <v>67.284583625412097</v>
      </c>
      <c r="F80">
        <f t="shared" si="15"/>
        <v>39.874711228559825</v>
      </c>
      <c r="G80">
        <f t="shared" si="16"/>
        <v>22.676164874494301</v>
      </c>
      <c r="H80">
        <f t="shared" si="17"/>
        <v>18.8360911221564</v>
      </c>
      <c r="I80" t="str">
        <f t="shared" si="18"/>
        <v/>
      </c>
      <c r="J80">
        <f t="shared" si="10"/>
        <v>261.03862010640341</v>
      </c>
      <c r="K80">
        <f t="shared" si="19"/>
        <v>261.03862010640341</v>
      </c>
      <c r="L80" t="str">
        <f t="shared" si="11"/>
        <v/>
      </c>
      <c r="M80" t="str">
        <f t="shared" si="12"/>
        <v/>
      </c>
    </row>
    <row r="81" spans="1:13">
      <c r="A81">
        <f t="shared" si="13"/>
        <v>79</v>
      </c>
      <c r="B81" s="13">
        <f>Edwards!B81</f>
        <v>43254</v>
      </c>
      <c r="C81" s="3"/>
      <c r="D81" s="3"/>
      <c r="E81">
        <f t="shared" si="14"/>
        <v>61.553102230423583</v>
      </c>
      <c r="F81">
        <f t="shared" si="15"/>
        <v>36.478076320192578</v>
      </c>
      <c r="G81">
        <f t="shared" si="16"/>
        <v>19.361201587154437</v>
      </c>
      <c r="H81">
        <f t="shared" si="17"/>
        <v>16.082497166012207</v>
      </c>
      <c r="I81" t="str">
        <f t="shared" si="18"/>
        <v/>
      </c>
      <c r="J81">
        <f t="shared" si="10"/>
        <v>260.39557915418038</v>
      </c>
      <c r="K81">
        <f t="shared" si="19"/>
        <v>260.39557915418038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80</v>
      </c>
      <c r="B82" s="13">
        <f>Edwards!B82</f>
        <v>43255</v>
      </c>
      <c r="C82" s="3"/>
      <c r="D82" s="3"/>
      <c r="E82">
        <f t="shared" si="14"/>
        <v>56.309843801396809</v>
      </c>
      <c r="F82">
        <f t="shared" si="15"/>
        <v>33.370775888371341</v>
      </c>
      <c r="G82">
        <f t="shared" si="16"/>
        <v>16.53084324325328</v>
      </c>
      <c r="H82">
        <f t="shared" si="17"/>
        <v>13.731443186243204</v>
      </c>
      <c r="I82" t="str">
        <f t="shared" si="18"/>
        <v/>
      </c>
      <c r="J82">
        <f t="shared" si="10"/>
        <v>259.63933270212812</v>
      </c>
      <c r="K82">
        <f t="shared" si="19"/>
        <v>259.63933270212812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81</v>
      </c>
      <c r="B83" s="13">
        <f>Edwards!B83</f>
        <v>43256</v>
      </c>
      <c r="C83" s="3"/>
      <c r="D83" s="3"/>
      <c r="E83">
        <f t="shared" si="14"/>
        <v>51.513220195918734</v>
      </c>
      <c r="F83">
        <f t="shared" si="15"/>
        <v>30.528163645939408</v>
      </c>
      <c r="G83">
        <f t="shared" si="16"/>
        <v>14.114246840667063</v>
      </c>
      <c r="H83">
        <f t="shared" si="17"/>
        <v>11.724083022100613</v>
      </c>
      <c r="I83" t="str">
        <f t="shared" si="18"/>
        <v/>
      </c>
      <c r="J83">
        <f t="shared" si="10"/>
        <v>258.80408062383879</v>
      </c>
      <c r="K83">
        <f t="shared" si="19"/>
        <v>258.80408062383879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82</v>
      </c>
      <c r="B84" s="13">
        <f>Edwards!B84</f>
        <v>43257</v>
      </c>
      <c r="C84" s="3"/>
      <c r="D84" s="3"/>
      <c r="E84">
        <f t="shared" si="14"/>
        <v>47.125185861151067</v>
      </c>
      <c r="F84">
        <f t="shared" si="15"/>
        <v>27.927692742619694</v>
      </c>
      <c r="G84">
        <f t="shared" si="16"/>
        <v>12.050925711886137</v>
      </c>
      <c r="H84">
        <f t="shared" si="17"/>
        <v>10.010173063732715</v>
      </c>
      <c r="I84" t="str">
        <f t="shared" si="18"/>
        <v/>
      </c>
      <c r="J84">
        <f t="shared" si="10"/>
        <v>257.91751967888695</v>
      </c>
      <c r="K84">
        <f t="shared" si="19"/>
        <v>257.91751967888695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83</v>
      </c>
      <c r="B85" s="13">
        <f>Edwards!B85</f>
        <v>43258</v>
      </c>
      <c r="C85" s="3"/>
      <c r="D85" s="3"/>
      <c r="E85">
        <f t="shared" si="14"/>
        <v>43.110936066543545</v>
      </c>
      <c r="F85">
        <f t="shared" si="15"/>
        <v>25.548736929347392</v>
      </c>
      <c r="G85">
        <f t="shared" si="16"/>
        <v>10.289235561260371</v>
      </c>
      <c r="H85">
        <f t="shared" si="17"/>
        <v>8.5468146700249523</v>
      </c>
      <c r="I85" t="str">
        <f t="shared" si="18"/>
        <v/>
      </c>
      <c r="J85">
        <f t="shared" si="10"/>
        <v>257.00192225932244</v>
      </c>
      <c r="K85">
        <f t="shared" si="19"/>
        <v>257.00192225932244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84</v>
      </c>
      <c r="B86" s="13">
        <f>Edwards!B86</f>
        <v>43259</v>
      </c>
      <c r="C86" s="3"/>
      <c r="D86" s="3"/>
      <c r="E86">
        <f t="shared" si="14"/>
        <v>39.438630841894543</v>
      </c>
      <c r="F86">
        <f t="shared" si="15"/>
        <v>23.372426956304682</v>
      </c>
      <c r="G86">
        <f t="shared" si="16"/>
        <v>8.7850818241028854</v>
      </c>
      <c r="H86">
        <f t="shared" si="17"/>
        <v>7.2973804287570125</v>
      </c>
      <c r="I86" t="str">
        <f t="shared" si="18"/>
        <v/>
      </c>
      <c r="J86">
        <f t="shared" si="10"/>
        <v>256.07504652754767</v>
      </c>
      <c r="K86">
        <f t="shared" si="19"/>
        <v>256.07504652754767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85</v>
      </c>
      <c r="B87" s="13">
        <f>Edwards!B87</f>
        <v>43260</v>
      </c>
      <c r="C87" s="3"/>
      <c r="D87" s="3"/>
      <c r="E87">
        <f t="shared" si="14"/>
        <v>36.079142431108465</v>
      </c>
      <c r="F87">
        <f t="shared" si="15"/>
        <v>21.381500907009869</v>
      </c>
      <c r="G87">
        <f t="shared" si="16"/>
        <v>7.5008159932465448</v>
      </c>
      <c r="H87">
        <f t="shared" si="17"/>
        <v>6.2305973836976172</v>
      </c>
      <c r="I87" t="str">
        <f t="shared" si="18"/>
        <v/>
      </c>
      <c r="J87">
        <f t="shared" si="10"/>
        <v>255.15090352331225</v>
      </c>
      <c r="K87">
        <f t="shared" si="19"/>
        <v>255.15090352331225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86</v>
      </c>
      <c r="B88" s="13">
        <f>Edwards!B88</f>
        <v>43261</v>
      </c>
      <c r="C88" s="3"/>
      <c r="D88" s="3"/>
      <c r="E88">
        <f t="shared" si="14"/>
        <v>33.00582425851983</v>
      </c>
      <c r="F88">
        <f t="shared" si="15"/>
        <v>19.560167281350438</v>
      </c>
      <c r="G88">
        <f t="shared" si="16"/>
        <v>6.4042932884451007</v>
      </c>
      <c r="H88">
        <f t="shared" si="17"/>
        <v>5.3197642820921143</v>
      </c>
      <c r="I88" t="str">
        <f t="shared" si="18"/>
        <v/>
      </c>
      <c r="J88">
        <f t="shared" si="10"/>
        <v>254.24040299925835</v>
      </c>
      <c r="K88">
        <f t="shared" si="19"/>
        <v>254.24040299925835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87</v>
      </c>
      <c r="B89" s="13">
        <f>Edwards!B89</f>
        <v>43262</v>
      </c>
      <c r="C89" s="3"/>
      <c r="D89" s="3"/>
      <c r="E89">
        <f t="shared" si="14"/>
        <v>30.19429957528585</v>
      </c>
      <c r="F89">
        <f t="shared" si="15"/>
        <v>17.893979741570792</v>
      </c>
      <c r="G89">
        <f t="shared" si="16"/>
        <v>5.4680680823728132</v>
      </c>
      <c r="H89">
        <f t="shared" si="17"/>
        <v>4.5420832504873134</v>
      </c>
      <c r="I89" t="str">
        <f t="shared" si="18"/>
        <v/>
      </c>
      <c r="J89">
        <f t="shared" si="10"/>
        <v>253.35189649108347</v>
      </c>
      <c r="K89">
        <f t="shared" si="19"/>
        <v>253.35189649108347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88</v>
      </c>
      <c r="B90" s="13">
        <f>Edwards!B90</f>
        <v>43263</v>
      </c>
      <c r="C90" s="3"/>
      <c r="D90" s="3"/>
      <c r="E90">
        <f t="shared" si="14"/>
        <v>27.62226810944648</v>
      </c>
      <c r="F90">
        <f t="shared" si="15"/>
        <v>16.369722527732886</v>
      </c>
      <c r="G90">
        <f t="shared" si="16"/>
        <v>4.6687069449818503</v>
      </c>
      <c r="H90">
        <f t="shared" si="17"/>
        <v>3.8780891709442429</v>
      </c>
      <c r="I90" t="str">
        <f t="shared" si="18"/>
        <v/>
      </c>
      <c r="J90">
        <f t="shared" si="10"/>
        <v>252.49163335678867</v>
      </c>
      <c r="K90">
        <f t="shared" si="19"/>
        <v>252.49163335678867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89</v>
      </c>
      <c r="B91" s="13">
        <f>Edwards!B91</f>
        <v>43264</v>
      </c>
      <c r="C91" s="3"/>
      <c r="D91" s="3"/>
      <c r="E91">
        <f t="shared" si="14"/>
        <v>25.269329186051198</v>
      </c>
      <c r="F91">
        <f t="shared" si="15"/>
        <v>14.975305633795383</v>
      </c>
      <c r="G91">
        <f t="shared" si="16"/>
        <v>3.9862021119282129</v>
      </c>
      <c r="H91">
        <f t="shared" si="17"/>
        <v>3.3111624751002595</v>
      </c>
      <c r="I91" t="str">
        <f t="shared" si="18"/>
        <v/>
      </c>
      <c r="J91">
        <f t="shared" si="10"/>
        <v>251.66414315869514</v>
      </c>
      <c r="K91">
        <f t="shared" si="19"/>
        <v>251.66414315869514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90</v>
      </c>
      <c r="B92" s="13">
        <f>Edwards!B92</f>
        <v>43265</v>
      </c>
      <c r="C92" s="3"/>
      <c r="D92" s="3"/>
      <c r="E92">
        <f t="shared" si="14"/>
        <v>23.116819914388071</v>
      </c>
      <c r="F92">
        <f t="shared" si="15"/>
        <v>13.69966891287573</v>
      </c>
      <c r="G92">
        <f t="shared" si="16"/>
        <v>3.4034706963605994</v>
      </c>
      <c r="H92">
        <f t="shared" si="17"/>
        <v>2.8271131614651845</v>
      </c>
      <c r="I92" t="str">
        <f t="shared" si="18"/>
        <v/>
      </c>
      <c r="J92">
        <f t="shared" si="10"/>
        <v>250.87255575141054</v>
      </c>
      <c r="K92">
        <f t="shared" si="19"/>
        <v>250.87255575141054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91</v>
      </c>
      <c r="B93" s="13">
        <f>Edwards!B93</f>
        <v>43266</v>
      </c>
      <c r="C93" s="3"/>
      <c r="D93" s="3"/>
      <c r="E93">
        <f t="shared" si="14"/>
        <v>21.147667158858869</v>
      </c>
      <c r="F93">
        <f t="shared" si="15"/>
        <v>12.532694351083324</v>
      </c>
      <c r="G93">
        <f t="shared" si="16"/>
        <v>2.9059271094967278</v>
      </c>
      <c r="H93">
        <f t="shared" si="17"/>
        <v>2.4138256240318325</v>
      </c>
      <c r="I93" t="str">
        <f t="shared" si="18"/>
        <v/>
      </c>
      <c r="J93">
        <f t="shared" si="10"/>
        <v>250.11886872705151</v>
      </c>
      <c r="K93">
        <f t="shared" si="19"/>
        <v>250.11886872705151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92</v>
      </c>
      <c r="B94" s="13">
        <f>Edwards!B94</f>
        <v>43267</v>
      </c>
      <c r="C94" s="3"/>
      <c r="D94" s="3"/>
      <c r="E94">
        <f t="shared" si="14"/>
        <v>19.346252119372298</v>
      </c>
      <c r="F94">
        <f t="shared" si="15"/>
        <v>11.465125814102995</v>
      </c>
      <c r="G94">
        <f t="shared" si="16"/>
        <v>2.4811179878051512</v>
      </c>
      <c r="H94">
        <f t="shared" si="17"/>
        <v>2.0609554023698808</v>
      </c>
      <c r="I94" t="str">
        <f t="shared" si="18"/>
        <v/>
      </c>
      <c r="J94">
        <f t="shared" si="10"/>
        <v>249.40417041173313</v>
      </c>
      <c r="K94">
        <f t="shared" si="19"/>
        <v>249.40417041173313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93</v>
      </c>
      <c r="B95" s="13">
        <f>Edwards!B95</f>
        <v>43268</v>
      </c>
      <c r="C95" s="3"/>
      <c r="D95" s="3"/>
      <c r="E95">
        <f t="shared" si="14"/>
        <v>17.698286447142721</v>
      </c>
      <c r="F95">
        <f t="shared" si="15"/>
        <v>10.488495629979873</v>
      </c>
      <c r="G95">
        <f t="shared" si="16"/>
        <v>2.118410489131787</v>
      </c>
      <c r="H95">
        <f t="shared" si="17"/>
        <v>1.7596702629508516</v>
      </c>
      <c r="I95" t="str">
        <f t="shared" si="18"/>
        <v/>
      </c>
      <c r="J95">
        <f t="shared" si="10"/>
        <v>248.728825367029</v>
      </c>
      <c r="K95">
        <f t="shared" si="19"/>
        <v>248.728825367029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94</v>
      </c>
      <c r="B96" s="13">
        <f>Edwards!B96</f>
        <v>43269</v>
      </c>
      <c r="C96" s="3"/>
      <c r="D96" s="3"/>
      <c r="E96">
        <f t="shared" si="14"/>
        <v>16.190698913277611</v>
      </c>
      <c r="F96">
        <f t="shared" si="15"/>
        <v>9.5950574257796504</v>
      </c>
      <c r="G96">
        <f t="shared" si="16"/>
        <v>1.8087261559187102</v>
      </c>
      <c r="H96">
        <f t="shared" si="17"/>
        <v>1.5024291310490954</v>
      </c>
      <c r="I96" t="str">
        <f t="shared" si="18"/>
        <v/>
      </c>
      <c r="J96">
        <f t="shared" si="10"/>
        <v>248.09262829473056</v>
      </c>
      <c r="K96">
        <f t="shared" si="19"/>
        <v>248.09262829473056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95</v>
      </c>
      <c r="B97" s="13">
        <f>Edwards!B97</f>
        <v>43270</v>
      </c>
      <c r="C97" s="3"/>
      <c r="D97" s="3"/>
      <c r="E97">
        <f t="shared" si="14"/>
        <v>14.811531731238844</v>
      </c>
      <c r="F97">
        <f t="shared" si="15"/>
        <v>8.7777246854023687</v>
      </c>
      <c r="G97">
        <f t="shared" si="16"/>
        <v>1.5443136841931273</v>
      </c>
      <c r="H97">
        <f t="shared" si="17"/>
        <v>1.2827933399520017</v>
      </c>
      <c r="I97" t="str">
        <f t="shared" si="18"/>
        <v/>
      </c>
      <c r="J97">
        <f t="shared" si="10"/>
        <v>247.49493134545037</v>
      </c>
      <c r="K97">
        <f t="shared" si="19"/>
        <v>247.49493134545037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96</v>
      </c>
      <c r="B98" s="13">
        <f>Edwards!B98</f>
        <v>43271</v>
      </c>
      <c r="C98" s="3"/>
      <c r="D98" s="3"/>
      <c r="E98">
        <f t="shared" si="14"/>
        <v>13.549845710834976</v>
      </c>
      <c r="F98">
        <f t="shared" si="15"/>
        <v>8.0300145412065103</v>
      </c>
      <c r="G98">
        <f t="shared" si="16"/>
        <v>1.3185549108039409</v>
      </c>
      <c r="H98">
        <f t="shared" si="17"/>
        <v>1.0952654731049936</v>
      </c>
      <c r="I98" t="str">
        <f t="shared" si="18"/>
        <v/>
      </c>
      <c r="J98">
        <f t="shared" si="10"/>
        <v>246.9347490681015</v>
      </c>
      <c r="K98">
        <f t="shared" si="19"/>
        <v>246.9347490681015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97</v>
      </c>
      <c r="B99" s="13">
        <f>Edwards!B99</f>
        <v>43272</v>
      </c>
      <c r="C99" s="3"/>
      <c r="D99" s="3"/>
      <c r="E99">
        <f t="shared" si="14"/>
        <v>12.395633491450971</v>
      </c>
      <c r="F99">
        <f t="shared" si="15"/>
        <v>7.345996353613387</v>
      </c>
      <c r="G99">
        <f t="shared" si="16"/>
        <v>1.1257991628258901</v>
      </c>
      <c r="H99">
        <f t="shared" si="17"/>
        <v>0.9351517654595799</v>
      </c>
      <c r="I99" t="str">
        <f t="shared" si="18"/>
        <v/>
      </c>
      <c r="J99">
        <f t="shared" si="10"/>
        <v>246.41084458815379</v>
      </c>
      <c r="K99">
        <f t="shared" si="19"/>
        <v>246.41084458815379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98</v>
      </c>
      <c r="B100" s="13">
        <f>Edwards!B100</f>
        <v>43273</v>
      </c>
      <c r="C100" s="3"/>
      <c r="D100" s="3"/>
      <c r="E100">
        <f t="shared" si="14"/>
        <v>11.339740166304269</v>
      </c>
      <c r="F100">
        <f t="shared" si="15"/>
        <v>6.7202446708388077</v>
      </c>
      <c r="G100">
        <f t="shared" si="16"/>
        <v>0.96122182294760061</v>
      </c>
      <c r="H100">
        <f t="shared" si="17"/>
        <v>0.79844461997236493</v>
      </c>
      <c r="I100" t="str">
        <f t="shared" si="18"/>
        <v/>
      </c>
      <c r="J100">
        <f t="shared" si="10"/>
        <v>245.92180005086644</v>
      </c>
      <c r="K100">
        <f t="shared" si="19"/>
        <v>245.92180005086644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99</v>
      </c>
      <c r="B101" s="13">
        <f>Edwards!B101</f>
        <v>43274</v>
      </c>
      <c r="C101" s="3"/>
      <c r="D101" s="3"/>
      <c r="E101">
        <f t="shared" si="14"/>
        <v>10.373790668139728</v>
      </c>
      <c r="F101">
        <f t="shared" si="15"/>
        <v>6.147796195641047</v>
      </c>
      <c r="G101">
        <f t="shared" si="16"/>
        <v>0.82070357077854839</v>
      </c>
      <c r="H101">
        <f t="shared" si="17"/>
        <v>0.68172229867898326</v>
      </c>
      <c r="I101" t="str">
        <f t="shared" si="18"/>
        <v/>
      </c>
      <c r="J101">
        <f t="shared" si="10"/>
        <v>245.46607389696206</v>
      </c>
      <c r="K101">
        <f t="shared" si="19"/>
        <v>245.46607389696206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100</v>
      </c>
      <c r="B102" s="13">
        <f>Edwards!B102</f>
        <v>43275</v>
      </c>
      <c r="C102" s="3"/>
      <c r="D102" s="3"/>
      <c r="E102">
        <f t="shared" si="14"/>
        <v>9.4901233404059422</v>
      </c>
      <c r="F102">
        <f t="shared" si="15"/>
        <v>5.6241104177567074</v>
      </c>
      <c r="G102">
        <f t="shared" si="16"/>
        <v>0.70072727752184782</v>
      </c>
      <c r="H102">
        <f t="shared" si="17"/>
        <v>0.58206327764127497</v>
      </c>
      <c r="I102" t="str">
        <f t="shared" si="18"/>
        <v/>
      </c>
      <c r="J102">
        <f t="shared" si="10"/>
        <v>245.04204714011541</v>
      </c>
      <c r="K102">
        <f t="shared" si="19"/>
        <v>245.04204714011541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101</v>
      </c>
      <c r="B103" s="13">
        <f>Edwards!B103</f>
        <v>43276</v>
      </c>
      <c r="C103" s="3"/>
      <c r="D103" s="3"/>
      <c r="E103">
        <f t="shared" si="14"/>
        <v>8.6817291670170196</v>
      </c>
      <c r="F103">
        <f t="shared" si="15"/>
        <v>5.1450335997713275</v>
      </c>
      <c r="G103">
        <f t="shared" si="16"/>
        <v>0.59828997331811662</v>
      </c>
      <c r="H103">
        <f t="shared" si="17"/>
        <v>0.49697312209827044</v>
      </c>
      <c r="I103" t="str">
        <f t="shared" si="18"/>
        <v/>
      </c>
      <c r="J103">
        <f t="shared" si="10"/>
        <v>244.64806047767306</v>
      </c>
      <c r="K103">
        <f t="shared" si="19"/>
        <v>244.64806047767306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102</v>
      </c>
      <c r="B104" s="13">
        <f>Edwards!B104</f>
        <v>43277</v>
      </c>
      <c r="C104" s="3"/>
      <c r="D104" s="3"/>
      <c r="E104">
        <f t="shared" si="14"/>
        <v>7.9421961786863307</v>
      </c>
      <c r="F104">
        <f t="shared" si="15"/>
        <v>4.7067658307701858</v>
      </c>
      <c r="G104">
        <f t="shared" si="16"/>
        <v>0.51082768383000787</v>
      </c>
      <c r="H104">
        <f t="shared" si="17"/>
        <v>0.42432205152842045</v>
      </c>
      <c r="I104" t="str">
        <f t="shared" si="18"/>
        <v/>
      </c>
      <c r="J104">
        <f t="shared" si="10"/>
        <v>244.28244377924179</v>
      </c>
      <c r="K104">
        <f t="shared" si="19"/>
        <v>244.28244377924179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103</v>
      </c>
      <c r="B105" s="13">
        <f>Edwards!B105</f>
        <v>43278</v>
      </c>
      <c r="C105" s="3"/>
      <c r="D105" s="3"/>
      <c r="E105">
        <f t="shared" si="14"/>
        <v>7.2656585948779453</v>
      </c>
      <c r="F105">
        <f t="shared" si="15"/>
        <v>4.3058308864475405</v>
      </c>
      <c r="G105">
        <f t="shared" si="16"/>
        <v>0.43615125475015026</v>
      </c>
      <c r="H105">
        <f t="shared" si="17"/>
        <v>0.36229163189570834</v>
      </c>
      <c r="I105" t="str">
        <f t="shared" si="18"/>
        <v/>
      </c>
      <c r="J105">
        <f t="shared" si="10"/>
        <v>243.94353925455184</v>
      </c>
      <c r="K105">
        <f t="shared" si="19"/>
        <v>243.94353925455184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104</v>
      </c>
      <c r="B106" s="13">
        <f>Edwards!B106</f>
        <v>43279</v>
      </c>
      <c r="C106" s="3"/>
      <c r="D106" s="3"/>
      <c r="E106">
        <f t="shared" si="14"/>
        <v>6.646750297983119</v>
      </c>
      <c r="F106">
        <f t="shared" si="15"/>
        <v>3.9390486566126475</v>
      </c>
      <c r="G106">
        <f t="shared" si="16"/>
        <v>0.372391557939593</v>
      </c>
      <c r="H106">
        <f t="shared" si="17"/>
        <v>0.30932926080289785</v>
      </c>
      <c r="I106" t="str">
        <f t="shared" si="18"/>
        <v/>
      </c>
      <c r="J106">
        <f t="shared" si="10"/>
        <v>243.62971939580973</v>
      </c>
      <c r="K106">
        <f t="shared" si="19"/>
        <v>243.62971939580973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105</v>
      </c>
      <c r="B107" s="13">
        <f>Edwards!B107</f>
        <v>43280</v>
      </c>
      <c r="C107" s="3"/>
      <c r="D107" s="3"/>
      <c r="E107">
        <f t="shared" si="14"/>
        <v>6.0805622706912841</v>
      </c>
      <c r="F107">
        <f t="shared" si="15"/>
        <v>3.6035099213948061</v>
      </c>
      <c r="G107">
        <f t="shared" si="16"/>
        <v>0.31795270772319034</v>
      </c>
      <c r="H107">
        <f t="shared" si="17"/>
        <v>0.26410930632924917</v>
      </c>
      <c r="I107" t="str">
        <f t="shared" si="18"/>
        <v/>
      </c>
      <c r="J107">
        <f t="shared" si="10"/>
        <v>243.33940061506556</v>
      </c>
      <c r="K107">
        <f t="shared" si="19"/>
        <v>243.33940061506556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106</v>
      </c>
      <c r="B108" s="13">
        <f>Edwards!B108</f>
        <v>43281</v>
      </c>
      <c r="C108" s="3"/>
      <c r="D108" s="3"/>
      <c r="E108">
        <f t="shared" si="14"/>
        <v>5.5626036589599961</v>
      </c>
      <c r="F108">
        <f t="shared" si="15"/>
        <v>3.2965532760789471</v>
      </c>
      <c r="G108">
        <f t="shared" si="16"/>
        <v>0.27147211636013324</v>
      </c>
      <c r="H108">
        <f t="shared" si="17"/>
        <v>0.22549992686971723</v>
      </c>
      <c r="I108" t="str">
        <f t="shared" si="18"/>
        <v/>
      </c>
      <c r="J108">
        <f t="shared" si="10"/>
        <v>243.07105334920922</v>
      </c>
      <c r="K108">
        <f t="shared" si="19"/>
        <v>243.07105334920922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107</v>
      </c>
      <c r="B109" s="13">
        <f>Edwards!B109</f>
        <v>43282</v>
      </c>
      <c r="C109" s="3"/>
      <c r="D109" s="3"/>
      <c r="E109">
        <f t="shared" si="14"/>
        <v>5.0887661517455944</v>
      </c>
      <c r="F109">
        <f t="shared" si="15"/>
        <v>3.0157440215456557</v>
      </c>
      <c r="G109">
        <f t="shared" si="16"/>
        <v>0.2317863888902951</v>
      </c>
      <c r="H109">
        <f t="shared" si="17"/>
        <v>0.19253474148637506</v>
      </c>
      <c r="I109" t="str">
        <f t="shared" si="18"/>
        <v/>
      </c>
      <c r="J109">
        <f t="shared" si="10"/>
        <v>242.82320928005927</v>
      </c>
      <c r="K109">
        <f t="shared" si="19"/>
        <v>242.82320928005927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108</v>
      </c>
      <c r="B110" s="13">
        <f>Edwards!B110</f>
        <v>43283</v>
      </c>
      <c r="C110" s="3"/>
      <c r="D110" s="3"/>
      <c r="E110">
        <f t="shared" si="14"/>
        <v>4.6552913949639878</v>
      </c>
      <c r="F110">
        <f t="shared" si="15"/>
        <v>2.7588548528801504</v>
      </c>
      <c r="G110">
        <f t="shared" si="16"/>
        <v>0.19790220371484471</v>
      </c>
      <c r="H110">
        <f t="shared" si="17"/>
        <v>0.16438864168963691</v>
      </c>
      <c r="I110" t="str">
        <f t="shared" si="18"/>
        <v/>
      </c>
      <c r="J110">
        <f t="shared" si="10"/>
        <v>242.59446621119051</v>
      </c>
      <c r="K110">
        <f t="shared" si="19"/>
        <v>242.59446621119051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109</v>
      </c>
      <c r="B111" s="13">
        <f>Edwards!B111</f>
        <v>43284</v>
      </c>
      <c r="C111" s="3"/>
      <c r="D111" s="3"/>
      <c r="E111">
        <f t="shared" si="14"/>
        <v>4.2587411812177134</v>
      </c>
      <c r="F111">
        <f t="shared" si="15"/>
        <v>2.5238481929773853</v>
      </c>
      <c r="G111">
        <f t="shared" si="16"/>
        <v>0.16897145006098219</v>
      </c>
      <c r="H111">
        <f t="shared" si="17"/>
        <v>0.1403571392255781</v>
      </c>
      <c r="I111" t="str">
        <f t="shared" si="18"/>
        <v/>
      </c>
      <c r="J111">
        <f t="shared" si="10"/>
        <v>242.38349105375181</v>
      </c>
      <c r="K111">
        <f t="shared" si="19"/>
        <v>242.38349105375181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110</v>
      </c>
      <c r="B112" s="13">
        <f>Edwards!B112</f>
        <v>43285</v>
      </c>
      <c r="C112" s="3"/>
      <c r="D112" s="3"/>
      <c r="E112">
        <f t="shared" si="14"/>
        <v>3.8959701788420378</v>
      </c>
      <c r="F112">
        <f t="shared" si="15"/>
        <v>2.3088600310180691</v>
      </c>
      <c r="G112">
        <f t="shared" si="16"/>
        <v>0.14427000002915757</v>
      </c>
      <c r="H112">
        <f t="shared" si="17"/>
        <v>0.11983873295079493</v>
      </c>
      <c r="I112" t="str">
        <f t="shared" si="18"/>
        <v/>
      </c>
      <c r="J112">
        <f t="shared" si="10"/>
        <v>242.18902129806727</v>
      </c>
      <c r="K112">
        <f t="shared" si="19"/>
        <v>242.18902129806727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111</v>
      </c>
      <c r="B113" s="13">
        <f>Edwards!B113</f>
        <v>43286</v>
      </c>
      <c r="C113" s="3"/>
      <c r="D113" s="3"/>
      <c r="E113">
        <f t="shared" si="14"/>
        <v>3.5641009839640936</v>
      </c>
      <c r="F113">
        <f t="shared" si="15"/>
        <v>2.1121851376266689</v>
      </c>
      <c r="G113">
        <f t="shared" si="16"/>
        <v>0.12317958389361852</v>
      </c>
      <c r="H113">
        <f t="shared" si="17"/>
        <v>0.10231985344308582</v>
      </c>
      <c r="I113" t="str">
        <f t="shared" si="18"/>
        <v/>
      </c>
      <c r="J113">
        <f t="shared" si="10"/>
        <v>242.0098652841836</v>
      </c>
      <c r="K113">
        <f t="shared" si="19"/>
        <v>242.0098652841836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112</v>
      </c>
      <c r="B114" s="13">
        <f>Edwards!B114</f>
        <v>43287</v>
      </c>
      <c r="C114" s="3"/>
      <c r="D114" s="3"/>
      <c r="E114">
        <f t="shared" si="14"/>
        <v>3.2605012976945726</v>
      </c>
      <c r="F114">
        <f t="shared" si="15"/>
        <v>1.9322635394419354</v>
      </c>
      <c r="G114">
        <f t="shared" si="16"/>
        <v>0.10517231500061297</v>
      </c>
      <c r="H114">
        <f t="shared" si="17"/>
        <v>8.736200851617161E-2</v>
      </c>
      <c r="I114" t="str">
        <f t="shared" si="18"/>
        <v/>
      </c>
      <c r="J114">
        <f t="shared" si="10"/>
        <v>241.84490153092577</v>
      </c>
      <c r="K114">
        <f t="shared" si="19"/>
        <v>241.84490153092577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113</v>
      </c>
      <c r="B115" s="13">
        <f>Edwards!B115</f>
        <v>43288</v>
      </c>
      <c r="C115" s="3"/>
      <c r="D115" s="3"/>
      <c r="E115">
        <f t="shared" si="14"/>
        <v>2.9827630474274724</v>
      </c>
      <c r="F115">
        <f t="shared" si="15"/>
        <v>1.7676681458198014</v>
      </c>
      <c r="G115">
        <f t="shared" si="16"/>
        <v>8.97974769271907E-2</v>
      </c>
      <c r="H115">
        <f t="shared" si="17"/>
        <v>7.4590807894627353E-2</v>
      </c>
      <c r="I115" t="str">
        <f t="shared" si="18"/>
        <v/>
      </c>
      <c r="J115">
        <f t="shared" si="10"/>
        <v>241.69307733792519</v>
      </c>
      <c r="K115">
        <f t="shared" si="19"/>
        <v>241.69307733792519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114</v>
      </c>
      <c r="B116" s="13">
        <f>Edwards!B116</f>
        <v>43289</v>
      </c>
      <c r="C116" s="3"/>
      <c r="D116" s="3"/>
      <c r="E116">
        <f t="shared" si="14"/>
        <v>2.7286832866435611</v>
      </c>
      <c r="F116">
        <f t="shared" si="15"/>
        <v>1.6170934295269357</v>
      </c>
      <c r="G116">
        <f t="shared" si="16"/>
        <v>7.6670242187236726E-2</v>
      </c>
      <c r="H116">
        <f t="shared" si="17"/>
        <v>6.3686592340001985E-2</v>
      </c>
      <c r="I116" t="str">
        <f t="shared" si="18"/>
        <v/>
      </c>
      <c r="J116">
        <f t="shared" si="10"/>
        <v>241.55340683718694</v>
      </c>
      <c r="K116">
        <f t="shared" si="19"/>
        <v>241.55340683718694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115</v>
      </c>
      <c r="B117" s="13">
        <f>Edwards!B117</f>
        <v>43290</v>
      </c>
      <c r="C117" s="3"/>
      <c r="D117" s="3"/>
      <c r="E117">
        <f t="shared" si="14"/>
        <v>2.4962467217198396</v>
      </c>
      <c r="F117">
        <f t="shared" si="15"/>
        <v>1.4793450716431942</v>
      </c>
      <c r="G117">
        <f t="shared" si="16"/>
        <v>6.5462040117405293E-2</v>
      </c>
      <c r="H117">
        <f t="shared" si="17"/>
        <v>5.4376432678023653E-2</v>
      </c>
      <c r="I117" t="str">
        <f t="shared" si="18"/>
        <v/>
      </c>
      <c r="J117">
        <f t="shared" si="10"/>
        <v>241.42496863896517</v>
      </c>
      <c r="K117">
        <f t="shared" si="19"/>
        <v>241.42496863896517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116</v>
      </c>
      <c r="B118" s="13">
        <f>Edwards!B118</f>
        <v>43291</v>
      </c>
      <c r="C118" s="3"/>
      <c r="D118" s="3"/>
      <c r="E118">
        <f t="shared" si="14"/>
        <v>2.2836097271522644</v>
      </c>
      <c r="F118">
        <f t="shared" si="15"/>
        <v>1.3533304885390698</v>
      </c>
      <c r="G118">
        <f t="shared" si="16"/>
        <v>5.5892332854090676E-2</v>
      </c>
      <c r="H118">
        <f t="shared" si="17"/>
        <v>4.6427298464993466E-2</v>
      </c>
      <c r="I118" t="str">
        <f t="shared" si="18"/>
        <v/>
      </c>
      <c r="J118">
        <f t="shared" si="10"/>
        <v>241.30690319007405</v>
      </c>
      <c r="K118">
        <f t="shared" si="19"/>
        <v>241.30690319007405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117</v>
      </c>
      <c r="B119" s="13">
        <f>Edwards!B119</f>
        <v>43292</v>
      </c>
      <c r="C119" s="3"/>
      <c r="D119" s="3"/>
      <c r="E119">
        <f t="shared" si="14"/>
        <v>2.0890857224046933</v>
      </c>
      <c r="F119">
        <f t="shared" si="15"/>
        <v>1.2380501657906224</v>
      </c>
      <c r="G119">
        <f t="shared" si="16"/>
        <v>4.7721593556658122E-2</v>
      </c>
      <c r="H119">
        <f t="shared" si="17"/>
        <v>3.96402253071804E-2</v>
      </c>
      <c r="I119" t="str">
        <f t="shared" si="18"/>
        <v/>
      </c>
      <c r="J119">
        <f t="shared" si="10"/>
        <v>241.19840994048343</v>
      </c>
      <c r="K119">
        <f t="shared" si="19"/>
        <v>241.19840994048343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118</v>
      </c>
      <c r="B120" s="13">
        <f>Edwards!B120</f>
        <v>43293</v>
      </c>
      <c r="C120" s="3"/>
      <c r="D120" s="3"/>
      <c r="E120">
        <f t="shared" si="14"/>
        <v>1.9111317943970827</v>
      </c>
      <c r="F120">
        <f t="shared" si="15"/>
        <v>1.1325897302947947</v>
      </c>
      <c r="G120">
        <f t="shared" si="16"/>
        <v>4.0745311124014E-2</v>
      </c>
      <c r="H120">
        <f t="shared" si="17"/>
        <v>3.3845334843009077E-2</v>
      </c>
      <c r="I120" t="str">
        <f t="shared" si="18"/>
        <v/>
      </c>
      <c r="J120">
        <f t="shared" si="10"/>
        <v>241.09874439545177</v>
      </c>
      <c r="K120">
        <f t="shared" si="19"/>
        <v>241.09874439545177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119</v>
      </c>
      <c r="B121" s="13">
        <f>Edwards!B121</f>
        <v>43294</v>
      </c>
      <c r="C121" s="3"/>
      <c r="D121" s="3"/>
      <c r="E121">
        <f t="shared" si="14"/>
        <v>1.7483364595260362</v>
      </c>
      <c r="F121">
        <f t="shared" si="15"/>
        <v>1.0361126977032162</v>
      </c>
      <c r="G121">
        <f t="shared" si="16"/>
        <v>3.4788871344407786E-2</v>
      </c>
      <c r="H121">
        <f t="shared" si="17"/>
        <v>2.8897582739720411E-2</v>
      </c>
      <c r="I121" t="str">
        <f t="shared" si="18"/>
        <v/>
      </c>
      <c r="J121">
        <f t="shared" si="10"/>
        <v>241.00721511496349</v>
      </c>
      <c r="K121">
        <f t="shared" si="19"/>
        <v>241.00721511496349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120</v>
      </c>
      <c r="B122" s="13">
        <f>Edwards!B122</f>
        <v>43295</v>
      </c>
      <c r="C122" s="3"/>
      <c r="D122" s="3"/>
      <c r="E122">
        <f t="shared" si="14"/>
        <v>1.5994084681492866</v>
      </c>
      <c r="F122">
        <f t="shared" si="15"/>
        <v>0.94785383764906106</v>
      </c>
      <c r="G122">
        <f t="shared" si="16"/>
        <v>2.9703186355213886E-2</v>
      </c>
      <c r="H122">
        <f t="shared" si="17"/>
        <v>2.4673128278164303E-2</v>
      </c>
      <c r="I122" t="str">
        <f t="shared" si="18"/>
        <v/>
      </c>
      <c r="J122">
        <f t="shared" si="10"/>
        <v>240.92318070937091</v>
      </c>
      <c r="K122">
        <f t="shared" si="19"/>
        <v>240.92318070937091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121</v>
      </c>
      <c r="B123" s="13">
        <f>Edwards!B123</f>
        <v>43296</v>
      </c>
      <c r="C123" s="3"/>
      <c r="D123" s="3"/>
      <c r="E123">
        <f t="shared" si="14"/>
        <v>1.4631665627342323</v>
      </c>
      <c r="F123">
        <f t="shared" si="15"/>
        <v>0.86711310414168663</v>
      </c>
      <c r="G123">
        <f t="shared" si="16"/>
        <v>2.5360963019410755E-2</v>
      </c>
      <c r="H123">
        <f t="shared" si="17"/>
        <v>2.1066234657544265E-2</v>
      </c>
      <c r="I123" t="str">
        <f t="shared" si="18"/>
        <v/>
      </c>
      <c r="J123">
        <f t="shared" si="10"/>
        <v>240.84604686948413</v>
      </c>
      <c r="K123">
        <f t="shared" si="19"/>
        <v>240.84604686948413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122</v>
      </c>
      <c r="B124" s="13">
        <f>Edwards!B124</f>
        <v>43297</v>
      </c>
      <c r="C124" s="3"/>
      <c r="D124" s="3"/>
      <c r="E124">
        <f t="shared" si="14"/>
        <v>1.3385301084348662</v>
      </c>
      <c r="F124">
        <f t="shared" si="15"/>
        <v>0.79325008298654343</v>
      </c>
      <c r="G124">
        <f t="shared" si="16"/>
        <v>2.1653516817363969E-2</v>
      </c>
      <c r="H124">
        <f t="shared" si="17"/>
        <v>1.7986622435691282E-2</v>
      </c>
      <c r="I124" t="str">
        <f t="shared" si="18"/>
        <v/>
      </c>
      <c r="J124">
        <f t="shared" si="10"/>
        <v>240.77526346055083</v>
      </c>
      <c r="K124">
        <f t="shared" si="19"/>
        <v>240.77526346055083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123</v>
      </c>
      <c r="B125" s="13">
        <f>Edwards!B125</f>
        <v>43298</v>
      </c>
      <c r="C125" s="3"/>
      <c r="D125" s="3"/>
      <c r="E125">
        <f t="shared" si="14"/>
        <v>1.2245105217813059</v>
      </c>
      <c r="F125">
        <f t="shared" si="15"/>
        <v>0.72567891218875979</v>
      </c>
      <c r="G125">
        <f t="shared" si="16"/>
        <v>1.8488051506600805E-2</v>
      </c>
      <c r="H125">
        <f t="shared" si="17"/>
        <v>1.5357209862288048E-2</v>
      </c>
      <c r="I125" t="str">
        <f t="shared" si="18"/>
        <v/>
      </c>
      <c r="J125">
        <f t="shared" si="10"/>
        <v>240.71032170232647</v>
      </c>
      <c r="K125">
        <f t="shared" si="19"/>
        <v>240.71032170232647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124</v>
      </c>
      <c r="B126" s="13">
        <f>Edwards!B126</f>
        <v>43299</v>
      </c>
      <c r="C126" s="3"/>
      <c r="D126" s="3"/>
      <c r="E126">
        <f t="shared" si="14"/>
        <v>1.1202034294965502</v>
      </c>
      <c r="F126">
        <f t="shared" si="15"/>
        <v>0.66386363505037949</v>
      </c>
      <c r="G126">
        <f t="shared" si="16"/>
        <v>1.5785336460293977E-2</v>
      </c>
      <c r="H126">
        <f t="shared" si="17"/>
        <v>1.3112183546276406E-2</v>
      </c>
      <c r="I126" t="str">
        <f t="shared" si="18"/>
        <v/>
      </c>
      <c r="J126">
        <f t="shared" si="10"/>
        <v>240.65075145150411</v>
      </c>
      <c r="K126">
        <f t="shared" si="19"/>
        <v>240.65075145150411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125</v>
      </c>
      <c r="B127" s="13">
        <f>Edwards!B127</f>
        <v>43300</v>
      </c>
      <c r="C127" s="3"/>
      <c r="D127" s="3"/>
      <c r="E127">
        <f t="shared" si="14"/>
        <v>1.0247814952462662</v>
      </c>
      <c r="F127">
        <f t="shared" si="15"/>
        <v>0.60731394910324599</v>
      </c>
      <c r="G127">
        <f t="shared" si="16"/>
        <v>1.3477723548948497E-2</v>
      </c>
      <c r="H127">
        <f t="shared" si="17"/>
        <v>1.1195351166844456E-2</v>
      </c>
      <c r="I127" t="str">
        <f t="shared" si="18"/>
        <v/>
      </c>
      <c r="J127">
        <f t="shared" si="10"/>
        <v>240.59611859793642</v>
      </c>
      <c r="K127">
        <f t="shared" si="19"/>
        <v>240.59611859793642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126</v>
      </c>
      <c r="B128" s="13">
        <f>Edwards!B128</f>
        <v>43301</v>
      </c>
      <c r="C128" s="3"/>
      <c r="D128" s="3"/>
      <c r="E128">
        <f t="shared" si="14"/>
        <v>0.9374878574252814</v>
      </c>
      <c r="F128">
        <f t="shared" si="15"/>
        <v>0.55558131715919357</v>
      </c>
      <c r="G128">
        <f t="shared" si="16"/>
        <v>1.150745392844784E-2</v>
      </c>
      <c r="H128">
        <f t="shared" si="17"/>
        <v>9.5587349968540049E-3</v>
      </c>
      <c r="I128" t="str">
        <f t="shared" si="18"/>
        <v/>
      </c>
      <c r="J128">
        <f t="shared" si="10"/>
        <v>240.54602258216232</v>
      </c>
      <c r="K128">
        <f t="shared" si="19"/>
        <v>240.54602258216232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127</v>
      </c>
      <c r="B129" s="13">
        <f>Edwards!B129</f>
        <v>43302</v>
      </c>
      <c r="C129" s="3"/>
      <c r="D129" s="3"/>
      <c r="E129">
        <f t="shared" si="14"/>
        <v>0.85763012593103027</v>
      </c>
      <c r="F129">
        <f t="shared" si="15"/>
        <v>0.50825540963141813</v>
      </c>
      <c r="G129">
        <f t="shared" si="16"/>
        <v>9.8252123538830772E-3</v>
      </c>
      <c r="H129">
        <f t="shared" si="17"/>
        <v>8.1613710350307029E-3</v>
      </c>
      <c r="I129" t="str">
        <f t="shared" si="18"/>
        <v/>
      </c>
      <c r="J129">
        <f t="shared" si="10"/>
        <v>240.50009403859639</v>
      </c>
      <c r="K129">
        <f t="shared" si="19"/>
        <v>240.50009403859639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128</v>
      </c>
      <c r="B130" s="13">
        <f>Edwards!B130</f>
        <v>43303</v>
      </c>
      <c r="C130" s="3"/>
      <c r="D130" s="3"/>
      <c r="E130">
        <f t="shared" si="14"/>
        <v>0.78457489030794958</v>
      </c>
      <c r="F130">
        <f t="shared" si="15"/>
        <v>0.46496084990846048</v>
      </c>
      <c r="G130">
        <f t="shared" si="16"/>
        <v>8.3888928340830234E-3</v>
      </c>
      <c r="H130">
        <f t="shared" si="17"/>
        <v>6.9682836895635578E-3</v>
      </c>
      <c r="I130" t="str">
        <f t="shared" si="18"/>
        <v/>
      </c>
      <c r="J130">
        <f t="shared" si="10"/>
        <v>240.45799256621891</v>
      </c>
      <c r="K130">
        <f t="shared" si="19"/>
        <v>240.45799256621891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129</v>
      </c>
      <c r="B131" s="13">
        <f>Edwards!B131</f>
        <v>43304</v>
      </c>
      <c r="C131" s="3"/>
      <c r="D131" s="3"/>
      <c r="E131">
        <f t="shared" si="14"/>
        <v>0.71774269570287186</v>
      </c>
      <c r="F131">
        <f t="shared" si="15"/>
        <v>0.42535423696596913</v>
      </c>
      <c r="G131">
        <f t="shared" si="16"/>
        <v>7.1625447315565444E-3</v>
      </c>
      <c r="H131">
        <f t="shared" si="17"/>
        <v>5.9496103497584506E-3</v>
      </c>
      <c r="I131" t="str">
        <f t="shared" si="18"/>
        <v/>
      </c>
      <c r="J131">
        <f t="shared" ref="J131:J150" si="20">$O$2+F131-H131</f>
        <v>240.41940462661623</v>
      </c>
      <c r="K131">
        <f t="shared" si="19"/>
        <v>240.41940462661623</v>
      </c>
      <c r="L131" t="str">
        <f t="shared" ref="L131:L150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50" si="23">A131+1</f>
        <v>130</v>
      </c>
      <c r="B132" s="13">
        <f>Edwards!B132</f>
        <v>43305</v>
      </c>
      <c r="C132" s="3"/>
      <c r="D132" s="3"/>
      <c r="E132">
        <f t="shared" ref="E132:E150" si="24">(E131*EXP(-1/$O$5)+C132)</f>
        <v>0.65660344678202043</v>
      </c>
      <c r="F132">
        <f t="shared" ref="F132:F150" si="25">E132*$O$3</f>
        <v>0.38912142160038166</v>
      </c>
      <c r="G132">
        <f t="shared" ref="G132:G150" si="26">(G131*EXP(-1/$O$6)+C132)</f>
        <v>6.115472929051448E-3</v>
      </c>
      <c r="H132">
        <f t="shared" ref="H132:H150" si="27">G132*$O$4</f>
        <v>5.0798539340423925E-3</v>
      </c>
      <c r="I132" t="str">
        <f t="shared" ref="I132:I150" si="28">IF(ISBLANK(D132),"",($O$2+((E131*EXP(-1/$O$5))*$O$3)-((G131*EXP(-1/$O$6))*$O$4)))</f>
        <v/>
      </c>
      <c r="J132">
        <f t="shared" si="20"/>
        <v>240.38404156766634</v>
      </c>
      <c r="K132">
        <f t="shared" ref="K132:K150" si="29">IF(I132="",J132,I132)</f>
        <v>240.38404156766634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131</v>
      </c>
      <c r="B133" s="13">
        <f>Edwards!B133</f>
        <v>43306</v>
      </c>
      <c r="C133" s="3"/>
      <c r="D133" s="3"/>
      <c r="E133">
        <f t="shared" si="24"/>
        <v>0.60067220315468894</v>
      </c>
      <c r="F133">
        <f t="shared" si="25"/>
        <v>0.35597501468033121</v>
      </c>
      <c r="G133">
        <f t="shared" si="26"/>
        <v>5.2214695401746752E-3</v>
      </c>
      <c r="H133">
        <f t="shared" si="27"/>
        <v>4.3372447058240759E-3</v>
      </c>
      <c r="I133" t="str">
        <f t="shared" si="28"/>
        <v/>
      </c>
      <c r="J133">
        <f t="shared" si="20"/>
        <v>240.3516377699745</v>
      </c>
      <c r="K133">
        <f t="shared" si="29"/>
        <v>240.3516377699745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132</v>
      </c>
      <c r="B134" s="13">
        <f>Edwards!B134</f>
        <v>43307</v>
      </c>
      <c r="C134" s="3"/>
      <c r="D134" s="3"/>
      <c r="E134">
        <f t="shared" si="24"/>
        <v>0.54950533295401494</v>
      </c>
      <c r="F134">
        <f t="shared" si="25"/>
        <v>0.32565210765188513</v>
      </c>
      <c r="G134">
        <f t="shared" si="26"/>
        <v>4.4581579340260006E-3</v>
      </c>
      <c r="H134">
        <f t="shared" si="27"/>
        <v>3.7031953836572629E-3</v>
      </c>
      <c r="I134" t="str">
        <f t="shared" si="28"/>
        <v/>
      </c>
      <c r="J134">
        <f t="shared" si="20"/>
        <v>240.32194891226823</v>
      </c>
      <c r="K134">
        <f t="shared" si="29"/>
        <v>240.32194891226823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133</v>
      </c>
      <c r="B135" s="13">
        <f>Edwards!B135</f>
        <v>43308</v>
      </c>
      <c r="C135" s="3"/>
      <c r="D135" s="3"/>
      <c r="E135">
        <f t="shared" si="24"/>
        <v>0.50269699406606483</v>
      </c>
      <c r="F135">
        <f t="shared" si="25"/>
        <v>0.29791218721726348</v>
      </c>
      <c r="G135">
        <f t="shared" si="26"/>
        <v>3.806432654982813E-3</v>
      </c>
      <c r="H135">
        <f t="shared" si="27"/>
        <v>3.1618359072813421E-3</v>
      </c>
      <c r="I135" t="str">
        <f t="shared" si="28"/>
        <v/>
      </c>
      <c r="J135">
        <f t="shared" si="20"/>
        <v>240.29475035130997</v>
      </c>
      <c r="K135">
        <f t="shared" si="29"/>
        <v>240.29475035130997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134</v>
      </c>
      <c r="B136" s="13">
        <f>Edwards!B136</f>
        <v>43309</v>
      </c>
      <c r="C136" s="3"/>
      <c r="D136" s="3"/>
      <c r="E136">
        <f t="shared" si="24"/>
        <v>0.45987591509726927</v>
      </c>
      <c r="F136">
        <f t="shared" si="25"/>
        <v>0.27253522764682186</v>
      </c>
      <c r="G136">
        <f t="shared" si="26"/>
        <v>3.2499812189998125E-3</v>
      </c>
      <c r="H136">
        <f t="shared" si="27"/>
        <v>2.6996162148756032E-3</v>
      </c>
      <c r="I136" t="str">
        <f t="shared" si="28"/>
        <v/>
      </c>
      <c r="J136">
        <f t="shared" si="20"/>
        <v>240.26983561143194</v>
      </c>
      <c r="K136">
        <f t="shared" si="29"/>
        <v>240.26983561143194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135</v>
      </c>
      <c r="B137" s="13">
        <f>Edwards!B137</f>
        <v>43310</v>
      </c>
      <c r="C137" s="3"/>
      <c r="D137" s="3"/>
      <c r="E137">
        <f t="shared" si="24"/>
        <v>0.42070245054768951</v>
      </c>
      <c r="F137">
        <f t="shared" si="25"/>
        <v>0.24931994559301765</v>
      </c>
      <c r="G137">
        <f t="shared" si="26"/>
        <v>2.7748758171315126E-3</v>
      </c>
      <c r="H137">
        <f t="shared" si="27"/>
        <v>2.3049670891636164E-3</v>
      </c>
      <c r="I137" t="str">
        <f t="shared" si="28"/>
        <v/>
      </c>
      <c r="J137">
        <f t="shared" si="20"/>
        <v>240.24701497850384</v>
      </c>
      <c r="K137">
        <f t="shared" si="29"/>
        <v>240.24701497850384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136</v>
      </c>
      <c r="B138" s="13">
        <f>Edwards!B138</f>
        <v>43311</v>
      </c>
      <c r="C138" s="3"/>
      <c r="D138" s="3"/>
      <c r="E138">
        <f t="shared" si="24"/>
        <v>0.38486588683252854</v>
      </c>
      <c r="F138">
        <f t="shared" si="25"/>
        <v>0.22808220356400652</v>
      </c>
      <c r="G138">
        <f t="shared" si="26"/>
        <v>2.3692247067418283E-3</v>
      </c>
      <c r="H138">
        <f t="shared" si="27"/>
        <v>1.968010583449622E-3</v>
      </c>
      <c r="I138" t="str">
        <f t="shared" si="28"/>
        <v/>
      </c>
      <c r="J138">
        <f t="shared" si="20"/>
        <v>240.22611419298056</v>
      </c>
      <c r="K138">
        <f t="shared" si="29"/>
        <v>240.22611419298056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137</v>
      </c>
      <c r="B139" s="13">
        <f>Edwards!B139</f>
        <v>43312</v>
      </c>
      <c r="C139" s="3"/>
      <c r="D139" s="3"/>
      <c r="E139">
        <f t="shared" si="24"/>
        <v>0.35208197778395883</v>
      </c>
      <c r="F139">
        <f t="shared" si="25"/>
        <v>0.20865354939364225</v>
      </c>
      <c r="G139">
        <f t="shared" si="26"/>
        <v>2.0228745648295326E-3</v>
      </c>
      <c r="H139">
        <f t="shared" si="27"/>
        <v>1.6803127796393431E-3</v>
      </c>
      <c r="I139" t="str">
        <f t="shared" si="28"/>
        <v/>
      </c>
      <c r="J139">
        <f t="shared" si="20"/>
        <v>240.206973236614</v>
      </c>
      <c r="K139">
        <f t="shared" si="29"/>
        <v>240.206973236614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138</v>
      </c>
      <c r="B140" s="13">
        <f>Edwards!B140</f>
        <v>43313</v>
      </c>
      <c r="C140" s="3"/>
      <c r="D140" s="3"/>
      <c r="E140">
        <f t="shared" si="24"/>
        <v>0.32209069008551822</v>
      </c>
      <c r="F140">
        <f t="shared" si="25"/>
        <v>0.19087988012334134</v>
      </c>
      <c r="G140">
        <f t="shared" si="26"/>
        <v>1.7271563534645234E-3</v>
      </c>
      <c r="H140">
        <f t="shared" si="27"/>
        <v>1.434672689854247E-3</v>
      </c>
      <c r="I140" t="str">
        <f t="shared" si="28"/>
        <v/>
      </c>
      <c r="J140">
        <f t="shared" si="20"/>
        <v>240.18944520743347</v>
      </c>
      <c r="K140">
        <f t="shared" si="29"/>
        <v>240.18944520743347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139</v>
      </c>
      <c r="B141" s="13">
        <f>Edwards!B141</f>
        <v>43314</v>
      </c>
      <c r="C141" s="3"/>
      <c r="D141" s="3"/>
      <c r="E141">
        <f t="shared" si="24"/>
        <v>0.29465414075645407</v>
      </c>
      <c r="F141">
        <f t="shared" si="25"/>
        <v>0.17462021969807601</v>
      </c>
      <c r="G141">
        <f t="shared" si="26"/>
        <v>1.4746683364246327E-3</v>
      </c>
      <c r="H141">
        <f t="shared" si="27"/>
        <v>1.2249420179113347E-3</v>
      </c>
      <c r="I141" t="str">
        <f t="shared" si="28"/>
        <v/>
      </c>
      <c r="J141">
        <f t="shared" si="20"/>
        <v>240.17339527768019</v>
      </c>
      <c r="K141">
        <f t="shared" si="29"/>
        <v>240.17339527768019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140</v>
      </c>
      <c r="B142" s="13">
        <f>Edwards!B142</f>
        <v>43315</v>
      </c>
      <c r="C142" s="3"/>
      <c r="D142" s="3"/>
      <c r="E142">
        <f t="shared" si="24"/>
        <v>0.26955471032668599</v>
      </c>
      <c r="F142">
        <f t="shared" si="25"/>
        <v>0.15974560078150246</v>
      </c>
      <c r="G142">
        <f t="shared" si="26"/>
        <v>1.259090816005884E-3</v>
      </c>
      <c r="H142">
        <f t="shared" si="27"/>
        <v>1.0458712693535216E-3</v>
      </c>
      <c r="I142" t="str">
        <f t="shared" si="28"/>
        <v/>
      </c>
      <c r="J142">
        <f t="shared" si="20"/>
        <v>240.15869972951214</v>
      </c>
      <c r="K142">
        <f t="shared" si="29"/>
        <v>240.15869972951214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141</v>
      </c>
      <c r="B143" s="13">
        <f>Edwards!B143</f>
        <v>43316</v>
      </c>
      <c r="C143" s="3"/>
      <c r="D143" s="3"/>
      <c r="E143">
        <f t="shared" si="24"/>
        <v>0.24659331673658846</v>
      </c>
      <c r="F143">
        <f t="shared" si="25"/>
        <v>0.14613804182107742</v>
      </c>
      <c r="G143">
        <f t="shared" si="26"/>
        <v>1.0750279529253219E-3</v>
      </c>
      <c r="H143">
        <f t="shared" si="27"/>
        <v>8.9297835821182717E-4</v>
      </c>
      <c r="I143" t="str">
        <f t="shared" si="28"/>
        <v/>
      </c>
      <c r="J143">
        <f t="shared" si="20"/>
        <v>240.14524506346285</v>
      </c>
      <c r="K143">
        <f t="shared" si="29"/>
        <v>240.14524506346285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142</v>
      </c>
      <c r="B144" s="13">
        <f>Edwards!B144</f>
        <v>43317</v>
      </c>
      <c r="C144" s="3"/>
      <c r="D144" s="3"/>
      <c r="E144">
        <f t="shared" si="24"/>
        <v>0.22558783627062221</v>
      </c>
      <c r="F144">
        <f t="shared" si="25"/>
        <v>0.13368961124951306</v>
      </c>
      <c r="G144">
        <f t="shared" si="26"/>
        <v>9.178727101170495E-4</v>
      </c>
      <c r="H144">
        <f t="shared" si="27"/>
        <v>7.6243642176688641E-4</v>
      </c>
      <c r="I144" t="str">
        <f t="shared" si="28"/>
        <v/>
      </c>
      <c r="J144">
        <f t="shared" si="20"/>
        <v>240.13292717482773</v>
      </c>
      <c r="K144">
        <f t="shared" si="29"/>
        <v>240.13292717482773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143</v>
      </c>
      <c r="B145" s="13">
        <f>Edwards!B145</f>
        <v>43318</v>
      </c>
      <c r="C145" s="3"/>
      <c r="D145" s="3"/>
      <c r="E145">
        <f t="shared" si="24"/>
        <v>0.20637165900007634</v>
      </c>
      <c r="F145">
        <f t="shared" si="25"/>
        <v>0.12230157140006324</v>
      </c>
      <c r="G145">
        <f t="shared" si="26"/>
        <v>7.8369154000606882E-4</v>
      </c>
      <c r="H145">
        <f t="shared" si="27"/>
        <v>6.5097803534763679E-4</v>
      </c>
      <c r="I145" t="str">
        <f t="shared" si="28"/>
        <v/>
      </c>
      <c r="J145">
        <f t="shared" si="20"/>
        <v>240.12165059336473</v>
      </c>
      <c r="K145">
        <f t="shared" si="29"/>
        <v>240.12165059336473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144</v>
      </c>
      <c r="B146" s="13">
        <f>Edwards!B146</f>
        <v>43319</v>
      </c>
      <c r="C146" s="3"/>
      <c r="D146" s="3"/>
      <c r="E146">
        <f t="shared" si="24"/>
        <v>0.18879236727707421</v>
      </c>
      <c r="F146">
        <f t="shared" si="25"/>
        <v>0.1118835953454031</v>
      </c>
      <c r="G146">
        <f t="shared" si="26"/>
        <v>6.6912592901772073E-4</v>
      </c>
      <c r="H146">
        <f t="shared" si="27"/>
        <v>5.5581342969294404E-4</v>
      </c>
      <c r="I146" t="str">
        <f t="shared" si="28"/>
        <v/>
      </c>
      <c r="J146">
        <f t="shared" si="20"/>
        <v>240.11132778191572</v>
      </c>
      <c r="K146">
        <f t="shared" si="29"/>
        <v>240.11132778191572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145</v>
      </c>
      <c r="B147" s="13">
        <f>Edwards!B147</f>
        <v>43320</v>
      </c>
      <c r="C147" s="3"/>
      <c r="D147" s="3"/>
      <c r="E147">
        <f t="shared" si="24"/>
        <v>0.17271052679800619</v>
      </c>
      <c r="F147">
        <f t="shared" si="25"/>
        <v>0.10235305044827438</v>
      </c>
      <c r="G147">
        <f t="shared" si="26"/>
        <v>5.7130833501196226E-4</v>
      </c>
      <c r="H147">
        <f t="shared" si="27"/>
        <v>4.7456066388178273E-4</v>
      </c>
      <c r="I147" t="str">
        <f t="shared" si="28"/>
        <v/>
      </c>
      <c r="J147">
        <f t="shared" si="20"/>
        <v>240.10187848978438</v>
      </c>
      <c r="K147">
        <f t="shared" si="29"/>
        <v>240.10187848978438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146</v>
      </c>
      <c r="B148" s="13">
        <f>Edwards!B148</f>
        <v>43321</v>
      </c>
      <c r="C148" s="3"/>
      <c r="D148" s="3"/>
      <c r="E148">
        <f t="shared" si="24"/>
        <v>0.15799858064742356</v>
      </c>
      <c r="F148">
        <f t="shared" si="25"/>
        <v>9.3634342941209647E-2</v>
      </c>
      <c r="G148">
        <f t="shared" si="26"/>
        <v>4.8779041358221903E-4</v>
      </c>
      <c r="H148">
        <f t="shared" si="27"/>
        <v>4.0518600608181271E-4</v>
      </c>
      <c r="I148" t="str">
        <f t="shared" si="28"/>
        <v/>
      </c>
      <c r="J148">
        <f t="shared" si="20"/>
        <v>240.09322915693514</v>
      </c>
      <c r="K148">
        <f t="shared" si="29"/>
        <v>240.09322915693514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147</v>
      </c>
      <c r="B149" s="13">
        <f>Edwards!B149</f>
        <v>43322</v>
      </c>
      <c r="C149" s="3"/>
      <c r="D149" s="3"/>
      <c r="E149">
        <f t="shared" si="24"/>
        <v>0.14453983755024127</v>
      </c>
      <c r="F149">
        <f t="shared" si="25"/>
        <v>8.5658318336714237E-2</v>
      </c>
      <c r="G149">
        <f t="shared" si="26"/>
        <v>4.1648173674506292E-4</v>
      </c>
      <c r="H149">
        <f t="shared" si="27"/>
        <v>3.4595302986475165E-4</v>
      </c>
      <c r="I149" t="str">
        <f t="shared" si="28"/>
        <v/>
      </c>
      <c r="J149">
        <f t="shared" si="20"/>
        <v>240.08531236530686</v>
      </c>
      <c r="K149">
        <f t="shared" si="29"/>
        <v>240.08531236530686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148</v>
      </c>
      <c r="B150" s="13">
        <f>Edwards!B150</f>
        <v>43323</v>
      </c>
      <c r="C150" s="3"/>
      <c r="D150" s="3"/>
      <c r="E150">
        <f t="shared" si="24"/>
        <v>0.1322275463073333</v>
      </c>
      <c r="F150">
        <f t="shared" si="25"/>
        <v>7.8361712912117992E-2</v>
      </c>
      <c r="G150">
        <f t="shared" si="26"/>
        <v>3.5559747016829598E-4</v>
      </c>
      <c r="H150">
        <f t="shared" si="27"/>
        <v>2.9537915198491821E-4</v>
      </c>
      <c r="I150" t="str">
        <f t="shared" si="28"/>
        <v/>
      </c>
      <c r="J150">
        <f t="shared" si="20"/>
        <v>240.07806633376012</v>
      </c>
      <c r="K150">
        <f t="shared" si="29"/>
        <v>240.07806633376012</v>
      </c>
      <c r="L150" t="str">
        <f t="shared" si="21"/>
        <v/>
      </c>
      <c r="M150" t="str">
        <f t="shared" si="22"/>
        <v/>
      </c>
    </row>
  </sheetData>
  <pageMargins left="0.7" right="0.7" top="0.75" bottom="0.75" header="0.3" footer="0.3"/>
  <pageSetup paperSize="9" orientation="portrait" r:id="rId1"/>
  <headerFooter>
    <oddHeader>&amp;CThibaux Vandersteede&amp;RTSS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Overzicht parameters</vt:lpstr>
      <vt:lpstr>Edwards</vt:lpstr>
      <vt:lpstr>Banister</vt:lpstr>
      <vt:lpstr>Lucia</vt:lpstr>
      <vt:lpstr>sRPE</vt:lpstr>
      <vt:lpstr>TSS</vt:lpstr>
      <vt:lpstr>'Overzicht parameters'!Print_Area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Michael</cp:lastModifiedBy>
  <cp:lastPrinted>2019-04-26T14:20:36Z</cp:lastPrinted>
  <dcterms:created xsi:type="dcterms:W3CDTF">2019-03-25T13:58:29Z</dcterms:created>
  <dcterms:modified xsi:type="dcterms:W3CDTF">2020-03-19T18:37:42Z</dcterms:modified>
</cp:coreProperties>
</file>