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rcver\Documents\Studie 2\Data\Modellen\"/>
    </mc:Choice>
  </mc:AlternateContent>
  <xr:revisionPtr revIDLastSave="0" documentId="13_ncr:1_{E06ADE84-5B4A-4ED1-A01A-39E9825056D3}" xr6:coauthVersionLast="36" xr6:coauthVersionMax="36" xr10:uidLastSave="{00000000-0000-0000-0000-000000000000}"/>
  <bookViews>
    <workbookView xWindow="0" yWindow="0" windowWidth="20490" windowHeight="7545" xr2:uid="{A0801368-2251-4998-A0D6-45DAFE908E87}"/>
  </bookViews>
  <sheets>
    <sheet name="Overzicht parameters" sheetId="7" r:id="rId1"/>
    <sheet name="Edwards" sheetId="1" r:id="rId2"/>
    <sheet name="Banister" sheetId="2" r:id="rId3"/>
    <sheet name="Lucia" sheetId="3" r:id="rId4"/>
    <sheet name="sRPE" sheetId="4" r:id="rId5"/>
    <sheet name="TSS" sheetId="5" r:id="rId6"/>
  </sheets>
  <definedNames>
    <definedName name="_xlnm.Print_Area" localSheetId="0">'Overzicht parameters'!$A$1:$M$10</definedName>
    <definedName name="solver_adj" localSheetId="2" hidden="1">Banister!$O$3:$O$6</definedName>
    <definedName name="solver_adj" localSheetId="1" hidden="1">Edwards!$O$3:$O$6</definedName>
    <definedName name="solver_adj" localSheetId="3" hidden="1">Lucia!$O$3:$O$6</definedName>
    <definedName name="solver_adj" localSheetId="4" hidden="1">sRPE!$O$3:$O$6</definedName>
    <definedName name="solver_adj" localSheetId="5" hidden="1">TSS!$O$3:$O$6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2" hidden="1">Banister!$O$5</definedName>
    <definedName name="solver_lhs1" localSheetId="1" hidden="1">Edwards!$O$5</definedName>
    <definedName name="solver_lhs1" localSheetId="3" hidden="1">Lucia!$O$5</definedName>
    <definedName name="solver_lhs1" localSheetId="4" hidden="1">sRPE!$O$5</definedName>
    <definedName name="solver_lhs1" localSheetId="5" hidden="1">TSS!$O$5</definedName>
    <definedName name="solver_lhs2" localSheetId="2" hidden="1">Banister!$O$5</definedName>
    <definedName name="solver_lhs2" localSheetId="1" hidden="1">Edwards!$O$6</definedName>
    <definedName name="solver_lhs2" localSheetId="3" hidden="1">Lucia!$O$6</definedName>
    <definedName name="solver_lhs2" localSheetId="4" hidden="1">sRPE!$O$5</definedName>
    <definedName name="solver_lhs2" localSheetId="5" hidden="1">TSS!$O$5</definedName>
    <definedName name="solver_lhs3" localSheetId="2" hidden="1">Banister!$O$6</definedName>
    <definedName name="solver_lhs3" localSheetId="1" hidden="1">Edwards!$O$6</definedName>
    <definedName name="solver_lhs3" localSheetId="3" hidden="1">Lucia!$O$6</definedName>
    <definedName name="solver_lhs3" localSheetId="4" hidden="1">sRPE!$O$6</definedName>
    <definedName name="solver_lhs3" localSheetId="5" hidden="1">TSS!$O$6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2" hidden="1">1</definedName>
    <definedName name="solver_num" localSheetId="1" hidden="1">1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2" hidden="1">Banister!$R$2</definedName>
    <definedName name="solver_opt" localSheetId="1" hidden="1">Edwards!$R$2</definedName>
    <definedName name="solver_opt" localSheetId="3" hidden="1">Lucia!$R$2</definedName>
    <definedName name="solver_opt" localSheetId="4" hidden="1">sRPE!$R$2</definedName>
    <definedName name="solver_opt" localSheetId="5" hidden="1">TSS!$R$2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2" hidden="1">3</definedName>
    <definedName name="solver_rel1" localSheetId="1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2" localSheetId="2" hidden="1">3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3" localSheetId="2" hidden="1">3</definedName>
    <definedName name="solver_rel3" localSheetId="1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hs1" localSheetId="2" hidden="1">1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2" localSheetId="2" hidden="1">1</definedName>
    <definedName name="solver_rhs2" localSheetId="1" hidden="1">0.5</definedName>
    <definedName name="solver_rhs2" localSheetId="3" hidden="1">0.5</definedName>
    <definedName name="solver_rhs2" localSheetId="4" hidden="1">1</definedName>
    <definedName name="solver_rhs2" localSheetId="5" hidden="1">1</definedName>
    <definedName name="solver_rhs3" localSheetId="2" hidden="1">0.5</definedName>
    <definedName name="solver_rhs3" localSheetId="1" hidden="1">0.5</definedName>
    <definedName name="solver_rhs3" localSheetId="3" hidden="1">0.5</definedName>
    <definedName name="solver_rhs3" localSheetId="4" hidden="1">0.5</definedName>
    <definedName name="solver_rhs3" localSheetId="5" hidden="1">0.5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7" l="1"/>
  <c r="G9" i="7"/>
  <c r="G5" i="7"/>
  <c r="G6" i="7"/>
  <c r="G7" i="7"/>
  <c r="G8" i="7"/>
  <c r="G4" i="7"/>
  <c r="S2" i="5"/>
  <c r="S2" i="4"/>
  <c r="S2" i="3"/>
  <c r="S2" i="2"/>
  <c r="S2" i="1"/>
  <c r="C58" i="5" l="1"/>
  <c r="C51" i="5"/>
  <c r="C44" i="5"/>
  <c r="C37" i="5"/>
  <c r="C30" i="5"/>
  <c r="C23" i="5"/>
  <c r="C16" i="5"/>
  <c r="C9" i="5"/>
  <c r="C58" i="4"/>
  <c r="C51" i="4"/>
  <c r="C44" i="4"/>
  <c r="C37" i="4"/>
  <c r="C30" i="4"/>
  <c r="C23" i="4"/>
  <c r="C16" i="4"/>
  <c r="C9" i="4"/>
  <c r="C58" i="3"/>
  <c r="C51" i="3"/>
  <c r="C44" i="3"/>
  <c r="C37" i="3"/>
  <c r="C30" i="3"/>
  <c r="C23" i="3"/>
  <c r="C16" i="3"/>
  <c r="C9" i="3"/>
  <c r="C58" i="2"/>
  <c r="C51" i="2"/>
  <c r="C44" i="2"/>
  <c r="C37" i="2"/>
  <c r="C30" i="2"/>
  <c r="C23" i="2"/>
  <c r="C16" i="2"/>
  <c r="C9" i="2"/>
  <c r="C58" i="1"/>
  <c r="C51" i="1"/>
  <c r="C44" i="1"/>
  <c r="C37" i="1"/>
  <c r="C30" i="1"/>
  <c r="C23" i="1"/>
  <c r="C16" i="1"/>
  <c r="C9" i="1"/>
  <c r="O2" i="5" l="1"/>
  <c r="O2" i="4"/>
  <c r="O2" i="3"/>
  <c r="O2" i="2"/>
  <c r="Y3" i="5"/>
  <c r="Y3" i="4"/>
  <c r="Y3" i="3"/>
  <c r="Y3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2" i="3"/>
  <c r="B2" i="2"/>
  <c r="B6" i="7"/>
  <c r="C4" i="7"/>
  <c r="C5" i="7"/>
  <c r="C6" i="7"/>
  <c r="C7" i="7"/>
  <c r="C8" i="7"/>
  <c r="D4" i="7"/>
  <c r="D5" i="7"/>
  <c r="D9" i="7" s="1"/>
  <c r="D6" i="7"/>
  <c r="D7" i="7"/>
  <c r="D8" i="7"/>
  <c r="E4" i="7"/>
  <c r="E5" i="7"/>
  <c r="E6" i="7"/>
  <c r="E7" i="7"/>
  <c r="E8" i="7"/>
  <c r="L2" i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2" i="2"/>
  <c r="M2" i="2" s="1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2" i="3"/>
  <c r="M2" i="3" s="1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3" i="3"/>
  <c r="M73" i="3" s="1"/>
  <c r="L74" i="3"/>
  <c r="M74" i="3" s="1"/>
  <c r="L75" i="3"/>
  <c r="M75" i="3" s="1"/>
  <c r="L76" i="3"/>
  <c r="M76" i="3" s="1"/>
  <c r="L77" i="3"/>
  <c r="M77" i="3" s="1"/>
  <c r="L78" i="3"/>
  <c r="M78" i="3" s="1"/>
  <c r="L80" i="3"/>
  <c r="M80" i="3" s="1"/>
  <c r="L81" i="3"/>
  <c r="M81" i="3" s="1"/>
  <c r="L82" i="3"/>
  <c r="M82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89" i="3"/>
  <c r="M89" i="3" s="1"/>
  <c r="L90" i="3"/>
  <c r="M90" i="3" s="1"/>
  <c r="L91" i="3"/>
  <c r="M91" i="3" s="1"/>
  <c r="L92" i="3"/>
  <c r="M92" i="3" s="1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 s="1"/>
  <c r="L99" i="3"/>
  <c r="M99" i="3" s="1"/>
  <c r="L100" i="3"/>
  <c r="M100" i="3" s="1"/>
  <c r="L101" i="3"/>
  <c r="M101" i="3" s="1"/>
  <c r="L102" i="3"/>
  <c r="M102" i="3" s="1"/>
  <c r="L103" i="3"/>
  <c r="M103" i="3" s="1"/>
  <c r="L104" i="3"/>
  <c r="M104" i="3" s="1"/>
  <c r="L105" i="3"/>
  <c r="M105" i="3" s="1"/>
  <c r="L106" i="3"/>
  <c r="M106" i="3" s="1"/>
  <c r="L107" i="3"/>
  <c r="M107" i="3" s="1"/>
  <c r="L108" i="3"/>
  <c r="M108" i="3" s="1"/>
  <c r="L109" i="3"/>
  <c r="M109" i="3" s="1"/>
  <c r="L110" i="3"/>
  <c r="M110" i="3" s="1"/>
  <c r="L111" i="3"/>
  <c r="M111" i="3" s="1"/>
  <c r="L112" i="3"/>
  <c r="M112" i="3" s="1"/>
  <c r="L113" i="3"/>
  <c r="M113" i="3" s="1"/>
  <c r="L114" i="3"/>
  <c r="M114" i="3" s="1"/>
  <c r="L115" i="3"/>
  <c r="M115" i="3" s="1"/>
  <c r="L116" i="3"/>
  <c r="M116" i="3" s="1"/>
  <c r="L117" i="3"/>
  <c r="M117" i="3" s="1"/>
  <c r="L118" i="3"/>
  <c r="M118" i="3" s="1"/>
  <c r="L119" i="3"/>
  <c r="M119" i="3" s="1"/>
  <c r="L120" i="3"/>
  <c r="M120" i="3" s="1"/>
  <c r="L121" i="3"/>
  <c r="M121" i="3" s="1"/>
  <c r="L122" i="3"/>
  <c r="M122" i="3" s="1"/>
  <c r="L123" i="3"/>
  <c r="M123" i="3" s="1"/>
  <c r="L124" i="3"/>
  <c r="M124" i="3" s="1"/>
  <c r="L125" i="3"/>
  <c r="M125" i="3" s="1"/>
  <c r="L126" i="3"/>
  <c r="M126" i="3" s="1"/>
  <c r="L127" i="3"/>
  <c r="M127" i="3" s="1"/>
  <c r="L128" i="3"/>
  <c r="M128" i="3" s="1"/>
  <c r="L129" i="3"/>
  <c r="M129" i="3" s="1"/>
  <c r="L130" i="3"/>
  <c r="M130" i="3" s="1"/>
  <c r="L131" i="3"/>
  <c r="M131" i="3" s="1"/>
  <c r="L132" i="3"/>
  <c r="M132" i="3" s="1"/>
  <c r="L133" i="3"/>
  <c r="M133" i="3" s="1"/>
  <c r="L134" i="3"/>
  <c r="M134" i="3" s="1"/>
  <c r="L135" i="3"/>
  <c r="M135" i="3" s="1"/>
  <c r="L136" i="3"/>
  <c r="M136" i="3" s="1"/>
  <c r="L137" i="3"/>
  <c r="M137" i="3" s="1"/>
  <c r="L138" i="3"/>
  <c r="M138" i="3" s="1"/>
  <c r="L139" i="3"/>
  <c r="M139" i="3" s="1"/>
  <c r="L140" i="3"/>
  <c r="M140" i="3" s="1"/>
  <c r="L141" i="3"/>
  <c r="M141" i="3" s="1"/>
  <c r="L142" i="3"/>
  <c r="M142" i="3" s="1"/>
  <c r="L143" i="3"/>
  <c r="M143" i="3" s="1"/>
  <c r="L144" i="3"/>
  <c r="M144" i="3" s="1"/>
  <c r="L145" i="3"/>
  <c r="M145" i="3" s="1"/>
  <c r="L146" i="3"/>
  <c r="M146" i="3" s="1"/>
  <c r="L147" i="3"/>
  <c r="M147" i="3" s="1"/>
  <c r="L148" i="3"/>
  <c r="M148" i="3" s="1"/>
  <c r="L149" i="3"/>
  <c r="M149" i="3" s="1"/>
  <c r="L150" i="3"/>
  <c r="M150" i="3" s="1"/>
  <c r="L2" i="4"/>
  <c r="M2" i="4" s="1"/>
  <c r="L3" i="4"/>
  <c r="M3" i="4" s="1"/>
  <c r="L4" i="4"/>
  <c r="M4" i="4" s="1"/>
  <c r="L5" i="4"/>
  <c r="M5" i="4" s="1"/>
  <c r="L6" i="4"/>
  <c r="M6" i="4" s="1"/>
  <c r="L7" i="4"/>
  <c r="M7" i="4" s="1"/>
  <c r="L8" i="4"/>
  <c r="M8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2" i="5"/>
  <c r="M2" i="5" s="1"/>
  <c r="L3" i="5"/>
  <c r="M3" i="5" s="1"/>
  <c r="L4" i="5"/>
  <c r="M4" i="5" s="1"/>
  <c r="L5" i="5"/>
  <c r="M5" i="5" s="1"/>
  <c r="L6" i="5"/>
  <c r="M6" i="5" s="1"/>
  <c r="L7" i="5"/>
  <c r="M7" i="5" s="1"/>
  <c r="L8" i="5"/>
  <c r="M8" i="5" s="1"/>
  <c r="L10" i="5"/>
  <c r="M10" i="5" s="1"/>
  <c r="L11" i="5"/>
  <c r="M11" i="5" s="1"/>
  <c r="L12" i="5"/>
  <c r="M12" i="5" s="1"/>
  <c r="L13" i="5"/>
  <c r="M13" i="5" s="1"/>
  <c r="L14" i="5"/>
  <c r="M14" i="5" s="1"/>
  <c r="L15" i="5"/>
  <c r="M15" i="5" s="1"/>
  <c r="L17" i="5"/>
  <c r="M17" i="5" s="1"/>
  <c r="L18" i="5"/>
  <c r="M18" i="5" s="1"/>
  <c r="L19" i="5"/>
  <c r="M19" i="5" s="1"/>
  <c r="L20" i="5"/>
  <c r="M20" i="5" s="1"/>
  <c r="L21" i="5"/>
  <c r="M21" i="5" s="1"/>
  <c r="L22" i="5"/>
  <c r="M22" i="5" s="1"/>
  <c r="L24" i="5"/>
  <c r="M24" i="5" s="1"/>
  <c r="L25" i="5"/>
  <c r="M25" i="5" s="1"/>
  <c r="L26" i="5"/>
  <c r="M26" i="5" s="1"/>
  <c r="L27" i="5"/>
  <c r="M27" i="5" s="1"/>
  <c r="L28" i="5"/>
  <c r="M28" i="5" s="1"/>
  <c r="L29" i="5"/>
  <c r="M29" i="5" s="1"/>
  <c r="L31" i="5"/>
  <c r="M31" i="5" s="1"/>
  <c r="L32" i="5"/>
  <c r="M32" i="5" s="1"/>
  <c r="L33" i="5"/>
  <c r="M33" i="5" s="1"/>
  <c r="L34" i="5"/>
  <c r="M34" i="5" s="1"/>
  <c r="L35" i="5"/>
  <c r="M35" i="5" s="1"/>
  <c r="L36" i="5"/>
  <c r="M36" i="5" s="1"/>
  <c r="L38" i="5"/>
  <c r="M38" i="5" s="1"/>
  <c r="L39" i="5"/>
  <c r="M39" i="5" s="1"/>
  <c r="L40" i="5"/>
  <c r="M40" i="5" s="1"/>
  <c r="L41" i="5"/>
  <c r="M41" i="5" s="1"/>
  <c r="L42" i="5"/>
  <c r="M42" i="5" s="1"/>
  <c r="L43" i="5"/>
  <c r="M43" i="5" s="1"/>
  <c r="L45" i="5"/>
  <c r="M45" i="5" s="1"/>
  <c r="L46" i="5"/>
  <c r="M46" i="5" s="1"/>
  <c r="L47" i="5"/>
  <c r="M47" i="5" s="1"/>
  <c r="L48" i="5"/>
  <c r="M48" i="5" s="1"/>
  <c r="L49" i="5"/>
  <c r="M49" i="5" s="1"/>
  <c r="L50" i="5"/>
  <c r="M50" i="5" s="1"/>
  <c r="L52" i="5"/>
  <c r="M52" i="5" s="1"/>
  <c r="L53" i="5"/>
  <c r="M53" i="5" s="1"/>
  <c r="L54" i="5"/>
  <c r="M54" i="5" s="1"/>
  <c r="L55" i="5"/>
  <c r="M55" i="5" s="1"/>
  <c r="L56" i="5"/>
  <c r="M56" i="5" s="1"/>
  <c r="L57" i="5"/>
  <c r="M57" i="5" s="1"/>
  <c r="L59" i="5"/>
  <c r="M59" i="5" s="1"/>
  <c r="L60" i="5"/>
  <c r="M60" i="5" s="1"/>
  <c r="L61" i="5"/>
  <c r="M61" i="5" s="1"/>
  <c r="L62" i="5"/>
  <c r="M62" i="5" s="1"/>
  <c r="L63" i="5"/>
  <c r="M63" i="5" s="1"/>
  <c r="L64" i="5"/>
  <c r="M64" i="5" s="1"/>
  <c r="L66" i="5"/>
  <c r="M66" i="5" s="1"/>
  <c r="L67" i="5"/>
  <c r="M67" i="5" s="1"/>
  <c r="L68" i="5"/>
  <c r="M68" i="5" s="1"/>
  <c r="L69" i="5"/>
  <c r="M69" i="5" s="1"/>
  <c r="L70" i="5"/>
  <c r="M70" i="5" s="1"/>
  <c r="L71" i="5"/>
  <c r="M71" i="5" s="1"/>
  <c r="L73" i="5"/>
  <c r="M73" i="5" s="1"/>
  <c r="L74" i="5"/>
  <c r="M74" i="5" s="1"/>
  <c r="L75" i="5"/>
  <c r="M75" i="5" s="1"/>
  <c r="L76" i="5"/>
  <c r="M76" i="5" s="1"/>
  <c r="L77" i="5"/>
  <c r="M77" i="5" s="1"/>
  <c r="L78" i="5"/>
  <c r="M78" i="5" s="1"/>
  <c r="L80" i="5"/>
  <c r="M80" i="5" s="1"/>
  <c r="L81" i="5"/>
  <c r="M81" i="5" s="1"/>
  <c r="L82" i="5"/>
  <c r="M82" i="5" s="1"/>
  <c r="L83" i="5"/>
  <c r="M83" i="5" s="1"/>
  <c r="L84" i="5"/>
  <c r="M84" i="5" s="1"/>
  <c r="L85" i="5"/>
  <c r="M85" i="5" s="1"/>
  <c r="L86" i="5"/>
  <c r="M86" i="5" s="1"/>
  <c r="L87" i="5"/>
  <c r="M87" i="5" s="1"/>
  <c r="L88" i="5"/>
  <c r="M88" i="5" s="1"/>
  <c r="L89" i="5"/>
  <c r="M89" i="5" s="1"/>
  <c r="L90" i="5"/>
  <c r="M90" i="5" s="1"/>
  <c r="L91" i="5"/>
  <c r="M91" i="5" s="1"/>
  <c r="L92" i="5"/>
  <c r="M92" i="5" s="1"/>
  <c r="L93" i="5"/>
  <c r="M93" i="5" s="1"/>
  <c r="L94" i="5"/>
  <c r="M94" i="5" s="1"/>
  <c r="L95" i="5"/>
  <c r="M95" i="5" s="1"/>
  <c r="L96" i="5"/>
  <c r="M96" i="5" s="1"/>
  <c r="L97" i="5"/>
  <c r="M97" i="5" s="1"/>
  <c r="L98" i="5"/>
  <c r="M98" i="5" s="1"/>
  <c r="L99" i="5"/>
  <c r="M99" i="5" s="1"/>
  <c r="L100" i="5"/>
  <c r="M100" i="5" s="1"/>
  <c r="L101" i="5"/>
  <c r="M101" i="5" s="1"/>
  <c r="L102" i="5"/>
  <c r="M102" i="5" s="1"/>
  <c r="L103" i="5"/>
  <c r="M103" i="5" s="1"/>
  <c r="L104" i="5"/>
  <c r="M104" i="5" s="1"/>
  <c r="L105" i="5"/>
  <c r="M105" i="5" s="1"/>
  <c r="L106" i="5"/>
  <c r="M106" i="5" s="1"/>
  <c r="L107" i="5"/>
  <c r="M107" i="5" s="1"/>
  <c r="L108" i="5"/>
  <c r="M108" i="5" s="1"/>
  <c r="L109" i="5"/>
  <c r="M109" i="5" s="1"/>
  <c r="L110" i="5"/>
  <c r="M110" i="5" s="1"/>
  <c r="L111" i="5"/>
  <c r="M111" i="5" s="1"/>
  <c r="L112" i="5"/>
  <c r="M112" i="5" s="1"/>
  <c r="L113" i="5"/>
  <c r="M113" i="5" s="1"/>
  <c r="L114" i="5"/>
  <c r="M114" i="5" s="1"/>
  <c r="L115" i="5"/>
  <c r="M115" i="5" s="1"/>
  <c r="L116" i="5"/>
  <c r="M116" i="5" s="1"/>
  <c r="L117" i="5"/>
  <c r="M117" i="5" s="1"/>
  <c r="L118" i="5"/>
  <c r="M118" i="5" s="1"/>
  <c r="L119" i="5"/>
  <c r="M119" i="5" s="1"/>
  <c r="L120" i="5"/>
  <c r="M120" i="5" s="1"/>
  <c r="L121" i="5"/>
  <c r="M121" i="5" s="1"/>
  <c r="L122" i="5"/>
  <c r="M122" i="5" s="1"/>
  <c r="L123" i="5"/>
  <c r="M123" i="5" s="1"/>
  <c r="L124" i="5"/>
  <c r="M124" i="5" s="1"/>
  <c r="L125" i="5"/>
  <c r="M125" i="5" s="1"/>
  <c r="L126" i="5"/>
  <c r="M126" i="5" s="1"/>
  <c r="L127" i="5"/>
  <c r="M127" i="5" s="1"/>
  <c r="L128" i="5"/>
  <c r="M128" i="5" s="1"/>
  <c r="L129" i="5"/>
  <c r="M129" i="5" s="1"/>
  <c r="L130" i="5"/>
  <c r="M130" i="5" s="1"/>
  <c r="L131" i="5"/>
  <c r="M131" i="5" s="1"/>
  <c r="L132" i="5"/>
  <c r="M132" i="5" s="1"/>
  <c r="L133" i="5"/>
  <c r="M133" i="5" s="1"/>
  <c r="L134" i="5"/>
  <c r="M134" i="5" s="1"/>
  <c r="L135" i="5"/>
  <c r="M135" i="5" s="1"/>
  <c r="L136" i="5"/>
  <c r="M136" i="5" s="1"/>
  <c r="L137" i="5"/>
  <c r="M137" i="5" s="1"/>
  <c r="L138" i="5"/>
  <c r="M138" i="5" s="1"/>
  <c r="L139" i="5"/>
  <c r="M139" i="5" s="1"/>
  <c r="L140" i="5"/>
  <c r="M140" i="5" s="1"/>
  <c r="L141" i="5"/>
  <c r="M141" i="5" s="1"/>
  <c r="L142" i="5"/>
  <c r="M142" i="5" s="1"/>
  <c r="L143" i="5"/>
  <c r="M143" i="5" s="1"/>
  <c r="L144" i="5"/>
  <c r="M144" i="5" s="1"/>
  <c r="L145" i="5"/>
  <c r="M145" i="5" s="1"/>
  <c r="L146" i="5"/>
  <c r="M146" i="5" s="1"/>
  <c r="L147" i="5"/>
  <c r="M147" i="5" s="1"/>
  <c r="L148" i="5"/>
  <c r="M148" i="5" s="1"/>
  <c r="L149" i="5"/>
  <c r="M149" i="5" s="1"/>
  <c r="L150" i="5"/>
  <c r="M150" i="5" s="1"/>
  <c r="I3" i="1"/>
  <c r="I4" i="1"/>
  <c r="I5" i="1"/>
  <c r="I6" i="1"/>
  <c r="I7" i="1"/>
  <c r="I8" i="1"/>
  <c r="I10" i="1"/>
  <c r="I11" i="1"/>
  <c r="I12" i="1"/>
  <c r="I13" i="1"/>
  <c r="I14" i="1"/>
  <c r="I15" i="1"/>
  <c r="I17" i="1"/>
  <c r="I18" i="1"/>
  <c r="I19" i="1"/>
  <c r="I20" i="1"/>
  <c r="I21" i="1"/>
  <c r="I22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3" i="1"/>
  <c r="I45" i="1"/>
  <c r="I46" i="1"/>
  <c r="I47" i="1"/>
  <c r="I48" i="1"/>
  <c r="I49" i="1"/>
  <c r="I50" i="1"/>
  <c r="I52" i="1"/>
  <c r="I53" i="1"/>
  <c r="I54" i="1"/>
  <c r="I55" i="1"/>
  <c r="I56" i="1"/>
  <c r="I57" i="1"/>
  <c r="I59" i="1"/>
  <c r="I60" i="1"/>
  <c r="I61" i="1"/>
  <c r="I62" i="1"/>
  <c r="I63" i="1"/>
  <c r="I64" i="1"/>
  <c r="I66" i="1"/>
  <c r="I67" i="1"/>
  <c r="I68" i="1"/>
  <c r="I69" i="1"/>
  <c r="I70" i="1"/>
  <c r="I71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B4" i="7"/>
  <c r="B5" i="7"/>
  <c r="B7" i="7"/>
  <c r="B8" i="7"/>
  <c r="I3" i="5"/>
  <c r="I4" i="5"/>
  <c r="I5" i="5"/>
  <c r="I6" i="5"/>
  <c r="I7" i="5"/>
  <c r="I8" i="5"/>
  <c r="I10" i="5"/>
  <c r="I11" i="5"/>
  <c r="I12" i="5"/>
  <c r="I13" i="5"/>
  <c r="I14" i="5"/>
  <c r="I15" i="5"/>
  <c r="I17" i="5"/>
  <c r="I18" i="5"/>
  <c r="I19" i="5"/>
  <c r="I20" i="5"/>
  <c r="I21" i="5"/>
  <c r="I22" i="5"/>
  <c r="I24" i="5"/>
  <c r="I25" i="5"/>
  <c r="I26" i="5"/>
  <c r="I27" i="5"/>
  <c r="I28" i="5"/>
  <c r="I29" i="5"/>
  <c r="I31" i="5"/>
  <c r="I32" i="5"/>
  <c r="I33" i="5"/>
  <c r="I34" i="5"/>
  <c r="I35" i="5"/>
  <c r="I36" i="5"/>
  <c r="I38" i="5"/>
  <c r="I39" i="5"/>
  <c r="I40" i="5"/>
  <c r="I41" i="5"/>
  <c r="I42" i="5"/>
  <c r="I43" i="5"/>
  <c r="I45" i="5"/>
  <c r="I46" i="5"/>
  <c r="I47" i="5"/>
  <c r="I48" i="5"/>
  <c r="I49" i="5"/>
  <c r="I50" i="5"/>
  <c r="I52" i="5"/>
  <c r="I53" i="5"/>
  <c r="I54" i="5"/>
  <c r="I55" i="5"/>
  <c r="I56" i="5"/>
  <c r="I57" i="5"/>
  <c r="I59" i="5"/>
  <c r="I60" i="5"/>
  <c r="I61" i="5"/>
  <c r="I62" i="5"/>
  <c r="I63" i="5"/>
  <c r="I64" i="5"/>
  <c r="I66" i="5"/>
  <c r="I67" i="5"/>
  <c r="I68" i="5"/>
  <c r="I69" i="5"/>
  <c r="I70" i="5"/>
  <c r="I71" i="5"/>
  <c r="I73" i="5"/>
  <c r="I74" i="5"/>
  <c r="I75" i="5"/>
  <c r="I76" i="5"/>
  <c r="I77" i="5"/>
  <c r="I78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3" i="4"/>
  <c r="I4" i="4"/>
  <c r="I5" i="4"/>
  <c r="I6" i="4"/>
  <c r="I7" i="4"/>
  <c r="I8" i="4"/>
  <c r="I10" i="4"/>
  <c r="I11" i="4"/>
  <c r="I12" i="4"/>
  <c r="I13" i="4"/>
  <c r="I14" i="4"/>
  <c r="I15" i="4"/>
  <c r="I17" i="4"/>
  <c r="I18" i="4"/>
  <c r="I19" i="4"/>
  <c r="I20" i="4"/>
  <c r="I21" i="4"/>
  <c r="I22" i="4"/>
  <c r="I24" i="4"/>
  <c r="I25" i="4"/>
  <c r="I26" i="4"/>
  <c r="I27" i="4"/>
  <c r="I28" i="4"/>
  <c r="I29" i="4"/>
  <c r="I31" i="4"/>
  <c r="I32" i="4"/>
  <c r="I33" i="4"/>
  <c r="I34" i="4"/>
  <c r="I35" i="4"/>
  <c r="I36" i="4"/>
  <c r="I38" i="4"/>
  <c r="I39" i="4"/>
  <c r="I40" i="4"/>
  <c r="I41" i="4"/>
  <c r="I42" i="4"/>
  <c r="I43" i="4"/>
  <c r="I45" i="4"/>
  <c r="I46" i="4"/>
  <c r="I47" i="4"/>
  <c r="I48" i="4"/>
  <c r="I49" i="4"/>
  <c r="I50" i="4"/>
  <c r="I52" i="4"/>
  <c r="I53" i="4"/>
  <c r="I54" i="4"/>
  <c r="I55" i="4"/>
  <c r="I56" i="4"/>
  <c r="I57" i="4"/>
  <c r="I59" i="4"/>
  <c r="I60" i="4"/>
  <c r="I61" i="4"/>
  <c r="I62" i="4"/>
  <c r="I63" i="4"/>
  <c r="I64" i="4"/>
  <c r="I66" i="4"/>
  <c r="I67" i="4"/>
  <c r="I68" i="4"/>
  <c r="I69" i="4"/>
  <c r="I70" i="4"/>
  <c r="I71" i="4"/>
  <c r="I73" i="4"/>
  <c r="I74" i="4"/>
  <c r="I75" i="4"/>
  <c r="I76" i="4"/>
  <c r="I77" i="4"/>
  <c r="I78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3" i="3"/>
  <c r="I4" i="3"/>
  <c r="I5" i="3"/>
  <c r="I6" i="3"/>
  <c r="I7" i="3"/>
  <c r="I8" i="3"/>
  <c r="I10" i="3"/>
  <c r="I11" i="3"/>
  <c r="I12" i="3"/>
  <c r="I13" i="3"/>
  <c r="I14" i="3"/>
  <c r="I15" i="3"/>
  <c r="I17" i="3"/>
  <c r="I18" i="3"/>
  <c r="I19" i="3"/>
  <c r="I20" i="3"/>
  <c r="I21" i="3"/>
  <c r="I22" i="3"/>
  <c r="I24" i="3"/>
  <c r="I25" i="3"/>
  <c r="I26" i="3"/>
  <c r="I27" i="3"/>
  <c r="I28" i="3"/>
  <c r="I29" i="3"/>
  <c r="I31" i="3"/>
  <c r="I32" i="3"/>
  <c r="I33" i="3"/>
  <c r="I34" i="3"/>
  <c r="I35" i="3"/>
  <c r="I36" i="3"/>
  <c r="I38" i="3"/>
  <c r="I39" i="3"/>
  <c r="I40" i="3"/>
  <c r="I41" i="3"/>
  <c r="I42" i="3"/>
  <c r="I43" i="3"/>
  <c r="I45" i="3"/>
  <c r="I46" i="3"/>
  <c r="I47" i="3"/>
  <c r="I48" i="3"/>
  <c r="I49" i="3"/>
  <c r="I50" i="3"/>
  <c r="I52" i="3"/>
  <c r="I53" i="3"/>
  <c r="I54" i="3"/>
  <c r="I55" i="3"/>
  <c r="I56" i="3"/>
  <c r="I57" i="3"/>
  <c r="I59" i="3"/>
  <c r="I60" i="3"/>
  <c r="I61" i="3"/>
  <c r="I62" i="3"/>
  <c r="I63" i="3"/>
  <c r="I64" i="3"/>
  <c r="I66" i="3"/>
  <c r="I67" i="3"/>
  <c r="I68" i="3"/>
  <c r="I69" i="3"/>
  <c r="I70" i="3"/>
  <c r="I71" i="3"/>
  <c r="I73" i="3"/>
  <c r="I74" i="3"/>
  <c r="I75" i="3"/>
  <c r="I76" i="3"/>
  <c r="I77" i="3"/>
  <c r="I78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3" i="2"/>
  <c r="I4" i="2"/>
  <c r="I5" i="2"/>
  <c r="I6" i="2"/>
  <c r="I7" i="2"/>
  <c r="I8" i="2"/>
  <c r="I10" i="2"/>
  <c r="I11" i="2"/>
  <c r="I12" i="2"/>
  <c r="I13" i="2"/>
  <c r="I14" i="2"/>
  <c r="I15" i="2"/>
  <c r="I17" i="2"/>
  <c r="I18" i="2"/>
  <c r="I19" i="2"/>
  <c r="I20" i="2"/>
  <c r="I21" i="2"/>
  <c r="I22" i="2"/>
  <c r="I24" i="2"/>
  <c r="I25" i="2"/>
  <c r="I26" i="2"/>
  <c r="I27" i="2"/>
  <c r="I28" i="2"/>
  <c r="I29" i="2"/>
  <c r="I31" i="2"/>
  <c r="I32" i="2"/>
  <c r="I33" i="2"/>
  <c r="I34" i="2"/>
  <c r="I35" i="2"/>
  <c r="I36" i="2"/>
  <c r="I38" i="2"/>
  <c r="I39" i="2"/>
  <c r="I40" i="2"/>
  <c r="I41" i="2"/>
  <c r="I42" i="2"/>
  <c r="I43" i="2"/>
  <c r="I45" i="2"/>
  <c r="I46" i="2"/>
  <c r="I47" i="2"/>
  <c r="I48" i="2"/>
  <c r="I49" i="2"/>
  <c r="I50" i="2"/>
  <c r="I52" i="2"/>
  <c r="I53" i="2"/>
  <c r="I54" i="2"/>
  <c r="I55" i="2"/>
  <c r="I56" i="2"/>
  <c r="I57" i="2"/>
  <c r="I59" i="2"/>
  <c r="I60" i="2"/>
  <c r="I61" i="2"/>
  <c r="I62" i="2"/>
  <c r="I63" i="2"/>
  <c r="I64" i="2"/>
  <c r="I66" i="2"/>
  <c r="I67" i="2"/>
  <c r="I68" i="2"/>
  <c r="I69" i="2"/>
  <c r="I70" i="2"/>
  <c r="I71" i="2"/>
  <c r="I73" i="2"/>
  <c r="I74" i="2"/>
  <c r="I75" i="2"/>
  <c r="I76" i="2"/>
  <c r="I77" i="2"/>
  <c r="I78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O8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G3" i="5"/>
  <c r="E3" i="5"/>
  <c r="A3" i="5"/>
  <c r="J2" i="5"/>
  <c r="K2" i="5" s="1"/>
  <c r="A2" i="5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O8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G3" i="4"/>
  <c r="H3" i="4" s="1"/>
  <c r="E3" i="4"/>
  <c r="A3" i="4"/>
  <c r="J2" i="4"/>
  <c r="K2" i="4"/>
  <c r="A2" i="4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O8" i="3"/>
  <c r="G3" i="3"/>
  <c r="G4" i="3" s="1"/>
  <c r="E3" i="3"/>
  <c r="E4" i="3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J2" i="3"/>
  <c r="K2" i="3"/>
  <c r="A2" i="3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O8" i="2"/>
  <c r="G3" i="2"/>
  <c r="H3" i="2" s="1"/>
  <c r="E3" i="2"/>
  <c r="F3" i="2" s="1"/>
  <c r="J2" i="2"/>
  <c r="K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F3" i="3"/>
  <c r="O8" i="1"/>
  <c r="A121" i="1"/>
  <c r="I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G3" i="1"/>
  <c r="E3" i="1"/>
  <c r="F3" i="1" s="1"/>
  <c r="J2" i="1"/>
  <c r="K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3" i="1"/>
  <c r="A2" i="1"/>
  <c r="M5" i="7" l="1"/>
  <c r="L5" i="7"/>
  <c r="M4" i="7"/>
  <c r="L4" i="7"/>
  <c r="M7" i="7"/>
  <c r="L7" i="7"/>
  <c r="L8" i="7"/>
  <c r="M8" i="7"/>
  <c r="L6" i="7"/>
  <c r="M6" i="7"/>
  <c r="E10" i="7"/>
  <c r="G4" i="4"/>
  <c r="H4" i="4" s="1"/>
  <c r="E5" i="3"/>
  <c r="F5" i="3" s="1"/>
  <c r="F4" i="3"/>
  <c r="B9" i="7"/>
  <c r="C10" i="7"/>
  <c r="E4" i="2"/>
  <c r="E5" i="2" s="1"/>
  <c r="E6" i="2" s="1"/>
  <c r="E7" i="2" s="1"/>
  <c r="E8" i="2" s="1"/>
  <c r="F8" i="2" s="1"/>
  <c r="D10" i="7"/>
  <c r="E9" i="7"/>
  <c r="C9" i="7"/>
  <c r="B10" i="7"/>
  <c r="E4" i="5"/>
  <c r="F3" i="5"/>
  <c r="G4" i="5"/>
  <c r="H3" i="5"/>
  <c r="E4" i="4"/>
  <c r="F3" i="4"/>
  <c r="J3" i="4" s="1"/>
  <c r="K3" i="4" s="1"/>
  <c r="E6" i="3"/>
  <c r="H4" i="3"/>
  <c r="J4" i="3" s="1"/>
  <c r="K4" i="3" s="1"/>
  <c r="G5" i="3"/>
  <c r="H3" i="3"/>
  <c r="J3" i="3" s="1"/>
  <c r="K3" i="3" s="1"/>
  <c r="J3" i="2"/>
  <c r="K3" i="2" s="1"/>
  <c r="G4" i="2"/>
  <c r="G4" i="1"/>
  <c r="H3" i="1"/>
  <c r="J3" i="1" s="1"/>
  <c r="K3" i="1" s="1"/>
  <c r="E4" i="1"/>
  <c r="L10" i="7" l="1"/>
  <c r="L9" i="7"/>
  <c r="M9" i="7"/>
  <c r="M10" i="7"/>
  <c r="G5" i="4"/>
  <c r="E9" i="2"/>
  <c r="F9" i="2" s="1"/>
  <c r="F4" i="2"/>
  <c r="F5" i="2"/>
  <c r="F6" i="2"/>
  <c r="F7" i="2"/>
  <c r="J3" i="5"/>
  <c r="K3" i="5" s="1"/>
  <c r="G5" i="5"/>
  <c r="H4" i="5"/>
  <c r="F4" i="5"/>
  <c r="E5" i="5"/>
  <c r="E5" i="4"/>
  <c r="F4" i="4"/>
  <c r="J4" i="4" s="1"/>
  <c r="K4" i="4" s="1"/>
  <c r="E7" i="3"/>
  <c r="F6" i="3"/>
  <c r="H5" i="3"/>
  <c r="J5" i="3" s="1"/>
  <c r="K5" i="3" s="1"/>
  <c r="G6" i="3"/>
  <c r="H4" i="2"/>
  <c r="G5" i="2"/>
  <c r="E10" i="2"/>
  <c r="E5" i="1"/>
  <c r="F4" i="1"/>
  <c r="H4" i="1"/>
  <c r="G5" i="1"/>
  <c r="J4" i="5" l="1"/>
  <c r="K4" i="5" s="1"/>
  <c r="H5" i="4"/>
  <c r="G6" i="4"/>
  <c r="J4" i="2"/>
  <c r="K4" i="2" s="1"/>
  <c r="J4" i="1"/>
  <c r="K4" i="1" s="1"/>
  <c r="G6" i="5"/>
  <c r="H5" i="5"/>
  <c r="E6" i="5"/>
  <c r="F5" i="5"/>
  <c r="E6" i="4"/>
  <c r="F5" i="4"/>
  <c r="J5" i="4" s="1"/>
  <c r="K5" i="4" s="1"/>
  <c r="F7" i="3"/>
  <c r="E8" i="3"/>
  <c r="G7" i="3"/>
  <c r="H6" i="3"/>
  <c r="J6" i="3" s="1"/>
  <c r="K6" i="3" s="1"/>
  <c r="E11" i="2"/>
  <c r="F10" i="2"/>
  <c r="H5" i="2"/>
  <c r="J5" i="2" s="1"/>
  <c r="K5" i="2" s="1"/>
  <c r="G6" i="2"/>
  <c r="G6" i="1"/>
  <c r="H5" i="1"/>
  <c r="E6" i="1"/>
  <c r="F5" i="1"/>
  <c r="J5" i="5" l="1"/>
  <c r="K5" i="5" s="1"/>
  <c r="G7" i="4"/>
  <c r="H6" i="4"/>
  <c r="J5" i="1"/>
  <c r="K5" i="1" s="1"/>
  <c r="F6" i="5"/>
  <c r="E7" i="5"/>
  <c r="G7" i="5"/>
  <c r="H6" i="5"/>
  <c r="F6" i="4"/>
  <c r="E7" i="4"/>
  <c r="G8" i="3"/>
  <c r="H7" i="3"/>
  <c r="J7" i="3" s="1"/>
  <c r="K7" i="3" s="1"/>
  <c r="I9" i="3"/>
  <c r="E9" i="3"/>
  <c r="F8" i="3"/>
  <c r="H6" i="2"/>
  <c r="J6" i="2" s="1"/>
  <c r="K6" i="2" s="1"/>
  <c r="G7" i="2"/>
  <c r="E12" i="2"/>
  <c r="F11" i="2"/>
  <c r="F6" i="1"/>
  <c r="E7" i="1"/>
  <c r="H6" i="1"/>
  <c r="G7" i="1"/>
  <c r="J6" i="4" l="1"/>
  <c r="K6" i="4" s="1"/>
  <c r="G8" i="4"/>
  <c r="H7" i="4"/>
  <c r="G8" i="5"/>
  <c r="H7" i="5"/>
  <c r="E8" i="5"/>
  <c r="F7" i="5"/>
  <c r="J6" i="5"/>
  <c r="K6" i="5" s="1"/>
  <c r="F7" i="4"/>
  <c r="E8" i="4"/>
  <c r="K9" i="3"/>
  <c r="L9" i="3" s="1"/>
  <c r="E10" i="3"/>
  <c r="F9" i="3"/>
  <c r="H8" i="3"/>
  <c r="J8" i="3" s="1"/>
  <c r="K8" i="3" s="1"/>
  <c r="G9" i="3"/>
  <c r="E13" i="2"/>
  <c r="F12" i="2"/>
  <c r="H7" i="2"/>
  <c r="J7" i="2" s="1"/>
  <c r="K7" i="2" s="1"/>
  <c r="G8" i="2"/>
  <c r="G8" i="1"/>
  <c r="H7" i="1"/>
  <c r="F7" i="1"/>
  <c r="E8" i="1"/>
  <c r="J6" i="1"/>
  <c r="K6" i="1" s="1"/>
  <c r="J7" i="5" l="1"/>
  <c r="K7" i="5" s="1"/>
  <c r="J7" i="4"/>
  <c r="K7" i="4" s="1"/>
  <c r="G9" i="4"/>
  <c r="H8" i="4"/>
  <c r="J7" i="1"/>
  <c r="K7" i="1" s="1"/>
  <c r="F8" i="5"/>
  <c r="E9" i="5"/>
  <c r="I9" i="5"/>
  <c r="H8" i="5"/>
  <c r="G9" i="5"/>
  <c r="I9" i="4"/>
  <c r="F8" i="4"/>
  <c r="J8" i="4" s="1"/>
  <c r="K8" i="4" s="1"/>
  <c r="E9" i="4"/>
  <c r="E11" i="3"/>
  <c r="F10" i="3"/>
  <c r="G10" i="3"/>
  <c r="H9" i="3"/>
  <c r="J9" i="3" s="1"/>
  <c r="M9" i="3"/>
  <c r="H8" i="2"/>
  <c r="J8" i="2" s="1"/>
  <c r="K8" i="2" s="1"/>
  <c r="G9" i="2"/>
  <c r="I9" i="2"/>
  <c r="E14" i="2"/>
  <c r="F13" i="2"/>
  <c r="E9" i="1"/>
  <c r="I9" i="1"/>
  <c r="F8" i="1"/>
  <c r="G9" i="1"/>
  <c r="H8" i="1"/>
  <c r="H9" i="4" l="1"/>
  <c r="G10" i="4"/>
  <c r="J8" i="1"/>
  <c r="K8" i="1" s="1"/>
  <c r="K9" i="5"/>
  <c r="L9" i="5" s="1"/>
  <c r="E10" i="5"/>
  <c r="F9" i="5"/>
  <c r="G10" i="5"/>
  <c r="H9" i="5"/>
  <c r="J8" i="5"/>
  <c r="K8" i="5" s="1"/>
  <c r="F9" i="4"/>
  <c r="E10" i="4"/>
  <c r="K9" i="4"/>
  <c r="L9" i="4" s="1"/>
  <c r="H10" i="3"/>
  <c r="J10" i="3" s="1"/>
  <c r="K10" i="3" s="1"/>
  <c r="G11" i="3"/>
  <c r="E12" i="3"/>
  <c r="F11" i="3"/>
  <c r="F14" i="2"/>
  <c r="E15" i="2"/>
  <c r="K9" i="2"/>
  <c r="L9" i="2" s="1"/>
  <c r="G10" i="2"/>
  <c r="H9" i="2"/>
  <c r="J9" i="2" s="1"/>
  <c r="G10" i="1"/>
  <c r="H9" i="1"/>
  <c r="K9" i="1"/>
  <c r="L9" i="1" s="1"/>
  <c r="E10" i="1"/>
  <c r="F9" i="1"/>
  <c r="J9" i="4" l="1"/>
  <c r="G11" i="4"/>
  <c r="H10" i="4"/>
  <c r="J9" i="1"/>
  <c r="J9" i="5"/>
  <c r="E11" i="5"/>
  <c r="F10" i="5"/>
  <c r="G11" i="5"/>
  <c r="H10" i="5"/>
  <c r="M9" i="5"/>
  <c r="E11" i="4"/>
  <c r="F10" i="4"/>
  <c r="M9" i="4"/>
  <c r="G12" i="3"/>
  <c r="H11" i="3"/>
  <c r="J11" i="3" s="1"/>
  <c r="K11" i="3" s="1"/>
  <c r="F12" i="3"/>
  <c r="E13" i="3"/>
  <c r="E16" i="2"/>
  <c r="F15" i="2"/>
  <c r="M9" i="2"/>
  <c r="G11" i="2"/>
  <c r="H10" i="2"/>
  <c r="J10" i="2" s="1"/>
  <c r="K10" i="2" s="1"/>
  <c r="M9" i="1"/>
  <c r="E11" i="1"/>
  <c r="F10" i="1"/>
  <c r="G11" i="1"/>
  <c r="H10" i="1"/>
  <c r="J10" i="5" l="1"/>
  <c r="K10" i="5" s="1"/>
  <c r="J10" i="4"/>
  <c r="K10" i="4" s="1"/>
  <c r="G12" i="4"/>
  <c r="H11" i="4"/>
  <c r="J10" i="1"/>
  <c r="K10" i="1" s="1"/>
  <c r="G12" i="5"/>
  <c r="H11" i="5"/>
  <c r="E12" i="5"/>
  <c r="F11" i="5"/>
  <c r="F11" i="4"/>
  <c r="E12" i="4"/>
  <c r="G13" i="3"/>
  <c r="H12" i="3"/>
  <c r="J12" i="3" s="1"/>
  <c r="K12" i="3" s="1"/>
  <c r="F13" i="3"/>
  <c r="E14" i="3"/>
  <c r="G12" i="2"/>
  <c r="H11" i="2"/>
  <c r="J11" i="2" s="1"/>
  <c r="K11" i="2" s="1"/>
  <c r="E17" i="2"/>
  <c r="F16" i="2"/>
  <c r="E12" i="1"/>
  <c r="F11" i="1"/>
  <c r="G12" i="1"/>
  <c r="H11" i="1"/>
  <c r="J11" i="4" l="1"/>
  <c r="K11" i="4" s="1"/>
  <c r="H12" i="4"/>
  <c r="G13" i="4"/>
  <c r="J11" i="5"/>
  <c r="K11" i="5" s="1"/>
  <c r="E13" i="5"/>
  <c r="F12" i="5"/>
  <c r="H12" i="5"/>
  <c r="G13" i="5"/>
  <c r="E13" i="4"/>
  <c r="F12" i="4"/>
  <c r="J12" i="4" s="1"/>
  <c r="K12" i="4" s="1"/>
  <c r="H13" i="3"/>
  <c r="J13" i="3" s="1"/>
  <c r="K13" i="3" s="1"/>
  <c r="G14" i="3"/>
  <c r="E15" i="3"/>
  <c r="F14" i="3"/>
  <c r="E18" i="2"/>
  <c r="F17" i="2"/>
  <c r="G13" i="2"/>
  <c r="H12" i="2"/>
  <c r="J12" i="2" s="1"/>
  <c r="K12" i="2" s="1"/>
  <c r="G13" i="1"/>
  <c r="H12" i="1"/>
  <c r="J11" i="1"/>
  <c r="K11" i="1" s="1"/>
  <c r="E13" i="1"/>
  <c r="F12" i="1"/>
  <c r="G14" i="4" l="1"/>
  <c r="H13" i="4"/>
  <c r="J12" i="1"/>
  <c r="K12" i="1" s="1"/>
  <c r="J12" i="5"/>
  <c r="K12" i="5" s="1"/>
  <c r="F13" i="5"/>
  <c r="E14" i="5"/>
  <c r="G14" i="5"/>
  <c r="H13" i="5"/>
  <c r="E14" i="4"/>
  <c r="F13" i="4"/>
  <c r="J13" i="4" s="1"/>
  <c r="K13" i="4" s="1"/>
  <c r="E16" i="3"/>
  <c r="F15" i="3"/>
  <c r="G15" i="3"/>
  <c r="I16" i="3" s="1"/>
  <c r="H14" i="3"/>
  <c r="J14" i="3" s="1"/>
  <c r="K14" i="3" s="1"/>
  <c r="H13" i="2"/>
  <c r="J13" i="2" s="1"/>
  <c r="K13" i="2" s="1"/>
  <c r="G14" i="2"/>
  <c r="E19" i="2"/>
  <c r="F18" i="2"/>
  <c r="E14" i="1"/>
  <c r="F13" i="1"/>
  <c r="G14" i="1"/>
  <c r="H13" i="1"/>
  <c r="H14" i="4" l="1"/>
  <c r="G15" i="4"/>
  <c r="G15" i="5"/>
  <c r="H14" i="5"/>
  <c r="F14" i="5"/>
  <c r="E15" i="5"/>
  <c r="J13" i="5"/>
  <c r="K13" i="5" s="1"/>
  <c r="E15" i="4"/>
  <c r="F14" i="4"/>
  <c r="J14" i="4" s="1"/>
  <c r="K14" i="4" s="1"/>
  <c r="K16" i="3"/>
  <c r="L16" i="3" s="1"/>
  <c r="E17" i="3"/>
  <c r="F16" i="3"/>
  <c r="G16" i="3"/>
  <c r="H15" i="3"/>
  <c r="J15" i="3" s="1"/>
  <c r="K15" i="3" s="1"/>
  <c r="H14" i="2"/>
  <c r="J14" i="2" s="1"/>
  <c r="K14" i="2" s="1"/>
  <c r="G15" i="2"/>
  <c r="E20" i="2"/>
  <c r="F19" i="2"/>
  <c r="G15" i="1"/>
  <c r="H14" i="1"/>
  <c r="J13" i="1"/>
  <c r="K13" i="1" s="1"/>
  <c r="E15" i="1"/>
  <c r="F14" i="1"/>
  <c r="H15" i="4" l="1"/>
  <c r="G16" i="4"/>
  <c r="J14" i="1"/>
  <c r="K14" i="1" s="1"/>
  <c r="F15" i="5"/>
  <c r="I16" i="5"/>
  <c r="E16" i="5"/>
  <c r="J14" i="5"/>
  <c r="K14" i="5" s="1"/>
  <c r="H15" i="5"/>
  <c r="G16" i="5"/>
  <c r="F15" i="4"/>
  <c r="I16" i="4"/>
  <c r="E16" i="4"/>
  <c r="H16" i="3"/>
  <c r="J16" i="3" s="1"/>
  <c r="G17" i="3"/>
  <c r="M16" i="3"/>
  <c r="F17" i="3"/>
  <c r="E18" i="3"/>
  <c r="E21" i="2"/>
  <c r="F20" i="2"/>
  <c r="H15" i="2"/>
  <c r="J15" i="2" s="1"/>
  <c r="K15" i="2" s="1"/>
  <c r="G16" i="2"/>
  <c r="I16" i="2"/>
  <c r="I16" i="1"/>
  <c r="E16" i="1"/>
  <c r="F15" i="1"/>
  <c r="H15" i="1"/>
  <c r="G16" i="1"/>
  <c r="J15" i="4" l="1"/>
  <c r="K15" i="4" s="1"/>
  <c r="G17" i="4"/>
  <c r="H16" i="4"/>
  <c r="J15" i="1"/>
  <c r="K15" i="1" s="1"/>
  <c r="E17" i="5"/>
  <c r="F16" i="5"/>
  <c r="K16" i="5"/>
  <c r="L16" i="5" s="1"/>
  <c r="G17" i="5"/>
  <c r="H16" i="5"/>
  <c r="J15" i="5"/>
  <c r="K15" i="5" s="1"/>
  <c r="E17" i="4"/>
  <c r="F16" i="4"/>
  <c r="K16" i="4"/>
  <c r="L16" i="4" s="1"/>
  <c r="F18" i="3"/>
  <c r="E19" i="3"/>
  <c r="G18" i="3"/>
  <c r="H17" i="3"/>
  <c r="J17" i="3" s="1"/>
  <c r="K17" i="3" s="1"/>
  <c r="K16" i="2"/>
  <c r="L16" i="2" s="1"/>
  <c r="H16" i="2"/>
  <c r="J16" i="2" s="1"/>
  <c r="G17" i="2"/>
  <c r="E22" i="2"/>
  <c r="F21" i="2"/>
  <c r="H16" i="1"/>
  <c r="G17" i="1"/>
  <c r="E17" i="1"/>
  <c r="F16" i="1"/>
  <c r="K16" i="1"/>
  <c r="L16" i="1" s="1"/>
  <c r="J16" i="4" l="1"/>
  <c r="G18" i="4"/>
  <c r="H17" i="4"/>
  <c r="J16" i="1"/>
  <c r="M16" i="5"/>
  <c r="J16" i="5"/>
  <c r="G18" i="5"/>
  <c r="H17" i="5"/>
  <c r="E18" i="5"/>
  <c r="F17" i="5"/>
  <c r="F17" i="4"/>
  <c r="J17" i="4" s="1"/>
  <c r="K17" i="4" s="1"/>
  <c r="E18" i="4"/>
  <c r="M16" i="4"/>
  <c r="E20" i="3"/>
  <c r="F19" i="3"/>
  <c r="H18" i="3"/>
  <c r="J18" i="3" s="1"/>
  <c r="K18" i="3" s="1"/>
  <c r="G19" i="3"/>
  <c r="F22" i="2"/>
  <c r="E23" i="2"/>
  <c r="H17" i="2"/>
  <c r="J17" i="2" s="1"/>
  <c r="K17" i="2" s="1"/>
  <c r="G18" i="2"/>
  <c r="M16" i="2"/>
  <c r="E18" i="1"/>
  <c r="F17" i="1"/>
  <c r="G18" i="1"/>
  <c r="H17" i="1"/>
  <c r="M16" i="1"/>
  <c r="H18" i="4" l="1"/>
  <c r="G19" i="4"/>
  <c r="J17" i="5"/>
  <c r="K17" i="5" s="1"/>
  <c r="E19" i="5"/>
  <c r="F18" i="5"/>
  <c r="G19" i="5"/>
  <c r="H18" i="5"/>
  <c r="E19" i="4"/>
  <c r="F18" i="4"/>
  <c r="J18" i="4" s="1"/>
  <c r="K18" i="4" s="1"/>
  <c r="H19" i="3"/>
  <c r="J19" i="3" s="1"/>
  <c r="K19" i="3" s="1"/>
  <c r="G20" i="3"/>
  <c r="E21" i="3"/>
  <c r="F20" i="3"/>
  <c r="F23" i="2"/>
  <c r="E24" i="2"/>
  <c r="G19" i="2"/>
  <c r="H18" i="2"/>
  <c r="J18" i="2" s="1"/>
  <c r="K18" i="2" s="1"/>
  <c r="H18" i="1"/>
  <c r="G19" i="1"/>
  <c r="J17" i="1"/>
  <c r="K17" i="1" s="1"/>
  <c r="F18" i="1"/>
  <c r="E19" i="1"/>
  <c r="G20" i="4" l="1"/>
  <c r="H19" i="4"/>
  <c r="J18" i="1"/>
  <c r="K18" i="1" s="1"/>
  <c r="G20" i="5"/>
  <c r="H19" i="5"/>
  <c r="J18" i="5"/>
  <c r="K18" i="5" s="1"/>
  <c r="E20" i="5"/>
  <c r="F19" i="5"/>
  <c r="E20" i="4"/>
  <c r="F19" i="4"/>
  <c r="J19" i="4" s="1"/>
  <c r="K19" i="4" s="1"/>
  <c r="E22" i="3"/>
  <c r="F21" i="3"/>
  <c r="H20" i="3"/>
  <c r="J20" i="3" s="1"/>
  <c r="K20" i="3" s="1"/>
  <c r="G21" i="3"/>
  <c r="F24" i="2"/>
  <c r="E25" i="2"/>
  <c r="H19" i="2"/>
  <c r="J19" i="2" s="1"/>
  <c r="K19" i="2" s="1"/>
  <c r="G20" i="2"/>
  <c r="G20" i="1"/>
  <c r="H19" i="1"/>
  <c r="E20" i="1"/>
  <c r="F19" i="1"/>
  <c r="H20" i="4" l="1"/>
  <c r="G21" i="4"/>
  <c r="J19" i="1"/>
  <c r="K19" i="1" s="1"/>
  <c r="E21" i="5"/>
  <c r="F20" i="5"/>
  <c r="J19" i="5"/>
  <c r="K19" i="5" s="1"/>
  <c r="G21" i="5"/>
  <c r="H20" i="5"/>
  <c r="E21" i="4"/>
  <c r="F20" i="4"/>
  <c r="G22" i="3"/>
  <c r="I23" i="3" s="1"/>
  <c r="H21" i="3"/>
  <c r="J21" i="3" s="1"/>
  <c r="K21" i="3" s="1"/>
  <c r="E23" i="3"/>
  <c r="F22" i="3"/>
  <c r="F25" i="2"/>
  <c r="E26" i="2"/>
  <c r="H20" i="2"/>
  <c r="J20" i="2" s="1"/>
  <c r="K20" i="2" s="1"/>
  <c r="G21" i="2"/>
  <c r="E21" i="1"/>
  <c r="F20" i="1"/>
  <c r="G21" i="1"/>
  <c r="H20" i="1"/>
  <c r="J20" i="4" l="1"/>
  <c r="K20" i="4" s="1"/>
  <c r="H21" i="4"/>
  <c r="G22" i="4"/>
  <c r="H21" i="5"/>
  <c r="G22" i="5"/>
  <c r="J20" i="5"/>
  <c r="K20" i="5" s="1"/>
  <c r="E22" i="5"/>
  <c r="F21" i="5"/>
  <c r="E22" i="4"/>
  <c r="F21" i="4"/>
  <c r="J21" i="4" s="1"/>
  <c r="K21" i="4" s="1"/>
  <c r="F23" i="3"/>
  <c r="E24" i="3"/>
  <c r="K23" i="3"/>
  <c r="L23" i="3" s="1"/>
  <c r="G23" i="3"/>
  <c r="H22" i="3"/>
  <c r="J22" i="3" s="1"/>
  <c r="K22" i="3" s="1"/>
  <c r="G22" i="2"/>
  <c r="H21" i="2"/>
  <c r="J21" i="2" s="1"/>
  <c r="K21" i="2" s="1"/>
  <c r="E27" i="2"/>
  <c r="F26" i="2"/>
  <c r="G22" i="1"/>
  <c r="H21" i="1"/>
  <c r="J20" i="1"/>
  <c r="K20" i="1" s="1"/>
  <c r="E22" i="1"/>
  <c r="F21" i="1"/>
  <c r="G23" i="4" l="1"/>
  <c r="H22" i="4"/>
  <c r="J21" i="5"/>
  <c r="K21" i="5" s="1"/>
  <c r="J21" i="1"/>
  <c r="K21" i="1" s="1"/>
  <c r="I23" i="5"/>
  <c r="E23" i="5"/>
  <c r="F22" i="5"/>
  <c r="G23" i="5"/>
  <c r="H22" i="5"/>
  <c r="F22" i="4"/>
  <c r="J22" i="4" s="1"/>
  <c r="K22" i="4" s="1"/>
  <c r="E23" i="4"/>
  <c r="I23" i="4"/>
  <c r="M23" i="3"/>
  <c r="H23" i="3"/>
  <c r="G24" i="3"/>
  <c r="E25" i="3"/>
  <c r="F24" i="3"/>
  <c r="J23" i="3"/>
  <c r="E28" i="2"/>
  <c r="F27" i="2"/>
  <c r="G23" i="2"/>
  <c r="H22" i="2"/>
  <c r="J22" i="2" s="1"/>
  <c r="K22" i="2" s="1"/>
  <c r="I23" i="2"/>
  <c r="E23" i="1"/>
  <c r="F22" i="1"/>
  <c r="I23" i="1"/>
  <c r="H22" i="1"/>
  <c r="G23" i="1"/>
  <c r="G24" i="4" l="1"/>
  <c r="H23" i="4"/>
  <c r="H23" i="5"/>
  <c r="G24" i="5"/>
  <c r="J22" i="5"/>
  <c r="K22" i="5" s="1"/>
  <c r="E24" i="5"/>
  <c r="F23" i="5"/>
  <c r="J23" i="5" s="1"/>
  <c r="K23" i="5"/>
  <c r="L23" i="5" s="1"/>
  <c r="E24" i="4"/>
  <c r="F23" i="4"/>
  <c r="J23" i="4" s="1"/>
  <c r="K23" i="4"/>
  <c r="L23" i="4" s="1"/>
  <c r="E26" i="3"/>
  <c r="F25" i="3"/>
  <c r="G25" i="3"/>
  <c r="H24" i="3"/>
  <c r="J24" i="3" s="1"/>
  <c r="K24" i="3" s="1"/>
  <c r="H23" i="2"/>
  <c r="J23" i="2" s="1"/>
  <c r="G24" i="2"/>
  <c r="K23" i="2"/>
  <c r="L23" i="2" s="1"/>
  <c r="E29" i="2"/>
  <c r="F28" i="2"/>
  <c r="K23" i="1"/>
  <c r="L23" i="1" s="1"/>
  <c r="J22" i="1"/>
  <c r="K22" i="1" s="1"/>
  <c r="G24" i="1"/>
  <c r="H23" i="1"/>
  <c r="E24" i="1"/>
  <c r="F23" i="1"/>
  <c r="G25" i="4" l="1"/>
  <c r="H24" i="4"/>
  <c r="J23" i="1"/>
  <c r="E25" i="5"/>
  <c r="F24" i="5"/>
  <c r="G25" i="5"/>
  <c r="H24" i="5"/>
  <c r="M23" i="5"/>
  <c r="M23" i="4"/>
  <c r="F24" i="4"/>
  <c r="J24" i="4" s="1"/>
  <c r="K24" i="4" s="1"/>
  <c r="E25" i="4"/>
  <c r="G26" i="3"/>
  <c r="H25" i="3"/>
  <c r="J25" i="3" s="1"/>
  <c r="K25" i="3" s="1"/>
  <c r="F26" i="3"/>
  <c r="E27" i="3"/>
  <c r="M23" i="2"/>
  <c r="E30" i="2"/>
  <c r="F29" i="2"/>
  <c r="G25" i="2"/>
  <c r="H24" i="2"/>
  <c r="J24" i="2" s="1"/>
  <c r="K24" i="2" s="1"/>
  <c r="F24" i="1"/>
  <c r="E25" i="1"/>
  <c r="G25" i="1"/>
  <c r="H24" i="1"/>
  <c r="M23" i="1"/>
  <c r="H25" i="4" l="1"/>
  <c r="G26" i="4"/>
  <c r="G26" i="5"/>
  <c r="H25" i="5"/>
  <c r="J24" i="5"/>
  <c r="K24" i="5" s="1"/>
  <c r="F25" i="5"/>
  <c r="E26" i="5"/>
  <c r="E26" i="4"/>
  <c r="F25" i="4"/>
  <c r="J25" i="4" s="1"/>
  <c r="K25" i="4" s="1"/>
  <c r="E28" i="3"/>
  <c r="F27" i="3"/>
  <c r="G27" i="3"/>
  <c r="H26" i="3"/>
  <c r="J26" i="3" s="1"/>
  <c r="K26" i="3" s="1"/>
  <c r="H25" i="2"/>
  <c r="J25" i="2" s="1"/>
  <c r="K25" i="2" s="1"/>
  <c r="G26" i="2"/>
  <c r="E31" i="2"/>
  <c r="F30" i="2"/>
  <c r="G26" i="1"/>
  <c r="H25" i="1"/>
  <c r="E26" i="1"/>
  <c r="F25" i="1"/>
  <c r="J24" i="1"/>
  <c r="K24" i="1" s="1"/>
  <c r="G27" i="4" l="1"/>
  <c r="H26" i="4"/>
  <c r="J25" i="5"/>
  <c r="K25" i="5" s="1"/>
  <c r="E27" i="5"/>
  <c r="F26" i="5"/>
  <c r="G27" i="5"/>
  <c r="H26" i="5"/>
  <c r="E27" i="4"/>
  <c r="F26" i="4"/>
  <c r="F28" i="3"/>
  <c r="E29" i="3"/>
  <c r="G28" i="3"/>
  <c r="H27" i="3"/>
  <c r="J27" i="3" s="1"/>
  <c r="K27" i="3" s="1"/>
  <c r="E32" i="2"/>
  <c r="F31" i="2"/>
  <c r="G27" i="2"/>
  <c r="H26" i="2"/>
  <c r="J26" i="2" s="1"/>
  <c r="K26" i="2" s="1"/>
  <c r="J25" i="1"/>
  <c r="K25" i="1" s="1"/>
  <c r="H26" i="1"/>
  <c r="G27" i="1"/>
  <c r="F26" i="1"/>
  <c r="E27" i="1"/>
  <c r="J26" i="4" l="1"/>
  <c r="K26" i="4" s="1"/>
  <c r="H27" i="4"/>
  <c r="G28" i="4"/>
  <c r="J26" i="5"/>
  <c r="K26" i="5" s="1"/>
  <c r="J26" i="1"/>
  <c r="K26" i="1" s="1"/>
  <c r="H27" i="5"/>
  <c r="G28" i="5"/>
  <c r="F27" i="5"/>
  <c r="E28" i="5"/>
  <c r="E28" i="4"/>
  <c r="F27" i="4"/>
  <c r="F29" i="3"/>
  <c r="E30" i="3"/>
  <c r="H28" i="3"/>
  <c r="J28" i="3" s="1"/>
  <c r="K28" i="3" s="1"/>
  <c r="G29" i="3"/>
  <c r="G28" i="2"/>
  <c r="H27" i="2"/>
  <c r="J27" i="2" s="1"/>
  <c r="K27" i="2" s="1"/>
  <c r="E33" i="2"/>
  <c r="F32" i="2"/>
  <c r="G28" i="1"/>
  <c r="H27" i="1"/>
  <c r="E28" i="1"/>
  <c r="F27" i="1"/>
  <c r="J27" i="4" l="1"/>
  <c r="K27" i="4" s="1"/>
  <c r="H28" i="4"/>
  <c r="G29" i="4"/>
  <c r="J27" i="5"/>
  <c r="K27" i="5" s="1"/>
  <c r="J27" i="1"/>
  <c r="K27" i="1" s="1"/>
  <c r="E29" i="5"/>
  <c r="F28" i="5"/>
  <c r="H28" i="5"/>
  <c r="G29" i="5"/>
  <c r="F28" i="4"/>
  <c r="J28" i="4" s="1"/>
  <c r="K28" i="4" s="1"/>
  <c r="E29" i="4"/>
  <c r="F30" i="3"/>
  <c r="E31" i="3"/>
  <c r="H29" i="3"/>
  <c r="J29" i="3" s="1"/>
  <c r="K29" i="3" s="1"/>
  <c r="G30" i="3"/>
  <c r="I30" i="3"/>
  <c r="E34" i="2"/>
  <c r="F33" i="2"/>
  <c r="G29" i="2"/>
  <c r="H28" i="2"/>
  <c r="J28" i="2" s="1"/>
  <c r="K28" i="2" s="1"/>
  <c r="E29" i="1"/>
  <c r="F28" i="1"/>
  <c r="G29" i="1"/>
  <c r="H28" i="1"/>
  <c r="H29" i="4" l="1"/>
  <c r="G30" i="4"/>
  <c r="H29" i="5"/>
  <c r="G30" i="5"/>
  <c r="J28" i="5"/>
  <c r="K28" i="5" s="1"/>
  <c r="I30" i="5"/>
  <c r="E30" i="5"/>
  <c r="F29" i="5"/>
  <c r="E30" i="4"/>
  <c r="I30" i="4"/>
  <c r="F29" i="4"/>
  <c r="J29" i="4" s="1"/>
  <c r="K29" i="4" s="1"/>
  <c r="H30" i="3"/>
  <c r="J30" i="3" s="1"/>
  <c r="K30" i="3" s="1"/>
  <c r="L30" i="3" s="1"/>
  <c r="G31" i="3"/>
  <c r="E32" i="3"/>
  <c r="F31" i="3"/>
  <c r="G30" i="2"/>
  <c r="H29" i="2"/>
  <c r="J29" i="2" s="1"/>
  <c r="K29" i="2" s="1"/>
  <c r="I30" i="2"/>
  <c r="E35" i="2"/>
  <c r="F34" i="2"/>
  <c r="H29" i="1"/>
  <c r="G30" i="1"/>
  <c r="J28" i="1"/>
  <c r="K28" i="1" s="1"/>
  <c r="E30" i="1"/>
  <c r="I30" i="1"/>
  <c r="F29" i="1"/>
  <c r="G31" i="4" l="1"/>
  <c r="H30" i="4"/>
  <c r="J29" i="5"/>
  <c r="K29" i="5" s="1"/>
  <c r="K30" i="5"/>
  <c r="L30" i="5" s="1"/>
  <c r="G31" i="5"/>
  <c r="H30" i="5"/>
  <c r="E31" i="5"/>
  <c r="F30" i="5"/>
  <c r="K30" i="4"/>
  <c r="L30" i="4" s="1"/>
  <c r="E31" i="4"/>
  <c r="F30" i="4"/>
  <c r="M30" i="3"/>
  <c r="F32" i="3"/>
  <c r="E33" i="3"/>
  <c r="H31" i="3"/>
  <c r="J31" i="3" s="1"/>
  <c r="K31" i="3" s="1"/>
  <c r="G32" i="3"/>
  <c r="K30" i="2"/>
  <c r="L30" i="2" s="1"/>
  <c r="E36" i="2"/>
  <c r="F35" i="2"/>
  <c r="H30" i="2"/>
  <c r="J30" i="2" s="1"/>
  <c r="G31" i="2"/>
  <c r="E31" i="1"/>
  <c r="F30" i="1"/>
  <c r="J29" i="1"/>
  <c r="K29" i="1" s="1"/>
  <c r="G31" i="1"/>
  <c r="H30" i="1"/>
  <c r="K30" i="1"/>
  <c r="L30" i="1" s="1"/>
  <c r="J30" i="4" l="1"/>
  <c r="H31" i="4"/>
  <c r="G32" i="4"/>
  <c r="J30" i="5"/>
  <c r="G32" i="5"/>
  <c r="H31" i="5"/>
  <c r="E32" i="5"/>
  <c r="F31" i="5"/>
  <c r="M30" i="5"/>
  <c r="E32" i="4"/>
  <c r="F31" i="4"/>
  <c r="M30" i="4"/>
  <c r="G33" i="3"/>
  <c r="H32" i="3"/>
  <c r="J32" i="3" s="1"/>
  <c r="K32" i="3" s="1"/>
  <c r="E34" i="3"/>
  <c r="F33" i="3"/>
  <c r="E37" i="2"/>
  <c r="F36" i="2"/>
  <c r="M30" i="2"/>
  <c r="G32" i="2"/>
  <c r="H31" i="2"/>
  <c r="J31" i="2" s="1"/>
  <c r="K31" i="2" s="1"/>
  <c r="G32" i="1"/>
  <c r="H31" i="1"/>
  <c r="M30" i="1"/>
  <c r="J30" i="1"/>
  <c r="F31" i="1"/>
  <c r="E32" i="1"/>
  <c r="J31" i="4" l="1"/>
  <c r="K31" i="4" s="1"/>
  <c r="G33" i="4"/>
  <c r="H32" i="4"/>
  <c r="J31" i="1"/>
  <c r="K31" i="1" s="1"/>
  <c r="J31" i="5"/>
  <c r="K31" i="5" s="1"/>
  <c r="E33" i="5"/>
  <c r="F32" i="5"/>
  <c r="G33" i="5"/>
  <c r="H32" i="5"/>
  <c r="E33" i="4"/>
  <c r="F32" i="4"/>
  <c r="J32" i="4" s="1"/>
  <c r="K32" i="4" s="1"/>
  <c r="E35" i="3"/>
  <c r="F34" i="3"/>
  <c r="G34" i="3"/>
  <c r="H33" i="3"/>
  <c r="J33" i="3" s="1"/>
  <c r="K33" i="3" s="1"/>
  <c r="H32" i="2"/>
  <c r="J32" i="2" s="1"/>
  <c r="K32" i="2" s="1"/>
  <c r="G33" i="2"/>
  <c r="E38" i="2"/>
  <c r="F37" i="2"/>
  <c r="E33" i="1"/>
  <c r="F32" i="1"/>
  <c r="G33" i="1"/>
  <c r="H32" i="1"/>
  <c r="G34" i="4" l="1"/>
  <c r="H33" i="4"/>
  <c r="J32" i="1"/>
  <c r="K32" i="1" s="1"/>
  <c r="J32" i="5"/>
  <c r="K32" i="5" s="1"/>
  <c r="G34" i="5"/>
  <c r="H33" i="5"/>
  <c r="F33" i="5"/>
  <c r="E34" i="5"/>
  <c r="E34" i="4"/>
  <c r="F33" i="4"/>
  <c r="G35" i="3"/>
  <c r="H34" i="3"/>
  <c r="J34" i="3" s="1"/>
  <c r="K34" i="3" s="1"/>
  <c r="E36" i="3"/>
  <c r="F35" i="3"/>
  <c r="F38" i="2"/>
  <c r="E39" i="2"/>
  <c r="G34" i="2"/>
  <c r="H33" i="2"/>
  <c r="J33" i="2" s="1"/>
  <c r="K33" i="2" s="1"/>
  <c r="G34" i="1"/>
  <c r="H33" i="1"/>
  <c r="E34" i="1"/>
  <c r="F33" i="1"/>
  <c r="J33" i="4" l="1"/>
  <c r="K33" i="4" s="1"/>
  <c r="G35" i="4"/>
  <c r="H34" i="4"/>
  <c r="J33" i="5"/>
  <c r="K33" i="5" s="1"/>
  <c r="J33" i="1"/>
  <c r="K33" i="1" s="1"/>
  <c r="H34" i="5"/>
  <c r="G35" i="5"/>
  <c r="F34" i="5"/>
  <c r="J34" i="5" s="1"/>
  <c r="K34" i="5" s="1"/>
  <c r="E35" i="5"/>
  <c r="E35" i="4"/>
  <c r="F34" i="4"/>
  <c r="J34" i="4" s="1"/>
  <c r="K34" i="4" s="1"/>
  <c r="F36" i="3"/>
  <c r="E37" i="3"/>
  <c r="G36" i="3"/>
  <c r="H35" i="3"/>
  <c r="J35" i="3" s="1"/>
  <c r="K35" i="3" s="1"/>
  <c r="E40" i="2"/>
  <c r="F39" i="2"/>
  <c r="H34" i="2"/>
  <c r="J34" i="2" s="1"/>
  <c r="K34" i="2" s="1"/>
  <c r="G35" i="2"/>
  <c r="E35" i="1"/>
  <c r="F34" i="1"/>
  <c r="H34" i="1"/>
  <c r="G35" i="1"/>
  <c r="G36" i="4" l="1"/>
  <c r="H35" i="4"/>
  <c r="F35" i="5"/>
  <c r="E36" i="5"/>
  <c r="G36" i="5"/>
  <c r="H35" i="5"/>
  <c r="E36" i="4"/>
  <c r="F35" i="4"/>
  <c r="F37" i="3"/>
  <c r="E38" i="3"/>
  <c r="G37" i="3"/>
  <c r="H36" i="3"/>
  <c r="J36" i="3" s="1"/>
  <c r="K36" i="3" s="1"/>
  <c r="I37" i="3"/>
  <c r="K37" i="3" s="1"/>
  <c r="L37" i="3" s="1"/>
  <c r="H35" i="2"/>
  <c r="J35" i="2" s="1"/>
  <c r="K35" i="2" s="1"/>
  <c r="G36" i="2"/>
  <c r="F40" i="2"/>
  <c r="E41" i="2"/>
  <c r="G36" i="1"/>
  <c r="H35" i="1"/>
  <c r="J34" i="1"/>
  <c r="K34" i="1" s="1"/>
  <c r="E36" i="1"/>
  <c r="F35" i="1"/>
  <c r="J35" i="4" l="1"/>
  <c r="K35" i="4" s="1"/>
  <c r="G37" i="4"/>
  <c r="H36" i="4"/>
  <c r="J35" i="1"/>
  <c r="K35" i="1" s="1"/>
  <c r="H36" i="5"/>
  <c r="G37" i="5"/>
  <c r="E37" i="5"/>
  <c r="I37" i="5"/>
  <c r="F36" i="5"/>
  <c r="J36" i="5" s="1"/>
  <c r="K36" i="5" s="1"/>
  <c r="J35" i="5"/>
  <c r="K35" i="5" s="1"/>
  <c r="I37" i="4"/>
  <c r="K37" i="4" s="1"/>
  <c r="L37" i="4" s="1"/>
  <c r="F36" i="4"/>
  <c r="E37" i="4"/>
  <c r="M37" i="3"/>
  <c r="E39" i="3"/>
  <c r="F38" i="3"/>
  <c r="G38" i="3"/>
  <c r="H37" i="3"/>
  <c r="J37" i="3" s="1"/>
  <c r="E42" i="2"/>
  <c r="F41" i="2"/>
  <c r="H36" i="2"/>
  <c r="J36" i="2" s="1"/>
  <c r="K36" i="2" s="1"/>
  <c r="G37" i="2"/>
  <c r="I37" i="2"/>
  <c r="I37" i="1"/>
  <c r="E37" i="1"/>
  <c r="F36" i="1"/>
  <c r="G37" i="1"/>
  <c r="H36" i="1"/>
  <c r="J36" i="4" l="1"/>
  <c r="K36" i="4" s="1"/>
  <c r="G38" i="4"/>
  <c r="H37" i="4"/>
  <c r="K37" i="5"/>
  <c r="L37" i="5" s="1"/>
  <c r="E38" i="5"/>
  <c r="F37" i="5"/>
  <c r="H37" i="5"/>
  <c r="G38" i="5"/>
  <c r="E38" i="4"/>
  <c r="F37" i="4"/>
  <c r="M37" i="4"/>
  <c r="E40" i="3"/>
  <c r="F39" i="3"/>
  <c r="H38" i="3"/>
  <c r="J38" i="3" s="1"/>
  <c r="K38" i="3" s="1"/>
  <c r="G39" i="3"/>
  <c r="K37" i="2"/>
  <c r="L37" i="2" s="1"/>
  <c r="F42" i="2"/>
  <c r="E43" i="2"/>
  <c r="G38" i="2"/>
  <c r="H37" i="2"/>
  <c r="J37" i="2" s="1"/>
  <c r="H37" i="1"/>
  <c r="G38" i="1"/>
  <c r="J36" i="1"/>
  <c r="K36" i="1" s="1"/>
  <c r="F37" i="1"/>
  <c r="E38" i="1"/>
  <c r="J37" i="4" l="1"/>
  <c r="G39" i="4"/>
  <c r="H38" i="4"/>
  <c r="J37" i="5"/>
  <c r="J37" i="1"/>
  <c r="K37" i="1" s="1"/>
  <c r="L37" i="1" s="1"/>
  <c r="M37" i="1" s="1"/>
  <c r="E39" i="5"/>
  <c r="F38" i="5"/>
  <c r="G39" i="5"/>
  <c r="H38" i="5"/>
  <c r="M37" i="5"/>
  <c r="E39" i="4"/>
  <c r="F38" i="4"/>
  <c r="H39" i="3"/>
  <c r="J39" i="3" s="1"/>
  <c r="K39" i="3" s="1"/>
  <c r="G40" i="3"/>
  <c r="E41" i="3"/>
  <c r="F40" i="3"/>
  <c r="M37" i="2"/>
  <c r="G39" i="2"/>
  <c r="H38" i="2"/>
  <c r="J38" i="2" s="1"/>
  <c r="K38" i="2" s="1"/>
  <c r="E44" i="2"/>
  <c r="F43" i="2"/>
  <c r="G39" i="1"/>
  <c r="H38" i="1"/>
  <c r="F38" i="1"/>
  <c r="E39" i="1"/>
  <c r="J38" i="4" l="1"/>
  <c r="K38" i="4" s="1"/>
  <c r="G40" i="4"/>
  <c r="H39" i="4"/>
  <c r="J38" i="1"/>
  <c r="K38" i="1" s="1"/>
  <c r="G40" i="5"/>
  <c r="H39" i="5"/>
  <c r="J38" i="5"/>
  <c r="K38" i="5" s="1"/>
  <c r="E40" i="5"/>
  <c r="F39" i="5"/>
  <c r="E40" i="4"/>
  <c r="F39" i="4"/>
  <c r="J39" i="4" s="1"/>
  <c r="K39" i="4" s="1"/>
  <c r="E42" i="3"/>
  <c r="F41" i="3"/>
  <c r="H40" i="3"/>
  <c r="G41" i="3"/>
  <c r="J40" i="3"/>
  <c r="K40" i="3" s="1"/>
  <c r="E45" i="2"/>
  <c r="F44" i="2"/>
  <c r="G40" i="2"/>
  <c r="H39" i="2"/>
  <c r="J39" i="2" s="1"/>
  <c r="K39" i="2" s="1"/>
  <c r="H39" i="1"/>
  <c r="G40" i="1"/>
  <c r="E40" i="1"/>
  <c r="F39" i="1"/>
  <c r="G41" i="4" l="1"/>
  <c r="H40" i="4"/>
  <c r="J39" i="5"/>
  <c r="K39" i="5" s="1"/>
  <c r="J39" i="1"/>
  <c r="K39" i="1" s="1"/>
  <c r="E41" i="5"/>
  <c r="F40" i="5"/>
  <c r="G41" i="5"/>
  <c r="H40" i="5"/>
  <c r="E41" i="4"/>
  <c r="F40" i="4"/>
  <c r="J40" i="4" s="1"/>
  <c r="K40" i="4" s="1"/>
  <c r="H41" i="3"/>
  <c r="J41" i="3" s="1"/>
  <c r="K41" i="3" s="1"/>
  <c r="G42" i="3"/>
  <c r="F42" i="3"/>
  <c r="E43" i="3"/>
  <c r="H40" i="2"/>
  <c r="J40" i="2" s="1"/>
  <c r="K40" i="2" s="1"/>
  <c r="G41" i="2"/>
  <c r="E46" i="2"/>
  <c r="F45" i="2"/>
  <c r="E41" i="1"/>
  <c r="F40" i="1"/>
  <c r="H40" i="1"/>
  <c r="G41" i="1"/>
  <c r="H41" i="4" l="1"/>
  <c r="G42" i="4"/>
  <c r="H41" i="5"/>
  <c r="G42" i="5"/>
  <c r="J40" i="5"/>
  <c r="K40" i="5" s="1"/>
  <c r="E42" i="5"/>
  <c r="F41" i="5"/>
  <c r="J41" i="5" s="1"/>
  <c r="K41" i="5" s="1"/>
  <c r="E42" i="4"/>
  <c r="F41" i="4"/>
  <c r="G43" i="3"/>
  <c r="I44" i="3" s="1"/>
  <c r="K44" i="3" s="1"/>
  <c r="L44" i="3" s="1"/>
  <c r="M44" i="3" s="1"/>
  <c r="H42" i="3"/>
  <c r="J42" i="3" s="1"/>
  <c r="K42" i="3" s="1"/>
  <c r="F43" i="3"/>
  <c r="E44" i="3"/>
  <c r="F46" i="2"/>
  <c r="E47" i="2"/>
  <c r="G42" i="2"/>
  <c r="H41" i="2"/>
  <c r="J41" i="2" s="1"/>
  <c r="K41" i="2" s="1"/>
  <c r="G42" i="1"/>
  <c r="H41" i="1"/>
  <c r="J40" i="1"/>
  <c r="K40" i="1" s="1"/>
  <c r="F41" i="1"/>
  <c r="E42" i="1"/>
  <c r="J41" i="4" l="1"/>
  <c r="K41" i="4" s="1"/>
  <c r="G43" i="4"/>
  <c r="H42" i="4"/>
  <c r="J41" i="1"/>
  <c r="K41" i="1" s="1"/>
  <c r="E43" i="5"/>
  <c r="F42" i="5"/>
  <c r="G43" i="5"/>
  <c r="H42" i="5"/>
  <c r="F42" i="4"/>
  <c r="E43" i="4"/>
  <c r="F44" i="3"/>
  <c r="E45" i="3"/>
  <c r="H43" i="3"/>
  <c r="J43" i="3" s="1"/>
  <c r="K43" i="3" s="1"/>
  <c r="G44" i="3"/>
  <c r="H42" i="2"/>
  <c r="J42" i="2" s="1"/>
  <c r="K42" i="2" s="1"/>
  <c r="G43" i="2"/>
  <c r="F47" i="2"/>
  <c r="E48" i="2"/>
  <c r="E43" i="1"/>
  <c r="F42" i="1"/>
  <c r="G43" i="1"/>
  <c r="H42" i="1"/>
  <c r="J42" i="5" l="1"/>
  <c r="K42" i="5" s="1"/>
  <c r="J42" i="4"/>
  <c r="K42" i="4" s="1"/>
  <c r="H43" i="4"/>
  <c r="G44" i="4"/>
  <c r="G44" i="5"/>
  <c r="H43" i="5"/>
  <c r="I44" i="5"/>
  <c r="K44" i="5" s="1"/>
  <c r="L44" i="5" s="1"/>
  <c r="M44" i="5" s="1"/>
  <c r="E44" i="5"/>
  <c r="F43" i="5"/>
  <c r="F43" i="4"/>
  <c r="I44" i="4"/>
  <c r="K44" i="4" s="1"/>
  <c r="L44" i="4" s="1"/>
  <c r="M44" i="4" s="1"/>
  <c r="E44" i="4"/>
  <c r="F45" i="3"/>
  <c r="E46" i="3"/>
  <c r="G45" i="3"/>
  <c r="H44" i="3"/>
  <c r="J44" i="3" s="1"/>
  <c r="E49" i="2"/>
  <c r="F48" i="2"/>
  <c r="H43" i="2"/>
  <c r="J43" i="2" s="1"/>
  <c r="K43" i="2" s="1"/>
  <c r="G44" i="2"/>
  <c r="I44" i="2"/>
  <c r="G44" i="1"/>
  <c r="H43" i="1"/>
  <c r="J42" i="1"/>
  <c r="K42" i="1" s="1"/>
  <c r="I44" i="1"/>
  <c r="K44" i="1" s="1"/>
  <c r="L44" i="1" s="1"/>
  <c r="M44" i="1" s="1"/>
  <c r="E44" i="1"/>
  <c r="F43" i="1"/>
  <c r="J43" i="1" s="1"/>
  <c r="K43" i="1" s="1"/>
  <c r="J43" i="4" l="1"/>
  <c r="K43" i="4" s="1"/>
  <c r="H44" i="4"/>
  <c r="G45" i="4"/>
  <c r="E45" i="5"/>
  <c r="F44" i="5"/>
  <c r="J43" i="5"/>
  <c r="K43" i="5" s="1"/>
  <c r="G45" i="5"/>
  <c r="H44" i="5"/>
  <c r="F44" i="4"/>
  <c r="E45" i="4"/>
  <c r="H45" i="3"/>
  <c r="J45" i="3" s="1"/>
  <c r="K45" i="3" s="1"/>
  <c r="G46" i="3"/>
  <c r="F46" i="3"/>
  <c r="E47" i="3"/>
  <c r="G45" i="2"/>
  <c r="H44" i="2"/>
  <c r="J44" i="2" s="1"/>
  <c r="K44" i="2" s="1"/>
  <c r="L44" i="2" s="1"/>
  <c r="M44" i="2" s="1"/>
  <c r="E50" i="2"/>
  <c r="F49" i="2"/>
  <c r="F44" i="1"/>
  <c r="E45" i="1"/>
  <c r="G45" i="1"/>
  <c r="H44" i="1"/>
  <c r="J44" i="4" l="1"/>
  <c r="G46" i="4"/>
  <c r="H45" i="4"/>
  <c r="J44" i="5"/>
  <c r="H45" i="5"/>
  <c r="G46" i="5"/>
  <c r="E46" i="5"/>
  <c r="F45" i="5"/>
  <c r="F45" i="4"/>
  <c r="E46" i="4"/>
  <c r="F47" i="3"/>
  <c r="E48" i="3"/>
  <c r="H46" i="3"/>
  <c r="J46" i="3" s="1"/>
  <c r="K46" i="3" s="1"/>
  <c r="G47" i="3"/>
  <c r="E51" i="2"/>
  <c r="F50" i="2"/>
  <c r="G46" i="2"/>
  <c r="H45" i="2"/>
  <c r="J45" i="2" s="1"/>
  <c r="K45" i="2" s="1"/>
  <c r="H45" i="1"/>
  <c r="G46" i="1"/>
  <c r="F45" i="1"/>
  <c r="E46" i="1"/>
  <c r="J44" i="1"/>
  <c r="J45" i="4" l="1"/>
  <c r="K45" i="4" s="1"/>
  <c r="G47" i="4"/>
  <c r="H46" i="4"/>
  <c r="J45" i="5"/>
  <c r="K45" i="5" s="1"/>
  <c r="E47" i="5"/>
  <c r="F46" i="5"/>
  <c r="G47" i="5"/>
  <c r="H46" i="5"/>
  <c r="F46" i="4"/>
  <c r="E47" i="4"/>
  <c r="F48" i="3"/>
  <c r="E49" i="3"/>
  <c r="G48" i="3"/>
  <c r="H47" i="3"/>
  <c r="J47" i="3" s="1"/>
  <c r="K47" i="3" s="1"/>
  <c r="G47" i="2"/>
  <c r="H46" i="2"/>
  <c r="J46" i="2" s="1"/>
  <c r="K46" i="2" s="1"/>
  <c r="E52" i="2"/>
  <c r="F51" i="2"/>
  <c r="E47" i="1"/>
  <c r="F46" i="1"/>
  <c r="J45" i="1"/>
  <c r="K45" i="1" s="1"/>
  <c r="G47" i="1"/>
  <c r="H46" i="1"/>
  <c r="J46" i="4" l="1"/>
  <c r="K46" i="4" s="1"/>
  <c r="G48" i="4"/>
  <c r="H47" i="4"/>
  <c r="J46" i="5"/>
  <c r="K46" i="5" s="1"/>
  <c r="G48" i="5"/>
  <c r="H47" i="5"/>
  <c r="E48" i="5"/>
  <c r="F47" i="5"/>
  <c r="E48" i="4"/>
  <c r="F47" i="4"/>
  <c r="H48" i="3"/>
  <c r="J48" i="3" s="1"/>
  <c r="K48" i="3" s="1"/>
  <c r="G49" i="3"/>
  <c r="E50" i="3"/>
  <c r="F49" i="3"/>
  <c r="E53" i="2"/>
  <c r="F52" i="2"/>
  <c r="G48" i="2"/>
  <c r="H47" i="2"/>
  <c r="J47" i="2" s="1"/>
  <c r="K47" i="2" s="1"/>
  <c r="H47" i="1"/>
  <c r="G48" i="1"/>
  <c r="J46" i="1"/>
  <c r="K46" i="1" s="1"/>
  <c r="E48" i="1"/>
  <c r="F47" i="1"/>
  <c r="J47" i="4" l="1"/>
  <c r="K47" i="4" s="1"/>
  <c r="G49" i="4"/>
  <c r="H48" i="4"/>
  <c r="J47" i="1"/>
  <c r="K47" i="1" s="1"/>
  <c r="J47" i="5"/>
  <c r="K47" i="5" s="1"/>
  <c r="E49" i="5"/>
  <c r="F48" i="5"/>
  <c r="G49" i="5"/>
  <c r="H48" i="5"/>
  <c r="E49" i="4"/>
  <c r="F48" i="4"/>
  <c r="J48" i="4" s="1"/>
  <c r="K48" i="4" s="1"/>
  <c r="F50" i="3"/>
  <c r="E51" i="3"/>
  <c r="G50" i="3"/>
  <c r="I51" i="3" s="1"/>
  <c r="K51" i="3" s="1"/>
  <c r="L51" i="3" s="1"/>
  <c r="M51" i="3" s="1"/>
  <c r="H49" i="3"/>
  <c r="J49" i="3" s="1"/>
  <c r="K49" i="3" s="1"/>
  <c r="G49" i="2"/>
  <c r="H48" i="2"/>
  <c r="J48" i="2" s="1"/>
  <c r="K48" i="2" s="1"/>
  <c r="E54" i="2"/>
  <c r="F53" i="2"/>
  <c r="E49" i="1"/>
  <c r="F48" i="1"/>
  <c r="G49" i="1"/>
  <c r="H48" i="1"/>
  <c r="H49" i="4" l="1"/>
  <c r="G50" i="4"/>
  <c r="G50" i="5"/>
  <c r="H49" i="5"/>
  <c r="J48" i="5"/>
  <c r="K48" i="5" s="1"/>
  <c r="E50" i="5"/>
  <c r="F49" i="5"/>
  <c r="E50" i="4"/>
  <c r="F49" i="4"/>
  <c r="J49" i="4" s="1"/>
  <c r="K49" i="4" s="1"/>
  <c r="E52" i="3"/>
  <c r="F51" i="3"/>
  <c r="G51" i="3"/>
  <c r="H50" i="3"/>
  <c r="J50" i="3" s="1"/>
  <c r="K50" i="3" s="1"/>
  <c r="E55" i="2"/>
  <c r="F54" i="2"/>
  <c r="G50" i="2"/>
  <c r="H49" i="2"/>
  <c r="J49" i="2" s="1"/>
  <c r="K49" i="2" s="1"/>
  <c r="H49" i="1"/>
  <c r="G50" i="1"/>
  <c r="J48" i="1"/>
  <c r="K48" i="1" s="1"/>
  <c r="E50" i="1"/>
  <c r="F49" i="1"/>
  <c r="J49" i="1" s="1"/>
  <c r="K49" i="1" s="1"/>
  <c r="G51" i="4" l="1"/>
  <c r="H50" i="4"/>
  <c r="I51" i="5"/>
  <c r="K51" i="5" s="1"/>
  <c r="L51" i="5" s="1"/>
  <c r="M51" i="5" s="1"/>
  <c r="E51" i="5"/>
  <c r="F50" i="5"/>
  <c r="J49" i="5"/>
  <c r="K49" i="5" s="1"/>
  <c r="H50" i="5"/>
  <c r="G51" i="5"/>
  <c r="F50" i="4"/>
  <c r="I51" i="4"/>
  <c r="K51" i="4" s="1"/>
  <c r="L51" i="4" s="1"/>
  <c r="M51" i="4" s="1"/>
  <c r="E51" i="4"/>
  <c r="H51" i="3"/>
  <c r="J51" i="3" s="1"/>
  <c r="G52" i="3"/>
  <c r="E53" i="3"/>
  <c r="F52" i="3"/>
  <c r="G51" i="2"/>
  <c r="H50" i="2"/>
  <c r="J50" i="2" s="1"/>
  <c r="K50" i="2" s="1"/>
  <c r="I51" i="2"/>
  <c r="K51" i="2" s="1"/>
  <c r="L51" i="2" s="1"/>
  <c r="M51" i="2" s="1"/>
  <c r="E56" i="2"/>
  <c r="F55" i="2"/>
  <c r="F50" i="1"/>
  <c r="I51" i="1"/>
  <c r="E51" i="1"/>
  <c r="H50" i="1"/>
  <c r="G51" i="1"/>
  <c r="J50" i="4" l="1"/>
  <c r="K50" i="4" s="1"/>
  <c r="H51" i="4"/>
  <c r="G52" i="4"/>
  <c r="J50" i="5"/>
  <c r="K50" i="5" s="1"/>
  <c r="G52" i="5"/>
  <c r="H51" i="5"/>
  <c r="E52" i="5"/>
  <c r="F51" i="5"/>
  <c r="E52" i="4"/>
  <c r="F51" i="4"/>
  <c r="J51" i="4" s="1"/>
  <c r="E54" i="3"/>
  <c r="F53" i="3"/>
  <c r="G53" i="3"/>
  <c r="H52" i="3"/>
  <c r="J52" i="3" s="1"/>
  <c r="K52" i="3" s="1"/>
  <c r="F56" i="2"/>
  <c r="E57" i="2"/>
  <c r="G52" i="2"/>
  <c r="H51" i="2"/>
  <c r="J51" i="2" s="1"/>
  <c r="F51" i="1"/>
  <c r="E52" i="1"/>
  <c r="G52" i="1"/>
  <c r="H51" i="1"/>
  <c r="J50" i="1"/>
  <c r="K50" i="1" s="1"/>
  <c r="H52" i="4" l="1"/>
  <c r="G53" i="4"/>
  <c r="J51" i="5"/>
  <c r="E53" i="5"/>
  <c r="F52" i="5"/>
  <c r="G53" i="5"/>
  <c r="H52" i="5"/>
  <c r="E53" i="4"/>
  <c r="F52" i="4"/>
  <c r="J52" i="4" s="1"/>
  <c r="K52" i="4" s="1"/>
  <c r="H53" i="3"/>
  <c r="J53" i="3" s="1"/>
  <c r="K53" i="3" s="1"/>
  <c r="G54" i="3"/>
  <c r="E55" i="3"/>
  <c r="F54" i="3"/>
  <c r="G53" i="2"/>
  <c r="H52" i="2"/>
  <c r="J52" i="2" s="1"/>
  <c r="K52" i="2" s="1"/>
  <c r="E58" i="2"/>
  <c r="F57" i="2"/>
  <c r="G53" i="1"/>
  <c r="H52" i="1"/>
  <c r="F52" i="1"/>
  <c r="E53" i="1"/>
  <c r="J51" i="1"/>
  <c r="K51" i="1" s="1"/>
  <c r="L51" i="1" s="1"/>
  <c r="M51" i="1" s="1"/>
  <c r="G54" i="4" l="1"/>
  <c r="H53" i="4"/>
  <c r="J52" i="5"/>
  <c r="K52" i="5" s="1"/>
  <c r="J52" i="1"/>
  <c r="K52" i="1" s="1"/>
  <c r="H53" i="5"/>
  <c r="G54" i="5"/>
  <c r="F53" i="5"/>
  <c r="J53" i="5" s="1"/>
  <c r="K53" i="5" s="1"/>
  <c r="E54" i="5"/>
  <c r="E54" i="4"/>
  <c r="F53" i="4"/>
  <c r="J53" i="4" s="1"/>
  <c r="K53" i="4" s="1"/>
  <c r="E56" i="3"/>
  <c r="F55" i="3"/>
  <c r="G55" i="3"/>
  <c r="H54" i="3"/>
  <c r="J54" i="3" s="1"/>
  <c r="K54" i="3" s="1"/>
  <c r="E59" i="2"/>
  <c r="F58" i="2"/>
  <c r="G54" i="2"/>
  <c r="H53" i="2"/>
  <c r="J53" i="2" s="1"/>
  <c r="K53" i="2" s="1"/>
  <c r="F53" i="1"/>
  <c r="E54" i="1"/>
  <c r="G54" i="1"/>
  <c r="H53" i="1"/>
  <c r="G55" i="4" l="1"/>
  <c r="H54" i="4"/>
  <c r="F54" i="5"/>
  <c r="E55" i="5"/>
  <c r="G55" i="5"/>
  <c r="H54" i="5"/>
  <c r="E55" i="4"/>
  <c r="F54" i="4"/>
  <c r="G56" i="3"/>
  <c r="H55" i="3"/>
  <c r="J55" i="3" s="1"/>
  <c r="K55" i="3" s="1"/>
  <c r="F56" i="3"/>
  <c r="E57" i="3"/>
  <c r="H54" i="2"/>
  <c r="J54" i="2" s="1"/>
  <c r="K54" i="2" s="1"/>
  <c r="G55" i="2"/>
  <c r="E60" i="2"/>
  <c r="F59" i="2"/>
  <c r="H54" i="1"/>
  <c r="G55" i="1"/>
  <c r="F54" i="1"/>
  <c r="E55" i="1"/>
  <c r="J53" i="1"/>
  <c r="K53" i="1" s="1"/>
  <c r="J54" i="4" l="1"/>
  <c r="K54" i="4" s="1"/>
  <c r="H55" i="4"/>
  <c r="G56" i="4"/>
  <c r="J54" i="1"/>
  <c r="K54" i="1" s="1"/>
  <c r="H55" i="5"/>
  <c r="G56" i="5"/>
  <c r="F55" i="5"/>
  <c r="E56" i="5"/>
  <c r="J54" i="5"/>
  <c r="K54" i="5" s="1"/>
  <c r="E56" i="4"/>
  <c r="F55" i="4"/>
  <c r="E58" i="3"/>
  <c r="F57" i="3"/>
  <c r="G57" i="3"/>
  <c r="I58" i="3" s="1"/>
  <c r="K58" i="3" s="1"/>
  <c r="L58" i="3" s="1"/>
  <c r="M58" i="3" s="1"/>
  <c r="H56" i="3"/>
  <c r="J56" i="3" s="1"/>
  <c r="K56" i="3" s="1"/>
  <c r="E61" i="2"/>
  <c r="F60" i="2"/>
  <c r="G56" i="2"/>
  <c r="H55" i="2"/>
  <c r="J55" i="2" s="1"/>
  <c r="K55" i="2" s="1"/>
  <c r="E56" i="1"/>
  <c r="F55" i="1"/>
  <c r="G56" i="1"/>
  <c r="H55" i="1"/>
  <c r="J55" i="5" l="1"/>
  <c r="K55" i="5" s="1"/>
  <c r="J55" i="4"/>
  <c r="K55" i="4" s="1"/>
  <c r="G57" i="4"/>
  <c r="H56" i="4"/>
  <c r="F56" i="5"/>
  <c r="E57" i="5"/>
  <c r="G57" i="5"/>
  <c r="H56" i="5"/>
  <c r="F56" i="4"/>
  <c r="E57" i="4"/>
  <c r="E59" i="3"/>
  <c r="F58" i="3"/>
  <c r="G58" i="3"/>
  <c r="H57" i="3"/>
  <c r="J57" i="3" s="1"/>
  <c r="K57" i="3" s="1"/>
  <c r="H56" i="2"/>
  <c r="J56" i="2" s="1"/>
  <c r="K56" i="2" s="1"/>
  <c r="G57" i="2"/>
  <c r="E62" i="2"/>
  <c r="F61" i="2"/>
  <c r="G57" i="1"/>
  <c r="H56" i="1"/>
  <c r="J55" i="1"/>
  <c r="K55" i="1" s="1"/>
  <c r="F56" i="1"/>
  <c r="E57" i="1"/>
  <c r="J56" i="4" l="1"/>
  <c r="K56" i="4" s="1"/>
  <c r="G58" i="4"/>
  <c r="H57" i="4"/>
  <c r="J56" i="1"/>
  <c r="K56" i="1" s="1"/>
  <c r="H57" i="5"/>
  <c r="G58" i="5"/>
  <c r="I58" i="5"/>
  <c r="K58" i="5" s="1"/>
  <c r="L58" i="5" s="1"/>
  <c r="M58" i="5" s="1"/>
  <c r="F57" i="5"/>
  <c r="E58" i="5"/>
  <c r="J56" i="5"/>
  <c r="K56" i="5" s="1"/>
  <c r="I58" i="4"/>
  <c r="K58" i="4" s="1"/>
  <c r="L58" i="4" s="1"/>
  <c r="M58" i="4" s="1"/>
  <c r="E58" i="4"/>
  <c r="F57" i="4"/>
  <c r="G59" i="3"/>
  <c r="H58" i="3"/>
  <c r="J58" i="3" s="1"/>
  <c r="E60" i="3"/>
  <c r="F59" i="3"/>
  <c r="F62" i="2"/>
  <c r="E63" i="2"/>
  <c r="H57" i="2"/>
  <c r="J57" i="2" s="1"/>
  <c r="K57" i="2" s="1"/>
  <c r="G58" i="2"/>
  <c r="I58" i="2"/>
  <c r="K58" i="2" s="1"/>
  <c r="L58" i="2" s="1"/>
  <c r="M58" i="2" s="1"/>
  <c r="I58" i="1"/>
  <c r="K58" i="1" s="1"/>
  <c r="L58" i="1" s="1"/>
  <c r="M58" i="1" s="1"/>
  <c r="F57" i="1"/>
  <c r="E58" i="1"/>
  <c r="H57" i="1"/>
  <c r="G58" i="1"/>
  <c r="J57" i="4" l="1"/>
  <c r="K57" i="4" s="1"/>
  <c r="G59" i="4"/>
  <c r="H58" i="4"/>
  <c r="J57" i="5"/>
  <c r="K57" i="5" s="1"/>
  <c r="H58" i="5"/>
  <c r="G59" i="5"/>
  <c r="E59" i="5"/>
  <c r="F58" i="5"/>
  <c r="E59" i="4"/>
  <c r="F58" i="4"/>
  <c r="E61" i="3"/>
  <c r="F60" i="3"/>
  <c r="G60" i="3"/>
  <c r="H59" i="3"/>
  <c r="J59" i="3" s="1"/>
  <c r="K59" i="3" s="1"/>
  <c r="E64" i="2"/>
  <c r="F63" i="2"/>
  <c r="H58" i="2"/>
  <c r="J58" i="2" s="1"/>
  <c r="G59" i="2"/>
  <c r="H58" i="1"/>
  <c r="G59" i="1"/>
  <c r="E59" i="1"/>
  <c r="F58" i="1"/>
  <c r="J57" i="1"/>
  <c r="K57" i="1" s="1"/>
  <c r="J58" i="4" l="1"/>
  <c r="G60" i="4"/>
  <c r="H59" i="4"/>
  <c r="J58" i="5"/>
  <c r="J58" i="1"/>
  <c r="E60" i="5"/>
  <c r="F59" i="5"/>
  <c r="H59" i="5"/>
  <c r="G60" i="5"/>
  <c r="F59" i="4"/>
  <c r="E60" i="4"/>
  <c r="G61" i="3"/>
  <c r="H60" i="3"/>
  <c r="J60" i="3" s="1"/>
  <c r="K60" i="3" s="1"/>
  <c r="E62" i="3"/>
  <c r="F61" i="3"/>
  <c r="H59" i="2"/>
  <c r="J59" i="2" s="1"/>
  <c r="K59" i="2" s="1"/>
  <c r="G60" i="2"/>
  <c r="E65" i="2"/>
  <c r="F64" i="2"/>
  <c r="E60" i="1"/>
  <c r="F59" i="1"/>
  <c r="H59" i="1"/>
  <c r="G60" i="1"/>
  <c r="J59" i="4" l="1"/>
  <c r="K59" i="4" s="1"/>
  <c r="H60" i="4"/>
  <c r="G61" i="4"/>
  <c r="J59" i="5"/>
  <c r="K59" i="5" s="1"/>
  <c r="J59" i="1"/>
  <c r="K59" i="1" s="1"/>
  <c r="G61" i="5"/>
  <c r="H60" i="5"/>
  <c r="E61" i="5"/>
  <c r="F60" i="5"/>
  <c r="E61" i="4"/>
  <c r="F60" i="4"/>
  <c r="E63" i="3"/>
  <c r="F62" i="3"/>
  <c r="G62" i="3"/>
  <c r="H61" i="3"/>
  <c r="J61" i="3" s="1"/>
  <c r="K61" i="3" s="1"/>
  <c r="E66" i="2"/>
  <c r="F65" i="2"/>
  <c r="H60" i="2"/>
  <c r="J60" i="2" s="1"/>
  <c r="K60" i="2" s="1"/>
  <c r="G61" i="2"/>
  <c r="G61" i="1"/>
  <c r="H60" i="1"/>
  <c r="E61" i="1"/>
  <c r="F60" i="1"/>
  <c r="J60" i="4" l="1"/>
  <c r="K60" i="4" s="1"/>
  <c r="G62" i="4"/>
  <c r="H61" i="4"/>
  <c r="J60" i="1"/>
  <c r="K60" i="1" s="1"/>
  <c r="J60" i="5"/>
  <c r="K60" i="5" s="1"/>
  <c r="F61" i="5"/>
  <c r="E62" i="5"/>
  <c r="H61" i="5"/>
  <c r="G62" i="5"/>
  <c r="E62" i="4"/>
  <c r="F61" i="4"/>
  <c r="J61" i="4" s="1"/>
  <c r="K61" i="4" s="1"/>
  <c r="G63" i="3"/>
  <c r="H62" i="3"/>
  <c r="J62" i="3" s="1"/>
  <c r="K62" i="3" s="1"/>
  <c r="E64" i="3"/>
  <c r="F63" i="3"/>
  <c r="H61" i="2"/>
  <c r="J61" i="2" s="1"/>
  <c r="K61" i="2" s="1"/>
  <c r="G62" i="2"/>
  <c r="E67" i="2"/>
  <c r="F66" i="2"/>
  <c r="F61" i="1"/>
  <c r="E62" i="1"/>
  <c r="G62" i="1"/>
  <c r="H61" i="1"/>
  <c r="H62" i="4" l="1"/>
  <c r="G63" i="4"/>
  <c r="J61" i="1"/>
  <c r="K61" i="1" s="1"/>
  <c r="F62" i="5"/>
  <c r="E63" i="5"/>
  <c r="J61" i="5"/>
  <c r="K61" i="5" s="1"/>
  <c r="G63" i="5"/>
  <c r="H62" i="5"/>
  <c r="E63" i="4"/>
  <c r="F62" i="4"/>
  <c r="E65" i="3"/>
  <c r="F64" i="3"/>
  <c r="H63" i="3"/>
  <c r="J63" i="3" s="1"/>
  <c r="K63" i="3" s="1"/>
  <c r="G64" i="3"/>
  <c r="E68" i="2"/>
  <c r="F67" i="2"/>
  <c r="H62" i="2"/>
  <c r="J62" i="2" s="1"/>
  <c r="K62" i="2" s="1"/>
  <c r="G63" i="2"/>
  <c r="F62" i="1"/>
  <c r="E63" i="1"/>
  <c r="H62" i="1"/>
  <c r="G63" i="1"/>
  <c r="J62" i="4" l="1"/>
  <c r="K62" i="4" s="1"/>
  <c r="G64" i="4"/>
  <c r="H63" i="4"/>
  <c r="J62" i="1"/>
  <c r="K62" i="1" s="1"/>
  <c r="H63" i="5"/>
  <c r="G64" i="5"/>
  <c r="E64" i="5"/>
  <c r="F63" i="5"/>
  <c r="J62" i="5"/>
  <c r="K62" i="5" s="1"/>
  <c r="E64" i="4"/>
  <c r="F63" i="4"/>
  <c r="G65" i="3"/>
  <c r="H64" i="3"/>
  <c r="J64" i="3" s="1"/>
  <c r="K64" i="3" s="1"/>
  <c r="E66" i="3"/>
  <c r="F65" i="3"/>
  <c r="I65" i="3"/>
  <c r="K65" i="3" s="1"/>
  <c r="L65" i="3" s="1"/>
  <c r="M65" i="3" s="1"/>
  <c r="G64" i="2"/>
  <c r="H63" i="2"/>
  <c r="J63" i="2" s="1"/>
  <c r="K63" i="2" s="1"/>
  <c r="E69" i="2"/>
  <c r="F68" i="2"/>
  <c r="G64" i="1"/>
  <c r="H63" i="1"/>
  <c r="F63" i="1"/>
  <c r="E64" i="1"/>
  <c r="J63" i="4" l="1"/>
  <c r="K63" i="4" s="1"/>
  <c r="G65" i="4"/>
  <c r="H64" i="4"/>
  <c r="J63" i="5"/>
  <c r="K63" i="5" s="1"/>
  <c r="J63" i="1"/>
  <c r="K63" i="1" s="1"/>
  <c r="F64" i="5"/>
  <c r="I65" i="5"/>
  <c r="K65" i="5" s="1"/>
  <c r="L65" i="5" s="1"/>
  <c r="M65" i="5" s="1"/>
  <c r="E65" i="5"/>
  <c r="H64" i="5"/>
  <c r="G65" i="5"/>
  <c r="I65" i="4"/>
  <c r="K65" i="4" s="1"/>
  <c r="L65" i="4" s="1"/>
  <c r="M65" i="4" s="1"/>
  <c r="E65" i="4"/>
  <c r="F64" i="4"/>
  <c r="E67" i="3"/>
  <c r="F66" i="3"/>
  <c r="G66" i="3"/>
  <c r="H65" i="3"/>
  <c r="J65" i="3" s="1"/>
  <c r="E70" i="2"/>
  <c r="F69" i="2"/>
  <c r="H64" i="2"/>
  <c r="J64" i="2" s="1"/>
  <c r="K64" i="2" s="1"/>
  <c r="G65" i="2"/>
  <c r="I65" i="2"/>
  <c r="K65" i="2" s="1"/>
  <c r="L65" i="2" s="1"/>
  <c r="M65" i="2" s="1"/>
  <c r="I65" i="1"/>
  <c r="K65" i="1" s="1"/>
  <c r="L65" i="1" s="1"/>
  <c r="M65" i="1" s="1"/>
  <c r="F64" i="1"/>
  <c r="E65" i="1"/>
  <c r="G65" i="1"/>
  <c r="H64" i="1"/>
  <c r="J64" i="4" l="1"/>
  <c r="K64" i="4" s="1"/>
  <c r="G66" i="4"/>
  <c r="H65" i="4"/>
  <c r="F65" i="5"/>
  <c r="E66" i="5"/>
  <c r="G66" i="5"/>
  <c r="H65" i="5"/>
  <c r="J64" i="5"/>
  <c r="K64" i="5" s="1"/>
  <c r="E66" i="4"/>
  <c r="F65" i="4"/>
  <c r="G67" i="3"/>
  <c r="H66" i="3"/>
  <c r="J66" i="3" s="1"/>
  <c r="K66" i="3" s="1"/>
  <c r="E68" i="3"/>
  <c r="F67" i="3"/>
  <c r="G66" i="2"/>
  <c r="H65" i="2"/>
  <c r="J65" i="2" s="1"/>
  <c r="E71" i="2"/>
  <c r="F70" i="2"/>
  <c r="H65" i="1"/>
  <c r="G66" i="1"/>
  <c r="F65" i="1"/>
  <c r="E66" i="1"/>
  <c r="J64" i="1"/>
  <c r="K64" i="1" s="1"/>
  <c r="J65" i="4" l="1"/>
  <c r="H66" i="4"/>
  <c r="G67" i="4"/>
  <c r="J65" i="1"/>
  <c r="H66" i="5"/>
  <c r="G67" i="5"/>
  <c r="F66" i="5"/>
  <c r="E67" i="5"/>
  <c r="J65" i="5"/>
  <c r="E67" i="4"/>
  <c r="F66" i="4"/>
  <c r="E69" i="3"/>
  <c r="F68" i="3"/>
  <c r="H67" i="3"/>
  <c r="J67" i="3" s="1"/>
  <c r="K67" i="3" s="1"/>
  <c r="G68" i="3"/>
  <c r="E72" i="2"/>
  <c r="F71" i="2"/>
  <c r="G67" i="2"/>
  <c r="H66" i="2"/>
  <c r="J66" i="2" s="1"/>
  <c r="K66" i="2" s="1"/>
  <c r="E67" i="1"/>
  <c r="F66" i="1"/>
  <c r="G67" i="1"/>
  <c r="H66" i="1"/>
  <c r="J66" i="4" l="1"/>
  <c r="K66" i="4" s="1"/>
  <c r="H67" i="4"/>
  <c r="G68" i="4"/>
  <c r="J66" i="1"/>
  <c r="K66" i="1" s="1"/>
  <c r="J66" i="5"/>
  <c r="K66" i="5" s="1"/>
  <c r="E68" i="5"/>
  <c r="F67" i="5"/>
  <c r="G68" i="5"/>
  <c r="H67" i="5"/>
  <c r="F67" i="4"/>
  <c r="J67" i="4" s="1"/>
  <c r="K67" i="4" s="1"/>
  <c r="E68" i="4"/>
  <c r="G69" i="3"/>
  <c r="H68" i="3"/>
  <c r="J68" i="3" s="1"/>
  <c r="K68" i="3" s="1"/>
  <c r="E70" i="3"/>
  <c r="F69" i="3"/>
  <c r="F72" i="2"/>
  <c r="E73" i="2"/>
  <c r="H67" i="2"/>
  <c r="J67" i="2" s="1"/>
  <c r="K67" i="2" s="1"/>
  <c r="G68" i="2"/>
  <c r="H67" i="1"/>
  <c r="G68" i="1"/>
  <c r="E68" i="1"/>
  <c r="F67" i="1"/>
  <c r="H68" i="4" l="1"/>
  <c r="G69" i="4"/>
  <c r="J67" i="5"/>
  <c r="K67" i="5" s="1"/>
  <c r="J67" i="1"/>
  <c r="K67" i="1" s="1"/>
  <c r="G69" i="5"/>
  <c r="H68" i="5"/>
  <c r="E69" i="5"/>
  <c r="F68" i="5"/>
  <c r="E69" i="4"/>
  <c r="F68" i="4"/>
  <c r="E71" i="3"/>
  <c r="F70" i="3"/>
  <c r="G70" i="3"/>
  <c r="H69" i="3"/>
  <c r="J69" i="3" s="1"/>
  <c r="K69" i="3" s="1"/>
  <c r="E74" i="2"/>
  <c r="F73" i="2"/>
  <c r="G69" i="2"/>
  <c r="H68" i="2"/>
  <c r="J68" i="2" s="1"/>
  <c r="K68" i="2" s="1"/>
  <c r="E69" i="1"/>
  <c r="F68" i="1"/>
  <c r="G69" i="1"/>
  <c r="H68" i="1"/>
  <c r="J68" i="4" l="1"/>
  <c r="K68" i="4" s="1"/>
  <c r="G70" i="4"/>
  <c r="H69" i="4"/>
  <c r="J68" i="5"/>
  <c r="K68" i="5" s="1"/>
  <c r="E70" i="5"/>
  <c r="F69" i="5"/>
  <c r="H69" i="5"/>
  <c r="G70" i="5"/>
  <c r="E70" i="4"/>
  <c r="F69" i="4"/>
  <c r="G71" i="3"/>
  <c r="I72" i="3" s="1"/>
  <c r="K72" i="3" s="1"/>
  <c r="L72" i="3" s="1"/>
  <c r="M72" i="3" s="1"/>
  <c r="H70" i="3"/>
  <c r="J70" i="3" s="1"/>
  <c r="K70" i="3" s="1"/>
  <c r="E72" i="3"/>
  <c r="F71" i="3"/>
  <c r="G70" i="2"/>
  <c r="H69" i="2"/>
  <c r="J69" i="2" s="1"/>
  <c r="K69" i="2" s="1"/>
  <c r="F74" i="2"/>
  <c r="E75" i="2"/>
  <c r="G70" i="1"/>
  <c r="H69" i="1"/>
  <c r="J68" i="1"/>
  <c r="K68" i="1" s="1"/>
  <c r="F69" i="1"/>
  <c r="E70" i="1"/>
  <c r="J69" i="4" l="1"/>
  <c r="K69" i="4" s="1"/>
  <c r="G71" i="4"/>
  <c r="H70" i="4"/>
  <c r="J69" i="1"/>
  <c r="K69" i="1" s="1"/>
  <c r="J69" i="5"/>
  <c r="K69" i="5" s="1"/>
  <c r="E71" i="5"/>
  <c r="F70" i="5"/>
  <c r="H70" i="5"/>
  <c r="G71" i="5"/>
  <c r="F70" i="4"/>
  <c r="E71" i="4"/>
  <c r="E73" i="3"/>
  <c r="F72" i="3"/>
  <c r="G72" i="3"/>
  <c r="H71" i="3"/>
  <c r="J71" i="3" s="1"/>
  <c r="K71" i="3" s="1"/>
  <c r="E76" i="2"/>
  <c r="F75" i="2"/>
  <c r="H70" i="2"/>
  <c r="J70" i="2" s="1"/>
  <c r="K70" i="2" s="1"/>
  <c r="G71" i="2"/>
  <c r="E71" i="1"/>
  <c r="F70" i="1"/>
  <c r="G71" i="1"/>
  <c r="H70" i="1"/>
  <c r="J70" i="4" l="1"/>
  <c r="K70" i="4" s="1"/>
  <c r="H71" i="4"/>
  <c r="G72" i="4"/>
  <c r="J70" i="5"/>
  <c r="K70" i="5" s="1"/>
  <c r="I72" i="5"/>
  <c r="K72" i="5" s="1"/>
  <c r="L72" i="5" s="1"/>
  <c r="M72" i="5" s="1"/>
  <c r="E72" i="5"/>
  <c r="F71" i="5"/>
  <c r="G72" i="5"/>
  <c r="H71" i="5"/>
  <c r="I72" i="4"/>
  <c r="E72" i="4"/>
  <c r="F71" i="4"/>
  <c r="G73" i="3"/>
  <c r="H72" i="3"/>
  <c r="J72" i="3" s="1"/>
  <c r="E74" i="3"/>
  <c r="F73" i="3"/>
  <c r="E77" i="2"/>
  <c r="F76" i="2"/>
  <c r="G72" i="2"/>
  <c r="H71" i="2"/>
  <c r="J71" i="2" s="1"/>
  <c r="K71" i="2" s="1"/>
  <c r="I72" i="2"/>
  <c r="K72" i="2" s="1"/>
  <c r="L72" i="2" s="1"/>
  <c r="M72" i="2" s="1"/>
  <c r="G72" i="1"/>
  <c r="H71" i="1"/>
  <c r="J70" i="1"/>
  <c r="K70" i="1" s="1"/>
  <c r="I72" i="1"/>
  <c r="K72" i="1" s="1"/>
  <c r="L72" i="1" s="1"/>
  <c r="M72" i="1" s="1"/>
  <c r="E72" i="1"/>
  <c r="F71" i="1"/>
  <c r="J71" i="4" l="1"/>
  <c r="K71" i="4" s="1"/>
  <c r="G73" i="4"/>
  <c r="H72" i="4"/>
  <c r="J71" i="1"/>
  <c r="K71" i="1" s="1"/>
  <c r="G73" i="5"/>
  <c r="H72" i="5"/>
  <c r="J71" i="5"/>
  <c r="K71" i="5" s="1"/>
  <c r="F72" i="5"/>
  <c r="E73" i="5"/>
  <c r="F72" i="4"/>
  <c r="E73" i="4"/>
  <c r="E75" i="3"/>
  <c r="F74" i="3"/>
  <c r="H73" i="3"/>
  <c r="J73" i="3" s="1"/>
  <c r="K73" i="3" s="1"/>
  <c r="G74" i="3"/>
  <c r="H72" i="2"/>
  <c r="J72" i="2" s="1"/>
  <c r="G73" i="2"/>
  <c r="E78" i="2"/>
  <c r="F77" i="2"/>
  <c r="F72" i="1"/>
  <c r="E73" i="1"/>
  <c r="H72" i="1"/>
  <c r="G73" i="1"/>
  <c r="J72" i="4" l="1"/>
  <c r="K72" i="4" s="1"/>
  <c r="L72" i="4" s="1"/>
  <c r="M72" i="4" s="1"/>
  <c r="H73" i="4"/>
  <c r="G74" i="4"/>
  <c r="J72" i="1"/>
  <c r="J72" i="5"/>
  <c r="E74" i="5"/>
  <c r="F73" i="5"/>
  <c r="G74" i="5"/>
  <c r="H73" i="5"/>
  <c r="E74" i="4"/>
  <c r="F73" i="4"/>
  <c r="G75" i="3"/>
  <c r="H74" i="3"/>
  <c r="J74" i="3" s="1"/>
  <c r="K74" i="3" s="1"/>
  <c r="E76" i="3"/>
  <c r="F75" i="3"/>
  <c r="F78" i="2"/>
  <c r="E79" i="2"/>
  <c r="H73" i="2"/>
  <c r="J73" i="2" s="1"/>
  <c r="K73" i="2" s="1"/>
  <c r="G74" i="2"/>
  <c r="G74" i="1"/>
  <c r="H73" i="1"/>
  <c r="E74" i="1"/>
  <c r="F73" i="1"/>
  <c r="J73" i="4" l="1"/>
  <c r="K73" i="4" s="1"/>
  <c r="G75" i="4"/>
  <c r="H74" i="4"/>
  <c r="J73" i="1"/>
  <c r="K73" i="1" s="1"/>
  <c r="J73" i="5"/>
  <c r="K73" i="5" s="1"/>
  <c r="G75" i="5"/>
  <c r="H74" i="5"/>
  <c r="E75" i="5"/>
  <c r="F74" i="5"/>
  <c r="E75" i="4"/>
  <c r="F74" i="4"/>
  <c r="J74" i="4" s="1"/>
  <c r="K74" i="4" s="1"/>
  <c r="F76" i="3"/>
  <c r="E77" i="3"/>
  <c r="G76" i="3"/>
  <c r="H75" i="3"/>
  <c r="J75" i="3" s="1"/>
  <c r="K75" i="3" s="1"/>
  <c r="E80" i="2"/>
  <c r="F79" i="2"/>
  <c r="G75" i="2"/>
  <c r="H74" i="2"/>
  <c r="J74" i="2" s="1"/>
  <c r="K74" i="2" s="1"/>
  <c r="E75" i="1"/>
  <c r="F74" i="1"/>
  <c r="H74" i="1"/>
  <c r="G75" i="1"/>
  <c r="H75" i="4" l="1"/>
  <c r="G76" i="4"/>
  <c r="J74" i="5"/>
  <c r="K74" i="5" s="1"/>
  <c r="J74" i="1"/>
  <c r="K74" i="1" s="1"/>
  <c r="F75" i="5"/>
  <c r="E76" i="5"/>
  <c r="G76" i="5"/>
  <c r="H75" i="5"/>
  <c r="E76" i="4"/>
  <c r="F75" i="4"/>
  <c r="G77" i="3"/>
  <c r="H76" i="3"/>
  <c r="J76" i="3" s="1"/>
  <c r="K76" i="3" s="1"/>
  <c r="F77" i="3"/>
  <c r="E78" i="3"/>
  <c r="H75" i="2"/>
  <c r="J75" i="2" s="1"/>
  <c r="K75" i="2" s="1"/>
  <c r="G76" i="2"/>
  <c r="F80" i="2"/>
  <c r="E81" i="2"/>
  <c r="H75" i="1"/>
  <c r="G76" i="1"/>
  <c r="F75" i="1"/>
  <c r="E76" i="1"/>
  <c r="J75" i="4" l="1"/>
  <c r="K75" i="4" s="1"/>
  <c r="G77" i="4"/>
  <c r="H76" i="4"/>
  <c r="J75" i="1"/>
  <c r="K75" i="1" s="1"/>
  <c r="E77" i="5"/>
  <c r="F76" i="5"/>
  <c r="G77" i="5"/>
  <c r="H76" i="5"/>
  <c r="J75" i="5"/>
  <c r="K75" i="5" s="1"/>
  <c r="E77" i="4"/>
  <c r="F76" i="4"/>
  <c r="J76" i="4" s="1"/>
  <c r="K76" i="4" s="1"/>
  <c r="E79" i="3"/>
  <c r="F78" i="3"/>
  <c r="G78" i="3"/>
  <c r="I79" i="3" s="1"/>
  <c r="H77" i="3"/>
  <c r="J77" i="3" s="1"/>
  <c r="K77" i="3" s="1"/>
  <c r="F81" i="2"/>
  <c r="E82" i="2"/>
  <c r="H76" i="2"/>
  <c r="J76" i="2" s="1"/>
  <c r="K76" i="2" s="1"/>
  <c r="G77" i="2"/>
  <c r="F76" i="1"/>
  <c r="E77" i="1"/>
  <c r="H76" i="1"/>
  <c r="G77" i="1"/>
  <c r="J76" i="5" l="1"/>
  <c r="K76" i="5" s="1"/>
  <c r="G78" i="4"/>
  <c r="H77" i="4"/>
  <c r="J76" i="1"/>
  <c r="K76" i="1" s="1"/>
  <c r="H77" i="5"/>
  <c r="G78" i="5"/>
  <c r="F77" i="5"/>
  <c r="E78" i="5"/>
  <c r="E78" i="4"/>
  <c r="F77" i="4"/>
  <c r="G79" i="3"/>
  <c r="H78" i="3"/>
  <c r="J78" i="3" s="1"/>
  <c r="K78" i="3" s="1"/>
  <c r="E80" i="3"/>
  <c r="F79" i="3"/>
  <c r="K79" i="3"/>
  <c r="L79" i="3" s="1"/>
  <c r="R3" i="3"/>
  <c r="F82" i="2"/>
  <c r="E83" i="2"/>
  <c r="G78" i="2"/>
  <c r="H77" i="2"/>
  <c r="J77" i="2" s="1"/>
  <c r="K77" i="2" s="1"/>
  <c r="G78" i="1"/>
  <c r="H77" i="1"/>
  <c r="E78" i="1"/>
  <c r="F77" i="1"/>
  <c r="J77" i="4" l="1"/>
  <c r="K77" i="4" s="1"/>
  <c r="H78" i="4"/>
  <c r="G79" i="4"/>
  <c r="J77" i="5"/>
  <c r="K77" i="5" s="1"/>
  <c r="J77" i="1"/>
  <c r="K77" i="1" s="1"/>
  <c r="I79" i="5"/>
  <c r="E79" i="5"/>
  <c r="F78" i="5"/>
  <c r="H78" i="5"/>
  <c r="G79" i="5"/>
  <c r="E79" i="4"/>
  <c r="F78" i="4"/>
  <c r="J78" i="4" s="1"/>
  <c r="K78" i="4" s="1"/>
  <c r="I79" i="4"/>
  <c r="E81" i="3"/>
  <c r="F80" i="3"/>
  <c r="H6" i="7"/>
  <c r="R4" i="3"/>
  <c r="I6" i="7" s="1"/>
  <c r="M79" i="3"/>
  <c r="R5" i="3"/>
  <c r="K6" i="7" s="1"/>
  <c r="R2" i="3"/>
  <c r="F6" i="7" s="1"/>
  <c r="G80" i="3"/>
  <c r="H79" i="3"/>
  <c r="J79" i="3" s="1"/>
  <c r="G79" i="2"/>
  <c r="H78" i="2"/>
  <c r="J78" i="2" s="1"/>
  <c r="K78" i="2" s="1"/>
  <c r="I79" i="2"/>
  <c r="R3" i="2" s="1"/>
  <c r="E84" i="2"/>
  <c r="F83" i="2"/>
  <c r="F78" i="1"/>
  <c r="E79" i="1"/>
  <c r="I79" i="1"/>
  <c r="H78" i="1"/>
  <c r="G79" i="1"/>
  <c r="H79" i="4" l="1"/>
  <c r="G80" i="4"/>
  <c r="J78" i="5"/>
  <c r="K78" i="5" s="1"/>
  <c r="F79" i="5"/>
  <c r="E80" i="5"/>
  <c r="H79" i="5"/>
  <c r="G80" i="5"/>
  <c r="K79" i="5"/>
  <c r="L79" i="5" s="1"/>
  <c r="R3" i="5"/>
  <c r="K79" i="4"/>
  <c r="L79" i="4" s="1"/>
  <c r="R3" i="4"/>
  <c r="E80" i="4"/>
  <c r="F79" i="4"/>
  <c r="J79" i="4" s="1"/>
  <c r="G81" i="3"/>
  <c r="H80" i="3"/>
  <c r="J80" i="3" s="1"/>
  <c r="K80" i="3" s="1"/>
  <c r="S6" i="3"/>
  <c r="R6" i="3"/>
  <c r="J6" i="7" s="1"/>
  <c r="E82" i="3"/>
  <c r="F81" i="3"/>
  <c r="E85" i="2"/>
  <c r="F84" i="2"/>
  <c r="H5" i="7"/>
  <c r="R4" i="2"/>
  <c r="I5" i="7" s="1"/>
  <c r="H79" i="2"/>
  <c r="J79" i="2" s="1"/>
  <c r="K79" i="2" s="1"/>
  <c r="L79" i="2" s="1"/>
  <c r="G80" i="2"/>
  <c r="K79" i="1"/>
  <c r="L79" i="1" s="1"/>
  <c r="R3" i="1"/>
  <c r="E80" i="1"/>
  <c r="F79" i="1"/>
  <c r="G80" i="1"/>
  <c r="H79" i="1"/>
  <c r="J78" i="1"/>
  <c r="K78" i="1" s="1"/>
  <c r="G81" i="4" l="1"/>
  <c r="H80" i="4"/>
  <c r="J79" i="5"/>
  <c r="H8" i="7"/>
  <c r="R4" i="5"/>
  <c r="I8" i="7" s="1"/>
  <c r="F80" i="5"/>
  <c r="E81" i="5"/>
  <c r="M79" i="5"/>
  <c r="R5" i="5"/>
  <c r="K8" i="7" s="1"/>
  <c r="R2" i="5"/>
  <c r="F8" i="7" s="1"/>
  <c r="G81" i="5"/>
  <c r="H80" i="5"/>
  <c r="H7" i="7"/>
  <c r="R4" i="4"/>
  <c r="I7" i="7" s="1"/>
  <c r="E81" i="4"/>
  <c r="F80" i="4"/>
  <c r="M79" i="4"/>
  <c r="R5" i="4"/>
  <c r="K7" i="7" s="1"/>
  <c r="R2" i="4"/>
  <c r="F7" i="7" s="1"/>
  <c r="E83" i="3"/>
  <c r="F82" i="3"/>
  <c r="G82" i="3"/>
  <c r="H81" i="3"/>
  <c r="J81" i="3" s="1"/>
  <c r="K81" i="3" s="1"/>
  <c r="M79" i="2"/>
  <c r="R2" i="2"/>
  <c r="F5" i="7" s="1"/>
  <c r="R5" i="2"/>
  <c r="K5" i="7" s="1"/>
  <c r="G81" i="2"/>
  <c r="H80" i="2"/>
  <c r="J80" i="2" s="1"/>
  <c r="K80" i="2" s="1"/>
  <c r="E86" i="2"/>
  <c r="F85" i="2"/>
  <c r="G81" i="1"/>
  <c r="H80" i="1"/>
  <c r="J79" i="1"/>
  <c r="F80" i="1"/>
  <c r="E81" i="1"/>
  <c r="H4" i="7"/>
  <c r="R4" i="1"/>
  <c r="I4" i="7" s="1"/>
  <c r="M79" i="1"/>
  <c r="R2" i="1"/>
  <c r="F4" i="7" s="1"/>
  <c r="R5" i="1"/>
  <c r="K4" i="7" s="1"/>
  <c r="J80" i="4" l="1"/>
  <c r="K80" i="4" s="1"/>
  <c r="H81" i="4"/>
  <c r="G82" i="4"/>
  <c r="J80" i="1"/>
  <c r="K80" i="1" s="1"/>
  <c r="H81" i="5"/>
  <c r="G82" i="5"/>
  <c r="E82" i="5"/>
  <c r="F81" i="5"/>
  <c r="J80" i="5"/>
  <c r="K80" i="5" s="1"/>
  <c r="S6" i="5"/>
  <c r="R6" i="5"/>
  <c r="J8" i="7" s="1"/>
  <c r="S6" i="4"/>
  <c r="R6" i="4"/>
  <c r="J7" i="7" s="1"/>
  <c r="F81" i="4"/>
  <c r="J81" i="4" s="1"/>
  <c r="K81" i="4" s="1"/>
  <c r="E82" i="4"/>
  <c r="G83" i="3"/>
  <c r="H82" i="3"/>
  <c r="J82" i="3" s="1"/>
  <c r="K82" i="3" s="1"/>
  <c r="E84" i="3"/>
  <c r="F83" i="3"/>
  <c r="E87" i="2"/>
  <c r="F86" i="2"/>
  <c r="H81" i="2"/>
  <c r="J81" i="2" s="1"/>
  <c r="K81" i="2" s="1"/>
  <c r="G82" i="2"/>
  <c r="S6" i="2"/>
  <c r="R6" i="2"/>
  <c r="J5" i="7" s="1"/>
  <c r="R6" i="1"/>
  <c r="J4" i="7" s="1"/>
  <c r="S6" i="1"/>
  <c r="I9" i="7"/>
  <c r="I10" i="7"/>
  <c r="K9" i="7"/>
  <c r="K10" i="7"/>
  <c r="H10" i="7"/>
  <c r="H9" i="7"/>
  <c r="F9" i="7"/>
  <c r="F10" i="7"/>
  <c r="F81" i="1"/>
  <c r="E82" i="1"/>
  <c r="H81" i="1"/>
  <c r="G82" i="1"/>
  <c r="H82" i="4" l="1"/>
  <c r="G83" i="4"/>
  <c r="J81" i="5"/>
  <c r="K81" i="5" s="1"/>
  <c r="E83" i="5"/>
  <c r="F82" i="5"/>
  <c r="G83" i="5"/>
  <c r="H82" i="5"/>
  <c r="F82" i="4"/>
  <c r="E83" i="4"/>
  <c r="E85" i="3"/>
  <c r="F84" i="3"/>
  <c r="H83" i="3"/>
  <c r="J83" i="3" s="1"/>
  <c r="K83" i="3" s="1"/>
  <c r="G84" i="3"/>
  <c r="E88" i="2"/>
  <c r="F87" i="2"/>
  <c r="H82" i="2"/>
  <c r="J82" i="2" s="1"/>
  <c r="K82" i="2" s="1"/>
  <c r="G83" i="2"/>
  <c r="E83" i="1"/>
  <c r="F82" i="1"/>
  <c r="J81" i="1"/>
  <c r="K81" i="1" s="1"/>
  <c r="H82" i="1"/>
  <c r="G83" i="1"/>
  <c r="J10" i="7"/>
  <c r="J9" i="7"/>
  <c r="J82" i="4" l="1"/>
  <c r="K82" i="4" s="1"/>
  <c r="H83" i="4"/>
  <c r="G84" i="4"/>
  <c r="J82" i="5"/>
  <c r="K82" i="5" s="1"/>
  <c r="J82" i="1"/>
  <c r="K82" i="1" s="1"/>
  <c r="H83" i="5"/>
  <c r="G84" i="5"/>
  <c r="E84" i="5"/>
  <c r="F83" i="5"/>
  <c r="F83" i="4"/>
  <c r="J83" i="4" s="1"/>
  <c r="K83" i="4" s="1"/>
  <c r="E84" i="4"/>
  <c r="G85" i="3"/>
  <c r="H84" i="3"/>
  <c r="J84" i="3" s="1"/>
  <c r="K84" i="3" s="1"/>
  <c r="E86" i="3"/>
  <c r="F85" i="3"/>
  <c r="E89" i="2"/>
  <c r="F88" i="2"/>
  <c r="H83" i="2"/>
  <c r="J83" i="2" s="1"/>
  <c r="K83" i="2" s="1"/>
  <c r="G84" i="2"/>
  <c r="H83" i="1"/>
  <c r="G84" i="1"/>
  <c r="F83" i="1"/>
  <c r="E84" i="1"/>
  <c r="G85" i="4" l="1"/>
  <c r="H84" i="4"/>
  <c r="J83" i="5"/>
  <c r="K83" i="5" s="1"/>
  <c r="E85" i="5"/>
  <c r="F84" i="5"/>
  <c r="G85" i="5"/>
  <c r="H84" i="5"/>
  <c r="F84" i="4"/>
  <c r="J84" i="4" s="1"/>
  <c r="K84" i="4" s="1"/>
  <c r="E85" i="4"/>
  <c r="E87" i="3"/>
  <c r="F86" i="3"/>
  <c r="G86" i="3"/>
  <c r="H85" i="3"/>
  <c r="J85" i="3" s="1"/>
  <c r="K85" i="3" s="1"/>
  <c r="E90" i="2"/>
  <c r="F89" i="2"/>
  <c r="G85" i="2"/>
  <c r="H84" i="2"/>
  <c r="J84" i="2" s="1"/>
  <c r="K84" i="2" s="1"/>
  <c r="F84" i="1"/>
  <c r="E85" i="1"/>
  <c r="J83" i="1"/>
  <c r="K83" i="1" s="1"/>
  <c r="G85" i="1"/>
  <c r="H84" i="1"/>
  <c r="H85" i="4" l="1"/>
  <c r="G86" i="4"/>
  <c r="J84" i="5"/>
  <c r="K84" i="5" s="1"/>
  <c r="G86" i="5"/>
  <c r="H85" i="5"/>
  <c r="E86" i="5"/>
  <c r="F85" i="5"/>
  <c r="F85" i="4"/>
  <c r="E86" i="4"/>
  <c r="G87" i="3"/>
  <c r="H86" i="3"/>
  <c r="J86" i="3" s="1"/>
  <c r="K86" i="3" s="1"/>
  <c r="E88" i="3"/>
  <c r="F87" i="3"/>
  <c r="G86" i="2"/>
  <c r="H85" i="2"/>
  <c r="J85" i="2" s="1"/>
  <c r="K85" i="2" s="1"/>
  <c r="E91" i="2"/>
  <c r="F90" i="2"/>
  <c r="H85" i="1"/>
  <c r="G86" i="1"/>
  <c r="E86" i="1"/>
  <c r="F85" i="1"/>
  <c r="J84" i="1"/>
  <c r="K84" i="1" s="1"/>
  <c r="J85" i="4" l="1"/>
  <c r="K85" i="4" s="1"/>
  <c r="G87" i="4"/>
  <c r="H86" i="4"/>
  <c r="J85" i="5"/>
  <c r="K85" i="5" s="1"/>
  <c r="E87" i="5"/>
  <c r="F86" i="5"/>
  <c r="H86" i="5"/>
  <c r="G87" i="5"/>
  <c r="F86" i="4"/>
  <c r="E87" i="4"/>
  <c r="E89" i="3"/>
  <c r="F88" i="3"/>
  <c r="H87" i="3"/>
  <c r="J87" i="3" s="1"/>
  <c r="K87" i="3" s="1"/>
  <c r="G88" i="3"/>
  <c r="E92" i="2"/>
  <c r="F91" i="2"/>
  <c r="G87" i="2"/>
  <c r="H86" i="2"/>
  <c r="J86" i="2" s="1"/>
  <c r="K86" i="2" s="1"/>
  <c r="J85" i="1"/>
  <c r="K85" i="1" s="1"/>
  <c r="E87" i="1"/>
  <c r="F86" i="1"/>
  <c r="H86" i="1"/>
  <c r="G87" i="1"/>
  <c r="J86" i="4" l="1"/>
  <c r="K86" i="4" s="1"/>
  <c r="H87" i="4"/>
  <c r="G88" i="4"/>
  <c r="J86" i="5"/>
  <c r="K86" i="5" s="1"/>
  <c r="H87" i="5"/>
  <c r="G88" i="5"/>
  <c r="F87" i="5"/>
  <c r="E88" i="5"/>
  <c r="E88" i="4"/>
  <c r="F87" i="4"/>
  <c r="G89" i="3"/>
  <c r="H88" i="3"/>
  <c r="J88" i="3" s="1"/>
  <c r="K88" i="3" s="1"/>
  <c r="E90" i="3"/>
  <c r="F89" i="3"/>
  <c r="G88" i="2"/>
  <c r="H87" i="2"/>
  <c r="J87" i="2" s="1"/>
  <c r="K87" i="2" s="1"/>
  <c r="E93" i="2"/>
  <c r="F92" i="2"/>
  <c r="J86" i="1"/>
  <c r="K86" i="1" s="1"/>
  <c r="E88" i="1"/>
  <c r="F87" i="1"/>
  <c r="H87" i="1"/>
  <c r="G88" i="1"/>
  <c r="J87" i="4" l="1"/>
  <c r="K87" i="4" s="1"/>
  <c r="G89" i="4"/>
  <c r="H88" i="4"/>
  <c r="J87" i="5"/>
  <c r="K87" i="5" s="1"/>
  <c r="E89" i="5"/>
  <c r="F88" i="5"/>
  <c r="G89" i="5"/>
  <c r="H88" i="5"/>
  <c r="E89" i="4"/>
  <c r="F88" i="4"/>
  <c r="F90" i="3"/>
  <c r="E91" i="3"/>
  <c r="G90" i="3"/>
  <c r="H89" i="3"/>
  <c r="J89" i="3" s="1"/>
  <c r="K89" i="3" s="1"/>
  <c r="E94" i="2"/>
  <c r="F93" i="2"/>
  <c r="G89" i="2"/>
  <c r="H88" i="2"/>
  <c r="J88" i="2" s="1"/>
  <c r="K88" i="2" s="1"/>
  <c r="H88" i="1"/>
  <c r="G89" i="1"/>
  <c r="J87" i="1"/>
  <c r="K87" i="1" s="1"/>
  <c r="F88" i="1"/>
  <c r="E89" i="1"/>
  <c r="J88" i="4" l="1"/>
  <c r="K88" i="4" s="1"/>
  <c r="H89" i="4"/>
  <c r="G90" i="4"/>
  <c r="J88" i="1"/>
  <c r="K88" i="1" s="1"/>
  <c r="H89" i="5"/>
  <c r="G90" i="5"/>
  <c r="J88" i="5"/>
  <c r="K88" i="5" s="1"/>
  <c r="E90" i="5"/>
  <c r="F89" i="5"/>
  <c r="J89" i="5" s="1"/>
  <c r="K89" i="5" s="1"/>
  <c r="F89" i="4"/>
  <c r="E90" i="4"/>
  <c r="G91" i="3"/>
  <c r="H90" i="3"/>
  <c r="J90" i="3" s="1"/>
  <c r="K90" i="3" s="1"/>
  <c r="F91" i="3"/>
  <c r="E92" i="3"/>
  <c r="G90" i="2"/>
  <c r="H89" i="2"/>
  <c r="J89" i="2" s="1"/>
  <c r="K89" i="2" s="1"/>
  <c r="E95" i="2"/>
  <c r="F94" i="2"/>
  <c r="H89" i="1"/>
  <c r="G90" i="1"/>
  <c r="F89" i="1"/>
  <c r="E90" i="1"/>
  <c r="J89" i="4" l="1"/>
  <c r="K89" i="4" s="1"/>
  <c r="H90" i="4"/>
  <c r="G91" i="4"/>
  <c r="J89" i="1"/>
  <c r="K89" i="1" s="1"/>
  <c r="E91" i="5"/>
  <c r="F90" i="5"/>
  <c r="G91" i="5"/>
  <c r="H90" i="5"/>
  <c r="E91" i="4"/>
  <c r="F90" i="4"/>
  <c r="J90" i="4" s="1"/>
  <c r="K90" i="4" s="1"/>
  <c r="E93" i="3"/>
  <c r="F92" i="3"/>
  <c r="G92" i="3"/>
  <c r="H91" i="3"/>
  <c r="J91" i="3" s="1"/>
  <c r="K91" i="3" s="1"/>
  <c r="E96" i="2"/>
  <c r="F95" i="2"/>
  <c r="H90" i="2"/>
  <c r="J90" i="2" s="1"/>
  <c r="K90" i="2" s="1"/>
  <c r="G91" i="2"/>
  <c r="E91" i="1"/>
  <c r="F90" i="1"/>
  <c r="H90" i="1"/>
  <c r="G91" i="1"/>
  <c r="G92" i="4" l="1"/>
  <c r="H91" i="4"/>
  <c r="J90" i="1"/>
  <c r="K90" i="1" s="1"/>
  <c r="H91" i="5"/>
  <c r="G92" i="5"/>
  <c r="J90" i="5"/>
  <c r="K90" i="5" s="1"/>
  <c r="E92" i="5"/>
  <c r="F91" i="5"/>
  <c r="J91" i="5" s="1"/>
  <c r="K91" i="5" s="1"/>
  <c r="E92" i="4"/>
  <c r="F91" i="4"/>
  <c r="J91" i="4" s="1"/>
  <c r="K91" i="4" s="1"/>
  <c r="G93" i="3"/>
  <c r="H92" i="3"/>
  <c r="J92" i="3" s="1"/>
  <c r="K92" i="3" s="1"/>
  <c r="E94" i="3"/>
  <c r="F93" i="3"/>
  <c r="G92" i="2"/>
  <c r="H91" i="2"/>
  <c r="J91" i="2" s="1"/>
  <c r="K91" i="2" s="1"/>
  <c r="F96" i="2"/>
  <c r="E97" i="2"/>
  <c r="H91" i="1"/>
  <c r="G92" i="1"/>
  <c r="E92" i="1"/>
  <c r="F91" i="1"/>
  <c r="H92" i="4" l="1"/>
  <c r="G93" i="4"/>
  <c r="J91" i="1"/>
  <c r="K91" i="1" s="1"/>
  <c r="E93" i="5"/>
  <c r="F92" i="5"/>
  <c r="G93" i="5"/>
  <c r="H92" i="5"/>
  <c r="E93" i="4"/>
  <c r="F92" i="4"/>
  <c r="J92" i="4" s="1"/>
  <c r="K92" i="4" s="1"/>
  <c r="F94" i="3"/>
  <c r="E95" i="3"/>
  <c r="H93" i="3"/>
  <c r="J93" i="3" s="1"/>
  <c r="K93" i="3" s="1"/>
  <c r="G94" i="3"/>
  <c r="G93" i="2"/>
  <c r="H92" i="2"/>
  <c r="J92" i="2" s="1"/>
  <c r="K92" i="2" s="1"/>
  <c r="F97" i="2"/>
  <c r="E98" i="2"/>
  <c r="F92" i="1"/>
  <c r="E93" i="1"/>
  <c r="H92" i="1"/>
  <c r="G93" i="1"/>
  <c r="H93" i="4" l="1"/>
  <c r="G94" i="4"/>
  <c r="J92" i="5"/>
  <c r="K92" i="5" s="1"/>
  <c r="J92" i="1"/>
  <c r="K92" i="1" s="1"/>
  <c r="G94" i="5"/>
  <c r="H93" i="5"/>
  <c r="E94" i="5"/>
  <c r="F93" i="5"/>
  <c r="F93" i="4"/>
  <c r="J93" i="4" s="1"/>
  <c r="K93" i="4" s="1"/>
  <c r="E94" i="4"/>
  <c r="F95" i="3"/>
  <c r="E96" i="3"/>
  <c r="H94" i="3"/>
  <c r="J94" i="3" s="1"/>
  <c r="K94" i="3" s="1"/>
  <c r="G95" i="3"/>
  <c r="G94" i="2"/>
  <c r="H93" i="2"/>
  <c r="J93" i="2" s="1"/>
  <c r="K93" i="2" s="1"/>
  <c r="F98" i="2"/>
  <c r="E99" i="2"/>
  <c r="G94" i="1"/>
  <c r="H93" i="1"/>
  <c r="F93" i="1"/>
  <c r="E94" i="1"/>
  <c r="H94" i="4" l="1"/>
  <c r="G95" i="4"/>
  <c r="J93" i="1"/>
  <c r="K93" i="1" s="1"/>
  <c r="J93" i="5"/>
  <c r="K93" i="5" s="1"/>
  <c r="E95" i="5"/>
  <c r="F94" i="5"/>
  <c r="G95" i="5"/>
  <c r="H94" i="5"/>
  <c r="E95" i="4"/>
  <c r="F94" i="4"/>
  <c r="J94" i="4" s="1"/>
  <c r="K94" i="4" s="1"/>
  <c r="H95" i="3"/>
  <c r="J95" i="3" s="1"/>
  <c r="K95" i="3" s="1"/>
  <c r="G96" i="3"/>
  <c r="F96" i="3"/>
  <c r="E97" i="3"/>
  <c r="G95" i="2"/>
  <c r="H94" i="2"/>
  <c r="J94" i="2" s="1"/>
  <c r="K94" i="2" s="1"/>
  <c r="E100" i="2"/>
  <c r="F99" i="2"/>
  <c r="F94" i="1"/>
  <c r="E95" i="1"/>
  <c r="H94" i="1"/>
  <c r="G95" i="1"/>
  <c r="G96" i="4" l="1"/>
  <c r="H95" i="4"/>
  <c r="J94" i="1"/>
  <c r="K94" i="1" s="1"/>
  <c r="H95" i="5"/>
  <c r="G96" i="5"/>
  <c r="J94" i="5"/>
  <c r="K94" i="5" s="1"/>
  <c r="E96" i="5"/>
  <c r="F95" i="5"/>
  <c r="F95" i="4"/>
  <c r="E96" i="4"/>
  <c r="F97" i="3"/>
  <c r="E98" i="3"/>
  <c r="H96" i="3"/>
  <c r="J96" i="3" s="1"/>
  <c r="K96" i="3" s="1"/>
  <c r="G97" i="3"/>
  <c r="E101" i="2"/>
  <c r="F100" i="2"/>
  <c r="G96" i="2"/>
  <c r="H95" i="2"/>
  <c r="J95" i="2" s="1"/>
  <c r="K95" i="2" s="1"/>
  <c r="H95" i="1"/>
  <c r="G96" i="1"/>
  <c r="E96" i="1"/>
  <c r="F95" i="1"/>
  <c r="J95" i="5" l="1"/>
  <c r="K95" i="5" s="1"/>
  <c r="J95" i="4"/>
  <c r="K95" i="4" s="1"/>
  <c r="G97" i="4"/>
  <c r="H96" i="4"/>
  <c r="J95" i="1"/>
  <c r="K95" i="1" s="1"/>
  <c r="E97" i="5"/>
  <c r="F96" i="5"/>
  <c r="G97" i="5"/>
  <c r="H96" i="5"/>
  <c r="E97" i="4"/>
  <c r="F96" i="4"/>
  <c r="F98" i="3"/>
  <c r="E99" i="3"/>
  <c r="H97" i="3"/>
  <c r="J97" i="3" s="1"/>
  <c r="K97" i="3" s="1"/>
  <c r="G98" i="3"/>
  <c r="G97" i="2"/>
  <c r="H96" i="2"/>
  <c r="J96" i="2" s="1"/>
  <c r="K96" i="2" s="1"/>
  <c r="F101" i="2"/>
  <c r="E102" i="2"/>
  <c r="E97" i="1"/>
  <c r="F96" i="1"/>
  <c r="G97" i="1"/>
  <c r="H96" i="1"/>
  <c r="J96" i="4" l="1"/>
  <c r="K96" i="4" s="1"/>
  <c r="H97" i="4"/>
  <c r="G98" i="4"/>
  <c r="J96" i="5"/>
  <c r="K96" i="5" s="1"/>
  <c r="G98" i="5"/>
  <c r="H97" i="5"/>
  <c r="F97" i="5"/>
  <c r="E98" i="5"/>
  <c r="F97" i="4"/>
  <c r="E98" i="4"/>
  <c r="H98" i="3"/>
  <c r="J98" i="3" s="1"/>
  <c r="K98" i="3" s="1"/>
  <c r="G99" i="3"/>
  <c r="E100" i="3"/>
  <c r="F99" i="3"/>
  <c r="F102" i="2"/>
  <c r="E103" i="2"/>
  <c r="G98" i="2"/>
  <c r="H97" i="2"/>
  <c r="J97" i="2" s="1"/>
  <c r="K97" i="2" s="1"/>
  <c r="G98" i="1"/>
  <c r="H97" i="1"/>
  <c r="J96" i="1"/>
  <c r="K96" i="1" s="1"/>
  <c r="E98" i="1"/>
  <c r="F97" i="1"/>
  <c r="J97" i="4" l="1"/>
  <c r="K97" i="4" s="1"/>
  <c r="H98" i="4"/>
  <c r="G99" i="4"/>
  <c r="J97" i="1"/>
  <c r="K97" i="1" s="1"/>
  <c r="E99" i="5"/>
  <c r="F98" i="5"/>
  <c r="J97" i="5"/>
  <c r="K97" i="5" s="1"/>
  <c r="G99" i="5"/>
  <c r="H98" i="5"/>
  <c r="F98" i="4"/>
  <c r="J98" i="4" s="1"/>
  <c r="K98" i="4" s="1"/>
  <c r="E99" i="4"/>
  <c r="E101" i="3"/>
  <c r="F100" i="3"/>
  <c r="H99" i="3"/>
  <c r="J99" i="3" s="1"/>
  <c r="K99" i="3" s="1"/>
  <c r="G100" i="3"/>
  <c r="G99" i="2"/>
  <c r="H98" i="2"/>
  <c r="J98" i="2" s="1"/>
  <c r="K98" i="2" s="1"/>
  <c r="F103" i="2"/>
  <c r="E104" i="2"/>
  <c r="F98" i="1"/>
  <c r="E99" i="1"/>
  <c r="H98" i="1"/>
  <c r="G99" i="1"/>
  <c r="H99" i="4" l="1"/>
  <c r="G100" i="4"/>
  <c r="G100" i="5"/>
  <c r="H99" i="5"/>
  <c r="J98" i="5"/>
  <c r="K98" i="5" s="1"/>
  <c r="E100" i="5"/>
  <c r="F99" i="5"/>
  <c r="F99" i="4"/>
  <c r="E100" i="4"/>
  <c r="G101" i="3"/>
  <c r="H100" i="3"/>
  <c r="J100" i="3" s="1"/>
  <c r="K100" i="3" s="1"/>
  <c r="E102" i="3"/>
  <c r="F101" i="3"/>
  <c r="E105" i="2"/>
  <c r="F104" i="2"/>
  <c r="H99" i="2"/>
  <c r="J99" i="2" s="1"/>
  <c r="K99" i="2" s="1"/>
  <c r="G100" i="2"/>
  <c r="G100" i="1"/>
  <c r="H99" i="1"/>
  <c r="E100" i="1"/>
  <c r="F99" i="1"/>
  <c r="J98" i="1"/>
  <c r="K98" i="1" s="1"/>
  <c r="J99" i="4" l="1"/>
  <c r="K99" i="4" s="1"/>
  <c r="G101" i="4"/>
  <c r="H100" i="4"/>
  <c r="J99" i="5"/>
  <c r="K99" i="5" s="1"/>
  <c r="J99" i="1"/>
  <c r="K99" i="1" s="1"/>
  <c r="E101" i="5"/>
  <c r="F100" i="5"/>
  <c r="G101" i="5"/>
  <c r="H100" i="5"/>
  <c r="F100" i="4"/>
  <c r="E101" i="4"/>
  <c r="G102" i="3"/>
  <c r="H101" i="3"/>
  <c r="J101" i="3" s="1"/>
  <c r="K101" i="3" s="1"/>
  <c r="E103" i="3"/>
  <c r="F102" i="3"/>
  <c r="G101" i="2"/>
  <c r="H100" i="2"/>
  <c r="J100" i="2" s="1"/>
  <c r="K100" i="2" s="1"/>
  <c r="F105" i="2"/>
  <c r="E106" i="2"/>
  <c r="E101" i="1"/>
  <c r="F100" i="1"/>
  <c r="G101" i="1"/>
  <c r="H100" i="1"/>
  <c r="J100" i="4" l="1"/>
  <c r="K100" i="4" s="1"/>
  <c r="G102" i="4"/>
  <c r="H101" i="4"/>
  <c r="J100" i="5"/>
  <c r="K100" i="5" s="1"/>
  <c r="G102" i="5"/>
  <c r="H101" i="5"/>
  <c r="E102" i="5"/>
  <c r="F101" i="5"/>
  <c r="E102" i="4"/>
  <c r="F101" i="4"/>
  <c r="E104" i="3"/>
  <c r="F103" i="3"/>
  <c r="G103" i="3"/>
  <c r="H102" i="3"/>
  <c r="J102" i="3" s="1"/>
  <c r="K102" i="3" s="1"/>
  <c r="H101" i="2"/>
  <c r="J101" i="2" s="1"/>
  <c r="K101" i="2" s="1"/>
  <c r="G102" i="2"/>
  <c r="F106" i="2"/>
  <c r="E107" i="2"/>
  <c r="G102" i="1"/>
  <c r="H101" i="1"/>
  <c r="J100" i="1"/>
  <c r="K100" i="1" s="1"/>
  <c r="E102" i="1"/>
  <c r="F101" i="1"/>
  <c r="J101" i="4" l="1"/>
  <c r="K101" i="4" s="1"/>
  <c r="G103" i="4"/>
  <c r="H102" i="4"/>
  <c r="J101" i="1"/>
  <c r="K101" i="1" s="1"/>
  <c r="J101" i="5"/>
  <c r="K101" i="5" s="1"/>
  <c r="E103" i="5"/>
  <c r="F102" i="5"/>
  <c r="H102" i="5"/>
  <c r="G103" i="5"/>
  <c r="E103" i="4"/>
  <c r="F102" i="4"/>
  <c r="J102" i="4" s="1"/>
  <c r="K102" i="4" s="1"/>
  <c r="G104" i="3"/>
  <c r="H103" i="3"/>
  <c r="J103" i="3" s="1"/>
  <c r="K103" i="3" s="1"/>
  <c r="E105" i="3"/>
  <c r="F104" i="3"/>
  <c r="G103" i="2"/>
  <c r="H102" i="2"/>
  <c r="J102" i="2" s="1"/>
  <c r="K102" i="2" s="1"/>
  <c r="F107" i="2"/>
  <c r="E108" i="2"/>
  <c r="F102" i="1"/>
  <c r="E103" i="1"/>
  <c r="G103" i="1"/>
  <c r="H102" i="1"/>
  <c r="H103" i="4" l="1"/>
  <c r="G104" i="4"/>
  <c r="J102" i="5"/>
  <c r="K102" i="5" s="1"/>
  <c r="J102" i="1"/>
  <c r="K102" i="1" s="1"/>
  <c r="E104" i="5"/>
  <c r="F103" i="5"/>
  <c r="G104" i="5"/>
  <c r="H103" i="5"/>
  <c r="E104" i="4"/>
  <c r="F103" i="4"/>
  <c r="E106" i="3"/>
  <c r="F105" i="3"/>
  <c r="G105" i="3"/>
  <c r="H104" i="3"/>
  <c r="J104" i="3" s="1"/>
  <c r="K104" i="3" s="1"/>
  <c r="H103" i="2"/>
  <c r="J103" i="2" s="1"/>
  <c r="K103" i="2" s="1"/>
  <c r="G104" i="2"/>
  <c r="F108" i="2"/>
  <c r="E109" i="2"/>
  <c r="G104" i="1"/>
  <c r="H103" i="1"/>
  <c r="E104" i="1"/>
  <c r="F103" i="1"/>
  <c r="J103" i="4" l="1"/>
  <c r="K103" i="4" s="1"/>
  <c r="G105" i="4"/>
  <c r="H104" i="4"/>
  <c r="J103" i="1"/>
  <c r="K103" i="1" s="1"/>
  <c r="H104" i="5"/>
  <c r="G105" i="5"/>
  <c r="J103" i="5"/>
  <c r="K103" i="5" s="1"/>
  <c r="F104" i="5"/>
  <c r="E105" i="5"/>
  <c r="E105" i="4"/>
  <c r="F104" i="4"/>
  <c r="J104" i="4" s="1"/>
  <c r="K104" i="4" s="1"/>
  <c r="H105" i="3"/>
  <c r="J105" i="3" s="1"/>
  <c r="K105" i="3" s="1"/>
  <c r="G106" i="3"/>
  <c r="E107" i="3"/>
  <c r="F106" i="3"/>
  <c r="G105" i="2"/>
  <c r="H104" i="2"/>
  <c r="J104" i="2" s="1"/>
  <c r="K104" i="2" s="1"/>
  <c r="F109" i="2"/>
  <c r="E110" i="2"/>
  <c r="E105" i="1"/>
  <c r="F104" i="1"/>
  <c r="H104" i="1"/>
  <c r="G105" i="1"/>
  <c r="H105" i="4" l="1"/>
  <c r="G106" i="4"/>
  <c r="J104" i="5"/>
  <c r="K104" i="5" s="1"/>
  <c r="H105" i="5"/>
  <c r="G106" i="5"/>
  <c r="E106" i="5"/>
  <c r="F105" i="5"/>
  <c r="F105" i="4"/>
  <c r="E106" i="4"/>
  <c r="E108" i="3"/>
  <c r="F107" i="3"/>
  <c r="H106" i="3"/>
  <c r="J106" i="3" s="1"/>
  <c r="K106" i="3" s="1"/>
  <c r="G107" i="3"/>
  <c r="G106" i="2"/>
  <c r="H105" i="2"/>
  <c r="J105" i="2" s="1"/>
  <c r="K105" i="2" s="1"/>
  <c r="E111" i="2"/>
  <c r="F110" i="2"/>
  <c r="H105" i="1"/>
  <c r="G106" i="1"/>
  <c r="J104" i="1"/>
  <c r="K104" i="1" s="1"/>
  <c r="F105" i="1"/>
  <c r="E106" i="1"/>
  <c r="J105" i="4" l="1"/>
  <c r="K105" i="4" s="1"/>
  <c r="G107" i="4"/>
  <c r="H106" i="4"/>
  <c r="J105" i="5"/>
  <c r="K105" i="5" s="1"/>
  <c r="J105" i="1"/>
  <c r="K105" i="1" s="1"/>
  <c r="F106" i="5"/>
  <c r="E107" i="5"/>
  <c r="G107" i="5"/>
  <c r="H106" i="5"/>
  <c r="E107" i="4"/>
  <c r="F106" i="4"/>
  <c r="J106" i="4" s="1"/>
  <c r="K106" i="4" s="1"/>
  <c r="G108" i="3"/>
  <c r="H107" i="3"/>
  <c r="J107" i="3" s="1"/>
  <c r="K107" i="3" s="1"/>
  <c r="E109" i="3"/>
  <c r="F108" i="3"/>
  <c r="F111" i="2"/>
  <c r="E112" i="2"/>
  <c r="H106" i="2"/>
  <c r="J106" i="2" s="1"/>
  <c r="K106" i="2" s="1"/>
  <c r="G107" i="2"/>
  <c r="G107" i="1"/>
  <c r="H106" i="1"/>
  <c r="E107" i="1"/>
  <c r="F106" i="1"/>
  <c r="G108" i="4" l="1"/>
  <c r="H107" i="4"/>
  <c r="H107" i="5"/>
  <c r="G108" i="5"/>
  <c r="F107" i="5"/>
  <c r="E108" i="5"/>
  <c r="J106" i="5"/>
  <c r="K106" i="5" s="1"/>
  <c r="E108" i="4"/>
  <c r="F107" i="4"/>
  <c r="E110" i="3"/>
  <c r="F109" i="3"/>
  <c r="H108" i="3"/>
  <c r="J108" i="3" s="1"/>
  <c r="K108" i="3" s="1"/>
  <c r="G109" i="3"/>
  <c r="G108" i="2"/>
  <c r="H107" i="2"/>
  <c r="J107" i="2" s="1"/>
  <c r="K107" i="2" s="1"/>
  <c r="E113" i="2"/>
  <c r="F112" i="2"/>
  <c r="J106" i="1"/>
  <c r="K106" i="1" s="1"/>
  <c r="F107" i="1"/>
  <c r="E108" i="1"/>
  <c r="G108" i="1"/>
  <c r="H107" i="1"/>
  <c r="J107" i="5" l="1"/>
  <c r="K107" i="5" s="1"/>
  <c r="J107" i="4"/>
  <c r="K107" i="4" s="1"/>
  <c r="G109" i="4"/>
  <c r="H108" i="4"/>
  <c r="J107" i="1"/>
  <c r="K107" i="1" s="1"/>
  <c r="F108" i="5"/>
  <c r="E109" i="5"/>
  <c r="G109" i="5"/>
  <c r="H108" i="5"/>
  <c r="E109" i="4"/>
  <c r="F108" i="4"/>
  <c r="G110" i="3"/>
  <c r="H109" i="3"/>
  <c r="J109" i="3" s="1"/>
  <c r="K109" i="3" s="1"/>
  <c r="E111" i="3"/>
  <c r="F110" i="3"/>
  <c r="E114" i="2"/>
  <c r="F113" i="2"/>
  <c r="G109" i="2"/>
  <c r="H108" i="2"/>
  <c r="J108" i="2" s="1"/>
  <c r="K108" i="2" s="1"/>
  <c r="H108" i="1"/>
  <c r="G109" i="1"/>
  <c r="E109" i="1"/>
  <c r="F108" i="1"/>
  <c r="J108" i="4" l="1"/>
  <c r="K108" i="4" s="1"/>
  <c r="G110" i="4"/>
  <c r="H109" i="4"/>
  <c r="J108" i="1"/>
  <c r="K108" i="1" s="1"/>
  <c r="H109" i="5"/>
  <c r="G110" i="5"/>
  <c r="E110" i="5"/>
  <c r="F109" i="5"/>
  <c r="J108" i="5"/>
  <c r="K108" i="5" s="1"/>
  <c r="E110" i="4"/>
  <c r="F109" i="4"/>
  <c r="E112" i="3"/>
  <c r="F111" i="3"/>
  <c r="G111" i="3"/>
  <c r="H110" i="3"/>
  <c r="J110" i="3" s="1"/>
  <c r="K110" i="3" s="1"/>
  <c r="G110" i="2"/>
  <c r="H109" i="2"/>
  <c r="J109" i="2" s="1"/>
  <c r="K109" i="2" s="1"/>
  <c r="F114" i="2"/>
  <c r="E115" i="2"/>
  <c r="E110" i="1"/>
  <c r="F109" i="1"/>
  <c r="H109" i="1"/>
  <c r="G110" i="1"/>
  <c r="J109" i="4" l="1"/>
  <c r="K109" i="4" s="1"/>
  <c r="H110" i="4"/>
  <c r="G111" i="4"/>
  <c r="J109" i="5"/>
  <c r="K109" i="5" s="1"/>
  <c r="E111" i="5"/>
  <c r="F110" i="5"/>
  <c r="G111" i="5"/>
  <c r="H110" i="5"/>
  <c r="F110" i="4"/>
  <c r="E111" i="4"/>
  <c r="G112" i="3"/>
  <c r="H111" i="3"/>
  <c r="J111" i="3" s="1"/>
  <c r="K111" i="3" s="1"/>
  <c r="E113" i="3"/>
  <c r="F112" i="3"/>
  <c r="E116" i="2"/>
  <c r="F115" i="2"/>
  <c r="H110" i="2"/>
  <c r="J110" i="2" s="1"/>
  <c r="K110" i="2" s="1"/>
  <c r="G111" i="2"/>
  <c r="E111" i="1"/>
  <c r="F110" i="1"/>
  <c r="G111" i="1"/>
  <c r="H110" i="1"/>
  <c r="J109" i="1"/>
  <c r="K109" i="1" s="1"/>
  <c r="J110" i="4" l="1"/>
  <c r="K110" i="4" s="1"/>
  <c r="H111" i="4"/>
  <c r="G112" i="4"/>
  <c r="J110" i="5"/>
  <c r="K110" i="5" s="1"/>
  <c r="H111" i="5"/>
  <c r="G112" i="5"/>
  <c r="F111" i="5"/>
  <c r="E112" i="5"/>
  <c r="E112" i="4"/>
  <c r="F111" i="4"/>
  <c r="E114" i="3"/>
  <c r="F113" i="3"/>
  <c r="G113" i="3"/>
  <c r="H112" i="3"/>
  <c r="J112" i="3" s="1"/>
  <c r="K112" i="3" s="1"/>
  <c r="E117" i="2"/>
  <c r="F116" i="2"/>
  <c r="G112" i="2"/>
  <c r="H111" i="2"/>
  <c r="J111" i="2" s="1"/>
  <c r="K111" i="2" s="1"/>
  <c r="H111" i="1"/>
  <c r="G112" i="1"/>
  <c r="J110" i="1"/>
  <c r="K110" i="1" s="1"/>
  <c r="F111" i="1"/>
  <c r="E112" i="1"/>
  <c r="J111" i="4" l="1"/>
  <c r="K111" i="4" s="1"/>
  <c r="H112" i="4"/>
  <c r="G113" i="4"/>
  <c r="J111" i="5"/>
  <c r="K111" i="5" s="1"/>
  <c r="J111" i="1"/>
  <c r="K111" i="1" s="1"/>
  <c r="E113" i="5"/>
  <c r="F112" i="5"/>
  <c r="G113" i="5"/>
  <c r="H112" i="5"/>
  <c r="E113" i="4"/>
  <c r="F112" i="4"/>
  <c r="H113" i="3"/>
  <c r="J113" i="3" s="1"/>
  <c r="K113" i="3" s="1"/>
  <c r="G114" i="3"/>
  <c r="E115" i="3"/>
  <c r="F114" i="3"/>
  <c r="H112" i="2"/>
  <c r="J112" i="2" s="1"/>
  <c r="K112" i="2" s="1"/>
  <c r="G113" i="2"/>
  <c r="E118" i="2"/>
  <c r="F117" i="2"/>
  <c r="H112" i="1"/>
  <c r="G113" i="1"/>
  <c r="F112" i="1"/>
  <c r="E113" i="1"/>
  <c r="J112" i="4" l="1"/>
  <c r="K112" i="4" s="1"/>
  <c r="H113" i="4"/>
  <c r="G114" i="4"/>
  <c r="J112" i="1"/>
  <c r="K112" i="1" s="1"/>
  <c r="G114" i="5"/>
  <c r="H113" i="5"/>
  <c r="J112" i="5"/>
  <c r="K112" i="5" s="1"/>
  <c r="F113" i="5"/>
  <c r="E114" i="5"/>
  <c r="E114" i="4"/>
  <c r="F113" i="4"/>
  <c r="E116" i="3"/>
  <c r="F115" i="3"/>
  <c r="H114" i="3"/>
  <c r="J114" i="3" s="1"/>
  <c r="K114" i="3" s="1"/>
  <c r="G115" i="3"/>
  <c r="E119" i="2"/>
  <c r="F118" i="2"/>
  <c r="H113" i="2"/>
  <c r="J113" i="2" s="1"/>
  <c r="K113" i="2" s="1"/>
  <c r="G114" i="2"/>
  <c r="E114" i="1"/>
  <c r="F113" i="1"/>
  <c r="G114" i="1"/>
  <c r="H113" i="1"/>
  <c r="J113" i="4" l="1"/>
  <c r="K113" i="4" s="1"/>
  <c r="H114" i="4"/>
  <c r="G115" i="4"/>
  <c r="J113" i="5"/>
  <c r="K113" i="5" s="1"/>
  <c r="F114" i="5"/>
  <c r="E115" i="5"/>
  <c r="G115" i="5"/>
  <c r="H114" i="5"/>
  <c r="E115" i="4"/>
  <c r="F114" i="4"/>
  <c r="J114" i="4" s="1"/>
  <c r="K114" i="4" s="1"/>
  <c r="H115" i="3"/>
  <c r="J115" i="3" s="1"/>
  <c r="K115" i="3" s="1"/>
  <c r="G116" i="3"/>
  <c r="E117" i="3"/>
  <c r="F116" i="3"/>
  <c r="H114" i="2"/>
  <c r="J114" i="2" s="1"/>
  <c r="K114" i="2" s="1"/>
  <c r="G115" i="2"/>
  <c r="F119" i="2"/>
  <c r="E120" i="2"/>
  <c r="G115" i="1"/>
  <c r="H114" i="1"/>
  <c r="J113" i="1"/>
  <c r="K113" i="1" s="1"/>
  <c r="E115" i="1"/>
  <c r="F114" i="1"/>
  <c r="H115" i="4" l="1"/>
  <c r="G116" i="4"/>
  <c r="J114" i="1"/>
  <c r="K114" i="1" s="1"/>
  <c r="G116" i="5"/>
  <c r="H115" i="5"/>
  <c r="E116" i="5"/>
  <c r="F115" i="5"/>
  <c r="J114" i="5"/>
  <c r="K114" i="5" s="1"/>
  <c r="F115" i="4"/>
  <c r="J115" i="4" s="1"/>
  <c r="K115" i="4" s="1"/>
  <c r="E116" i="4"/>
  <c r="E118" i="3"/>
  <c r="F117" i="3"/>
  <c r="H116" i="3"/>
  <c r="J116" i="3" s="1"/>
  <c r="K116" i="3" s="1"/>
  <c r="G117" i="3"/>
  <c r="F120" i="2"/>
  <c r="E121" i="2"/>
  <c r="H115" i="2"/>
  <c r="J115" i="2" s="1"/>
  <c r="K115" i="2" s="1"/>
  <c r="G116" i="2"/>
  <c r="E116" i="1"/>
  <c r="F115" i="1"/>
  <c r="H115" i="1"/>
  <c r="G116" i="1"/>
  <c r="G117" i="4" l="1"/>
  <c r="H116" i="4"/>
  <c r="J115" i="1"/>
  <c r="K115" i="1" s="1"/>
  <c r="J115" i="5"/>
  <c r="K115" i="5" s="1"/>
  <c r="E117" i="5"/>
  <c r="F116" i="5"/>
  <c r="G117" i="5"/>
  <c r="H116" i="5"/>
  <c r="E117" i="4"/>
  <c r="F116" i="4"/>
  <c r="J116" i="4" s="1"/>
  <c r="K116" i="4" s="1"/>
  <c r="H117" i="3"/>
  <c r="J117" i="3" s="1"/>
  <c r="K117" i="3" s="1"/>
  <c r="G118" i="3"/>
  <c r="F118" i="3"/>
  <c r="E119" i="3"/>
  <c r="H116" i="2"/>
  <c r="J116" i="2" s="1"/>
  <c r="K116" i="2" s="1"/>
  <c r="G117" i="2"/>
  <c r="E122" i="2"/>
  <c r="F121" i="2"/>
  <c r="G117" i="1"/>
  <c r="H116" i="1"/>
  <c r="E117" i="1"/>
  <c r="F116" i="1"/>
  <c r="H117" i="4" l="1"/>
  <c r="G118" i="4"/>
  <c r="J116" i="5"/>
  <c r="K116" i="5" s="1"/>
  <c r="J116" i="1"/>
  <c r="K116" i="1" s="1"/>
  <c r="G118" i="5"/>
  <c r="H117" i="5"/>
  <c r="E118" i="5"/>
  <c r="F117" i="5"/>
  <c r="E118" i="4"/>
  <c r="F117" i="4"/>
  <c r="H118" i="3"/>
  <c r="J118" i="3" s="1"/>
  <c r="K118" i="3" s="1"/>
  <c r="G119" i="3"/>
  <c r="E120" i="3"/>
  <c r="F119" i="3"/>
  <c r="F122" i="2"/>
  <c r="E123" i="2"/>
  <c r="G118" i="2"/>
  <c r="H117" i="2"/>
  <c r="J117" i="2" s="1"/>
  <c r="K117" i="2" s="1"/>
  <c r="E118" i="1"/>
  <c r="F117" i="1"/>
  <c r="G118" i="1"/>
  <c r="H117" i="1"/>
  <c r="J117" i="4" l="1"/>
  <c r="K117" i="4" s="1"/>
  <c r="H118" i="4"/>
  <c r="G119" i="4"/>
  <c r="J117" i="5"/>
  <c r="K117" i="5" s="1"/>
  <c r="E119" i="5"/>
  <c r="F118" i="5"/>
  <c r="G119" i="5"/>
  <c r="H118" i="5"/>
  <c r="F118" i="4"/>
  <c r="E119" i="4"/>
  <c r="E121" i="3"/>
  <c r="F120" i="3"/>
  <c r="H119" i="3"/>
  <c r="J119" i="3" s="1"/>
  <c r="K119" i="3" s="1"/>
  <c r="G120" i="3"/>
  <c r="G119" i="2"/>
  <c r="H118" i="2"/>
  <c r="J118" i="2" s="1"/>
  <c r="K118" i="2" s="1"/>
  <c r="E124" i="2"/>
  <c r="F123" i="2"/>
  <c r="G119" i="1"/>
  <c r="H118" i="1"/>
  <c r="J117" i="1"/>
  <c r="K117" i="1" s="1"/>
  <c r="F118" i="1"/>
  <c r="E119" i="1"/>
  <c r="J118" i="4" l="1"/>
  <c r="K118" i="4" s="1"/>
  <c r="H119" i="4"/>
  <c r="G120" i="4"/>
  <c r="J118" i="1"/>
  <c r="K118" i="1" s="1"/>
  <c r="H119" i="5"/>
  <c r="G120" i="5"/>
  <c r="J118" i="5"/>
  <c r="K118" i="5" s="1"/>
  <c r="F119" i="5"/>
  <c r="E120" i="5"/>
  <c r="E120" i="4"/>
  <c r="F119" i="4"/>
  <c r="G121" i="3"/>
  <c r="H120" i="3"/>
  <c r="J120" i="3" s="1"/>
  <c r="K120" i="3" s="1"/>
  <c r="E122" i="3"/>
  <c r="F121" i="3"/>
  <c r="E125" i="2"/>
  <c r="F124" i="2"/>
  <c r="G120" i="2"/>
  <c r="H119" i="2"/>
  <c r="J119" i="2" s="1"/>
  <c r="K119" i="2" s="1"/>
  <c r="E120" i="1"/>
  <c r="F119" i="1"/>
  <c r="H119" i="1"/>
  <c r="G120" i="1"/>
  <c r="J119" i="4" l="1"/>
  <c r="K119" i="4" s="1"/>
  <c r="G121" i="4"/>
  <c r="H120" i="4"/>
  <c r="J119" i="1"/>
  <c r="K119" i="1" s="1"/>
  <c r="J119" i="5"/>
  <c r="K119" i="5" s="1"/>
  <c r="G121" i="5"/>
  <c r="H120" i="5"/>
  <c r="E121" i="5"/>
  <c r="F120" i="5"/>
  <c r="E121" i="4"/>
  <c r="F120" i="4"/>
  <c r="J120" i="4" s="1"/>
  <c r="K120" i="4" s="1"/>
  <c r="E123" i="3"/>
  <c r="F122" i="3"/>
  <c r="G122" i="3"/>
  <c r="H121" i="3"/>
  <c r="J121" i="3" s="1"/>
  <c r="K121" i="3" s="1"/>
  <c r="G121" i="2"/>
  <c r="H120" i="2"/>
  <c r="J120" i="2" s="1"/>
  <c r="K120" i="2" s="1"/>
  <c r="E126" i="2"/>
  <c r="F125" i="2"/>
  <c r="H120" i="1"/>
  <c r="G121" i="1"/>
  <c r="E121" i="1"/>
  <c r="F120" i="1"/>
  <c r="J120" i="5" l="1"/>
  <c r="K120" i="5" s="1"/>
  <c r="G122" i="4"/>
  <c r="H121" i="4"/>
  <c r="J120" i="1"/>
  <c r="K120" i="1" s="1"/>
  <c r="F121" i="5"/>
  <c r="E122" i="5"/>
  <c r="G122" i="5"/>
  <c r="H121" i="5"/>
  <c r="E122" i="4"/>
  <c r="F121" i="4"/>
  <c r="G123" i="3"/>
  <c r="H122" i="3"/>
  <c r="J122" i="3" s="1"/>
  <c r="K122" i="3" s="1"/>
  <c r="E124" i="3"/>
  <c r="F123" i="3"/>
  <c r="E127" i="2"/>
  <c r="F126" i="2"/>
  <c r="G122" i="2"/>
  <c r="H121" i="2"/>
  <c r="J121" i="2" s="1"/>
  <c r="K121" i="2" s="1"/>
  <c r="E122" i="1"/>
  <c r="F121" i="1"/>
  <c r="G122" i="1"/>
  <c r="H121" i="1"/>
  <c r="J121" i="4" l="1"/>
  <c r="K121" i="4" s="1"/>
  <c r="H122" i="4"/>
  <c r="G123" i="4"/>
  <c r="J121" i="1"/>
  <c r="K121" i="1" s="1"/>
  <c r="H122" i="5"/>
  <c r="G123" i="5"/>
  <c r="E123" i="5"/>
  <c r="F122" i="5"/>
  <c r="J121" i="5"/>
  <c r="K121" i="5" s="1"/>
  <c r="E123" i="4"/>
  <c r="F122" i="4"/>
  <c r="E125" i="3"/>
  <c r="F124" i="3"/>
  <c r="G124" i="3"/>
  <c r="H123" i="3"/>
  <c r="J123" i="3" s="1"/>
  <c r="K123" i="3" s="1"/>
  <c r="H122" i="2"/>
  <c r="J122" i="2" s="1"/>
  <c r="K122" i="2" s="1"/>
  <c r="G123" i="2"/>
  <c r="F127" i="2"/>
  <c r="E128" i="2"/>
  <c r="F122" i="1"/>
  <c r="E123" i="1"/>
  <c r="H122" i="1"/>
  <c r="G123" i="1"/>
  <c r="J122" i="4" l="1"/>
  <c r="K122" i="4" s="1"/>
  <c r="G124" i="4"/>
  <c r="H123" i="4"/>
  <c r="J122" i="5"/>
  <c r="K122" i="5" s="1"/>
  <c r="J122" i="1"/>
  <c r="K122" i="1" s="1"/>
  <c r="F123" i="5"/>
  <c r="E124" i="5"/>
  <c r="H123" i="5"/>
  <c r="G124" i="5"/>
  <c r="F123" i="4"/>
  <c r="E124" i="4"/>
  <c r="G125" i="3"/>
  <c r="H124" i="3"/>
  <c r="J124" i="3" s="1"/>
  <c r="K124" i="3" s="1"/>
  <c r="E126" i="3"/>
  <c r="F125" i="3"/>
  <c r="F128" i="2"/>
  <c r="E129" i="2"/>
  <c r="G124" i="2"/>
  <c r="H123" i="2"/>
  <c r="J123" i="2" s="1"/>
  <c r="K123" i="2" s="1"/>
  <c r="E124" i="1"/>
  <c r="F123" i="1"/>
  <c r="G124" i="1"/>
  <c r="H123" i="1"/>
  <c r="J123" i="4" l="1"/>
  <c r="K123" i="4" s="1"/>
  <c r="H124" i="4"/>
  <c r="G125" i="4"/>
  <c r="J123" i="1"/>
  <c r="K123" i="1" s="1"/>
  <c r="G125" i="5"/>
  <c r="H124" i="5"/>
  <c r="E125" i="5"/>
  <c r="F124" i="5"/>
  <c r="J123" i="5"/>
  <c r="K123" i="5" s="1"/>
  <c r="E125" i="4"/>
  <c r="F124" i="4"/>
  <c r="E127" i="3"/>
  <c r="F126" i="3"/>
  <c r="G126" i="3"/>
  <c r="H125" i="3"/>
  <c r="J125" i="3" s="1"/>
  <c r="K125" i="3" s="1"/>
  <c r="G125" i="2"/>
  <c r="H124" i="2"/>
  <c r="J124" i="2" s="1"/>
  <c r="K124" i="2" s="1"/>
  <c r="E130" i="2"/>
  <c r="F129" i="2"/>
  <c r="F124" i="1"/>
  <c r="E125" i="1"/>
  <c r="G125" i="1"/>
  <c r="H124" i="1"/>
  <c r="J124" i="4" l="1"/>
  <c r="K124" i="4" s="1"/>
  <c r="G126" i="4"/>
  <c r="H125" i="4"/>
  <c r="J124" i="5"/>
  <c r="K124" i="5" s="1"/>
  <c r="F125" i="5"/>
  <c r="E126" i="5"/>
  <c r="G126" i="5"/>
  <c r="H125" i="5"/>
  <c r="F125" i="4"/>
  <c r="E126" i="4"/>
  <c r="G127" i="3"/>
  <c r="H126" i="3"/>
  <c r="J126" i="3" s="1"/>
  <c r="K126" i="3" s="1"/>
  <c r="E128" i="3"/>
  <c r="F127" i="3"/>
  <c r="E131" i="2"/>
  <c r="F130" i="2"/>
  <c r="G126" i="2"/>
  <c r="H125" i="2"/>
  <c r="J125" i="2" s="1"/>
  <c r="K125" i="2" s="1"/>
  <c r="E126" i="1"/>
  <c r="F125" i="1"/>
  <c r="H125" i="1"/>
  <c r="G126" i="1"/>
  <c r="J124" i="1"/>
  <c r="K124" i="1" s="1"/>
  <c r="J125" i="4" l="1"/>
  <c r="K125" i="4" s="1"/>
  <c r="H126" i="4"/>
  <c r="G127" i="4"/>
  <c r="J125" i="1"/>
  <c r="K125" i="1" s="1"/>
  <c r="H126" i="5"/>
  <c r="G127" i="5"/>
  <c r="E127" i="5"/>
  <c r="F126" i="5"/>
  <c r="J125" i="5"/>
  <c r="K125" i="5" s="1"/>
  <c r="E127" i="4"/>
  <c r="F126" i="4"/>
  <c r="E129" i="3"/>
  <c r="F128" i="3"/>
  <c r="H127" i="3"/>
  <c r="J127" i="3" s="1"/>
  <c r="K127" i="3" s="1"/>
  <c r="G128" i="3"/>
  <c r="H126" i="2"/>
  <c r="J126" i="2" s="1"/>
  <c r="K126" i="2" s="1"/>
  <c r="G127" i="2"/>
  <c r="E132" i="2"/>
  <c r="F131" i="2"/>
  <c r="G127" i="1"/>
  <c r="H126" i="1"/>
  <c r="E127" i="1"/>
  <c r="F126" i="1"/>
  <c r="J126" i="4" l="1"/>
  <c r="K126" i="4" s="1"/>
  <c r="H127" i="4"/>
  <c r="G128" i="4"/>
  <c r="J126" i="5"/>
  <c r="K126" i="5" s="1"/>
  <c r="F127" i="5"/>
  <c r="E128" i="5"/>
  <c r="G128" i="5"/>
  <c r="H127" i="5"/>
  <c r="F127" i="4"/>
  <c r="E128" i="4"/>
  <c r="H128" i="3"/>
  <c r="J128" i="3" s="1"/>
  <c r="K128" i="3" s="1"/>
  <c r="G129" i="3"/>
  <c r="E130" i="3"/>
  <c r="F129" i="3"/>
  <c r="F132" i="2"/>
  <c r="E133" i="2"/>
  <c r="G128" i="2"/>
  <c r="H127" i="2"/>
  <c r="J127" i="2" s="1"/>
  <c r="K127" i="2" s="1"/>
  <c r="J126" i="1"/>
  <c r="K126" i="1" s="1"/>
  <c r="E128" i="1"/>
  <c r="F127" i="1"/>
  <c r="G128" i="1"/>
  <c r="H127" i="1"/>
  <c r="J127" i="4" l="1"/>
  <c r="K127" i="4" s="1"/>
  <c r="G129" i="4"/>
  <c r="H128" i="4"/>
  <c r="E129" i="5"/>
  <c r="F128" i="5"/>
  <c r="H128" i="5"/>
  <c r="G129" i="5"/>
  <c r="J127" i="5"/>
  <c r="K127" i="5" s="1"/>
  <c r="E129" i="4"/>
  <c r="F128" i="4"/>
  <c r="F130" i="3"/>
  <c r="E131" i="3"/>
  <c r="H129" i="3"/>
  <c r="J129" i="3" s="1"/>
  <c r="K129" i="3" s="1"/>
  <c r="G130" i="3"/>
  <c r="G129" i="2"/>
  <c r="H128" i="2"/>
  <c r="J128" i="2" s="1"/>
  <c r="K128" i="2" s="1"/>
  <c r="E134" i="2"/>
  <c r="F133" i="2"/>
  <c r="G129" i="1"/>
  <c r="H128" i="1"/>
  <c r="J127" i="1"/>
  <c r="K127" i="1" s="1"/>
  <c r="E129" i="1"/>
  <c r="F128" i="1"/>
  <c r="J128" i="4" l="1"/>
  <c r="K128" i="4" s="1"/>
  <c r="H129" i="4"/>
  <c r="G130" i="4"/>
  <c r="G130" i="5"/>
  <c r="H129" i="5"/>
  <c r="J128" i="5"/>
  <c r="K128" i="5" s="1"/>
  <c r="E130" i="5"/>
  <c r="F129" i="5"/>
  <c r="F129" i="4"/>
  <c r="E130" i="4"/>
  <c r="G131" i="3"/>
  <c r="H130" i="3"/>
  <c r="J130" i="3" s="1"/>
  <c r="K130" i="3" s="1"/>
  <c r="E132" i="3"/>
  <c r="F131" i="3"/>
  <c r="F134" i="2"/>
  <c r="E135" i="2"/>
  <c r="H129" i="2"/>
  <c r="J129" i="2" s="1"/>
  <c r="K129" i="2" s="1"/>
  <c r="G130" i="2"/>
  <c r="E130" i="1"/>
  <c r="F129" i="1"/>
  <c r="J128" i="1"/>
  <c r="K128" i="1" s="1"/>
  <c r="G130" i="1"/>
  <c r="H129" i="1"/>
  <c r="J129" i="4" l="1"/>
  <c r="K129" i="4" s="1"/>
  <c r="G131" i="4"/>
  <c r="H130" i="4"/>
  <c r="J129" i="5"/>
  <c r="K129" i="5" s="1"/>
  <c r="J129" i="1"/>
  <c r="K129" i="1" s="1"/>
  <c r="F130" i="5"/>
  <c r="E131" i="5"/>
  <c r="H130" i="5"/>
  <c r="G131" i="5"/>
  <c r="F130" i="4"/>
  <c r="E131" i="4"/>
  <c r="F132" i="3"/>
  <c r="E133" i="3"/>
  <c r="H131" i="3"/>
  <c r="J131" i="3" s="1"/>
  <c r="K131" i="3" s="1"/>
  <c r="G132" i="3"/>
  <c r="F135" i="2"/>
  <c r="E136" i="2"/>
  <c r="G131" i="2"/>
  <c r="H130" i="2"/>
  <c r="J130" i="2" s="1"/>
  <c r="K130" i="2" s="1"/>
  <c r="G131" i="1"/>
  <c r="H130" i="1"/>
  <c r="F130" i="1"/>
  <c r="E131" i="1"/>
  <c r="J130" i="4" l="1"/>
  <c r="K130" i="4" s="1"/>
  <c r="G132" i="4"/>
  <c r="H131" i="4"/>
  <c r="J130" i="5"/>
  <c r="K130" i="5" s="1"/>
  <c r="G132" i="5"/>
  <c r="H131" i="5"/>
  <c r="E132" i="5"/>
  <c r="F131" i="5"/>
  <c r="F131" i="4"/>
  <c r="E132" i="4"/>
  <c r="E134" i="3"/>
  <c r="F133" i="3"/>
  <c r="H132" i="3"/>
  <c r="J132" i="3" s="1"/>
  <c r="K132" i="3" s="1"/>
  <c r="G133" i="3"/>
  <c r="G132" i="2"/>
  <c r="H131" i="2"/>
  <c r="J131" i="2" s="1"/>
  <c r="K131" i="2" s="1"/>
  <c r="F136" i="2"/>
  <c r="E137" i="2"/>
  <c r="E132" i="1"/>
  <c r="F131" i="1"/>
  <c r="J130" i="1"/>
  <c r="K130" i="1" s="1"/>
  <c r="H131" i="1"/>
  <c r="G132" i="1"/>
  <c r="J131" i="4" l="1"/>
  <c r="K131" i="4" s="1"/>
  <c r="G133" i="4"/>
  <c r="H132" i="4"/>
  <c r="J131" i="5"/>
  <c r="K131" i="5" s="1"/>
  <c r="J131" i="1"/>
  <c r="K131" i="1" s="1"/>
  <c r="E133" i="5"/>
  <c r="F132" i="5"/>
  <c r="G133" i="5"/>
  <c r="H132" i="5"/>
  <c r="F132" i="4"/>
  <c r="E133" i="4"/>
  <c r="G134" i="3"/>
  <c r="H133" i="3"/>
  <c r="J133" i="3" s="1"/>
  <c r="K133" i="3" s="1"/>
  <c r="E135" i="3"/>
  <c r="F134" i="3"/>
  <c r="E138" i="2"/>
  <c r="F137" i="2"/>
  <c r="G133" i="2"/>
  <c r="H132" i="2"/>
  <c r="J132" i="2" s="1"/>
  <c r="K132" i="2" s="1"/>
  <c r="H132" i="1"/>
  <c r="G133" i="1"/>
  <c r="E133" i="1"/>
  <c r="F132" i="1"/>
  <c r="J132" i="4" l="1"/>
  <c r="K132" i="4" s="1"/>
  <c r="G134" i="4"/>
  <c r="H133" i="4"/>
  <c r="J132" i="1"/>
  <c r="K132" i="1" s="1"/>
  <c r="G134" i="5"/>
  <c r="H133" i="5"/>
  <c r="J132" i="5"/>
  <c r="K132" i="5" s="1"/>
  <c r="E134" i="5"/>
  <c r="F133" i="5"/>
  <c r="F133" i="4"/>
  <c r="E134" i="4"/>
  <c r="E136" i="3"/>
  <c r="F135" i="3"/>
  <c r="G135" i="3"/>
  <c r="H134" i="3"/>
  <c r="J134" i="3" s="1"/>
  <c r="K134" i="3" s="1"/>
  <c r="G134" i="2"/>
  <c r="H133" i="2"/>
  <c r="J133" i="2" s="1"/>
  <c r="K133" i="2" s="1"/>
  <c r="F138" i="2"/>
  <c r="E139" i="2"/>
  <c r="F133" i="1"/>
  <c r="E134" i="1"/>
  <c r="H133" i="1"/>
  <c r="G134" i="1"/>
  <c r="J133" i="4" l="1"/>
  <c r="K133" i="4" s="1"/>
  <c r="H134" i="4"/>
  <c r="G135" i="4"/>
  <c r="J133" i="5"/>
  <c r="K133" i="5" s="1"/>
  <c r="J133" i="1"/>
  <c r="K133" i="1" s="1"/>
  <c r="E135" i="5"/>
  <c r="F134" i="5"/>
  <c r="H134" i="5"/>
  <c r="G135" i="5"/>
  <c r="E135" i="4"/>
  <c r="F134" i="4"/>
  <c r="H135" i="3"/>
  <c r="J135" i="3" s="1"/>
  <c r="K135" i="3" s="1"/>
  <c r="G136" i="3"/>
  <c r="E137" i="3"/>
  <c r="F136" i="3"/>
  <c r="E140" i="2"/>
  <c r="F139" i="2"/>
  <c r="H134" i="2"/>
  <c r="J134" i="2" s="1"/>
  <c r="K134" i="2" s="1"/>
  <c r="G135" i="2"/>
  <c r="E135" i="1"/>
  <c r="F134" i="1"/>
  <c r="G135" i="1"/>
  <c r="H134" i="1"/>
  <c r="J134" i="4" l="1"/>
  <c r="K134" i="4" s="1"/>
  <c r="H135" i="4"/>
  <c r="G136" i="4"/>
  <c r="J134" i="1"/>
  <c r="K134" i="1" s="1"/>
  <c r="J134" i="5"/>
  <c r="K134" i="5" s="1"/>
  <c r="G136" i="5"/>
  <c r="H135" i="5"/>
  <c r="E136" i="5"/>
  <c r="F135" i="5"/>
  <c r="E136" i="4"/>
  <c r="F135" i="4"/>
  <c r="E138" i="3"/>
  <c r="F137" i="3"/>
  <c r="H136" i="3"/>
  <c r="J136" i="3" s="1"/>
  <c r="K136" i="3" s="1"/>
  <c r="G137" i="3"/>
  <c r="F140" i="2"/>
  <c r="E141" i="2"/>
  <c r="G136" i="2"/>
  <c r="H135" i="2"/>
  <c r="J135" i="2" s="1"/>
  <c r="K135" i="2" s="1"/>
  <c r="E136" i="1"/>
  <c r="F135" i="1"/>
  <c r="H135" i="1"/>
  <c r="G136" i="1"/>
  <c r="J135" i="4" l="1"/>
  <c r="K135" i="4" s="1"/>
  <c r="G137" i="4"/>
  <c r="H136" i="4"/>
  <c r="J135" i="5"/>
  <c r="K135" i="5" s="1"/>
  <c r="J135" i="1"/>
  <c r="K135" i="1" s="1"/>
  <c r="F136" i="5"/>
  <c r="E137" i="5"/>
  <c r="G137" i="5"/>
  <c r="H136" i="5"/>
  <c r="E137" i="4"/>
  <c r="F136" i="4"/>
  <c r="G138" i="3"/>
  <c r="H137" i="3"/>
  <c r="J137" i="3" s="1"/>
  <c r="K137" i="3" s="1"/>
  <c r="E139" i="3"/>
  <c r="F138" i="3"/>
  <c r="G137" i="2"/>
  <c r="H136" i="2"/>
  <c r="J136" i="2" s="1"/>
  <c r="K136" i="2" s="1"/>
  <c r="E142" i="2"/>
  <c r="F141" i="2"/>
  <c r="G137" i="1"/>
  <c r="H136" i="1"/>
  <c r="F136" i="1"/>
  <c r="E137" i="1"/>
  <c r="J136" i="4" l="1"/>
  <c r="K136" i="4" s="1"/>
  <c r="H137" i="4"/>
  <c r="G138" i="4"/>
  <c r="J136" i="1"/>
  <c r="K136" i="1" s="1"/>
  <c r="G138" i="5"/>
  <c r="H137" i="5"/>
  <c r="E138" i="5"/>
  <c r="F137" i="5"/>
  <c r="J136" i="5"/>
  <c r="K136" i="5" s="1"/>
  <c r="F137" i="4"/>
  <c r="J137" i="4" s="1"/>
  <c r="K137" i="4" s="1"/>
  <c r="E138" i="4"/>
  <c r="E140" i="3"/>
  <c r="F139" i="3"/>
  <c r="G139" i="3"/>
  <c r="H138" i="3"/>
  <c r="J138" i="3" s="1"/>
  <c r="K138" i="3" s="1"/>
  <c r="E143" i="2"/>
  <c r="F142" i="2"/>
  <c r="H137" i="2"/>
  <c r="J137" i="2" s="1"/>
  <c r="K137" i="2" s="1"/>
  <c r="G138" i="2"/>
  <c r="F137" i="1"/>
  <c r="E138" i="1"/>
  <c r="G138" i="1"/>
  <c r="H137" i="1"/>
  <c r="G139" i="4" l="1"/>
  <c r="H138" i="4"/>
  <c r="J137" i="5"/>
  <c r="K137" i="5" s="1"/>
  <c r="E139" i="5"/>
  <c r="F138" i="5"/>
  <c r="G139" i="5"/>
  <c r="H138" i="5"/>
  <c r="F138" i="4"/>
  <c r="J138" i="4" s="1"/>
  <c r="K138" i="4" s="1"/>
  <c r="E139" i="4"/>
  <c r="G140" i="3"/>
  <c r="H139" i="3"/>
  <c r="J139" i="3" s="1"/>
  <c r="K139" i="3" s="1"/>
  <c r="E141" i="3"/>
  <c r="F140" i="3"/>
  <c r="E144" i="2"/>
  <c r="F143" i="2"/>
  <c r="G139" i="2"/>
  <c r="H138" i="2"/>
  <c r="J138" i="2" s="1"/>
  <c r="K138" i="2" s="1"/>
  <c r="H138" i="1"/>
  <c r="G139" i="1"/>
  <c r="E139" i="1"/>
  <c r="F138" i="1"/>
  <c r="J137" i="1"/>
  <c r="K137" i="1" s="1"/>
  <c r="H139" i="4" l="1"/>
  <c r="G140" i="4"/>
  <c r="J138" i="1"/>
  <c r="K138" i="1" s="1"/>
  <c r="G140" i="5"/>
  <c r="H139" i="5"/>
  <c r="J138" i="5"/>
  <c r="K138" i="5" s="1"/>
  <c r="E140" i="5"/>
  <c r="F139" i="5"/>
  <c r="F139" i="4"/>
  <c r="J139" i="4" s="1"/>
  <c r="K139" i="4" s="1"/>
  <c r="E140" i="4"/>
  <c r="F141" i="3"/>
  <c r="E142" i="3"/>
  <c r="H140" i="3"/>
  <c r="J140" i="3" s="1"/>
  <c r="K140" i="3" s="1"/>
  <c r="G141" i="3"/>
  <c r="G140" i="2"/>
  <c r="H139" i="2"/>
  <c r="J139" i="2" s="1"/>
  <c r="K139" i="2" s="1"/>
  <c r="E145" i="2"/>
  <c r="F144" i="2"/>
  <c r="E140" i="1"/>
  <c r="F139" i="1"/>
  <c r="G140" i="1"/>
  <c r="H139" i="1"/>
  <c r="G141" i="4" l="1"/>
  <c r="H140" i="4"/>
  <c r="J139" i="1"/>
  <c r="K139" i="1" s="1"/>
  <c r="F140" i="5"/>
  <c r="E141" i="5"/>
  <c r="J139" i="5"/>
  <c r="K139" i="5" s="1"/>
  <c r="H140" i="5"/>
  <c r="G141" i="5"/>
  <c r="F140" i="4"/>
  <c r="E141" i="4"/>
  <c r="G142" i="3"/>
  <c r="H141" i="3"/>
  <c r="J141" i="3" s="1"/>
  <c r="K141" i="3" s="1"/>
  <c r="E143" i="3"/>
  <c r="F142" i="3"/>
  <c r="E146" i="2"/>
  <c r="F145" i="2"/>
  <c r="G141" i="2"/>
  <c r="H140" i="2"/>
  <c r="J140" i="2" s="1"/>
  <c r="K140" i="2" s="1"/>
  <c r="H140" i="1"/>
  <c r="G141" i="1"/>
  <c r="E141" i="1"/>
  <c r="F140" i="1"/>
  <c r="J140" i="4" l="1"/>
  <c r="K140" i="4" s="1"/>
  <c r="G142" i="4"/>
  <c r="H141" i="4"/>
  <c r="J140" i="1"/>
  <c r="K140" i="1" s="1"/>
  <c r="E142" i="5"/>
  <c r="F141" i="5"/>
  <c r="H141" i="5"/>
  <c r="G142" i="5"/>
  <c r="J140" i="5"/>
  <c r="K140" i="5" s="1"/>
  <c r="F141" i="4"/>
  <c r="E142" i="4"/>
  <c r="E144" i="3"/>
  <c r="F143" i="3"/>
  <c r="G143" i="3"/>
  <c r="H142" i="3"/>
  <c r="J142" i="3" s="1"/>
  <c r="K142" i="3" s="1"/>
  <c r="H141" i="2"/>
  <c r="J141" i="2" s="1"/>
  <c r="K141" i="2" s="1"/>
  <c r="G142" i="2"/>
  <c r="E147" i="2"/>
  <c r="F146" i="2"/>
  <c r="E142" i="1"/>
  <c r="F141" i="1"/>
  <c r="G142" i="1"/>
  <c r="H141" i="1"/>
  <c r="J141" i="4" l="1"/>
  <c r="K141" i="4" s="1"/>
  <c r="H142" i="4"/>
  <c r="G143" i="4"/>
  <c r="J141" i="1"/>
  <c r="K141" i="1" s="1"/>
  <c r="G143" i="5"/>
  <c r="H142" i="5"/>
  <c r="J141" i="5"/>
  <c r="K141" i="5" s="1"/>
  <c r="F142" i="5"/>
  <c r="E143" i="5"/>
  <c r="E143" i="4"/>
  <c r="F142" i="4"/>
  <c r="J142" i="4" s="1"/>
  <c r="K142" i="4" s="1"/>
  <c r="G144" i="3"/>
  <c r="H143" i="3"/>
  <c r="J143" i="3" s="1"/>
  <c r="K143" i="3" s="1"/>
  <c r="E145" i="3"/>
  <c r="F144" i="3"/>
  <c r="E148" i="2"/>
  <c r="F147" i="2"/>
  <c r="H142" i="2"/>
  <c r="J142" i="2" s="1"/>
  <c r="K142" i="2" s="1"/>
  <c r="G143" i="2"/>
  <c r="G143" i="1"/>
  <c r="H142" i="1"/>
  <c r="E143" i="1"/>
  <c r="F142" i="1"/>
  <c r="H143" i="4" l="1"/>
  <c r="G144" i="4"/>
  <c r="J142" i="5"/>
  <c r="K142" i="5" s="1"/>
  <c r="F143" i="5"/>
  <c r="E144" i="5"/>
  <c r="H143" i="5"/>
  <c r="G144" i="5"/>
  <c r="E144" i="4"/>
  <c r="F143" i="4"/>
  <c r="J143" i="4" s="1"/>
  <c r="K143" i="4" s="1"/>
  <c r="F145" i="3"/>
  <c r="E146" i="3"/>
  <c r="G145" i="3"/>
  <c r="H144" i="3"/>
  <c r="J144" i="3" s="1"/>
  <c r="K144" i="3" s="1"/>
  <c r="G144" i="2"/>
  <c r="H143" i="2"/>
  <c r="J143" i="2" s="1"/>
  <c r="K143" i="2" s="1"/>
  <c r="E149" i="2"/>
  <c r="F148" i="2"/>
  <c r="J142" i="1"/>
  <c r="K142" i="1" s="1"/>
  <c r="E144" i="1"/>
  <c r="F143" i="1"/>
  <c r="H143" i="1"/>
  <c r="G144" i="1"/>
  <c r="H144" i="4" l="1"/>
  <c r="G145" i="4"/>
  <c r="F144" i="5"/>
  <c r="E145" i="5"/>
  <c r="H144" i="5"/>
  <c r="G145" i="5"/>
  <c r="J143" i="5"/>
  <c r="K143" i="5" s="1"/>
  <c r="E145" i="4"/>
  <c r="F144" i="4"/>
  <c r="J144" i="4" s="1"/>
  <c r="K144" i="4" s="1"/>
  <c r="G146" i="3"/>
  <c r="H145" i="3"/>
  <c r="J145" i="3" s="1"/>
  <c r="K145" i="3" s="1"/>
  <c r="E147" i="3"/>
  <c r="F146" i="3"/>
  <c r="E150" i="2"/>
  <c r="F150" i="2" s="1"/>
  <c r="F149" i="2"/>
  <c r="G145" i="2"/>
  <c r="H144" i="2"/>
  <c r="J144" i="2" s="1"/>
  <c r="K144" i="2" s="1"/>
  <c r="H144" i="1"/>
  <c r="G145" i="1"/>
  <c r="J143" i="1"/>
  <c r="K143" i="1" s="1"/>
  <c r="E145" i="1"/>
  <c r="F144" i="1"/>
  <c r="G146" i="4" l="1"/>
  <c r="H145" i="4"/>
  <c r="J144" i="1"/>
  <c r="K144" i="1" s="1"/>
  <c r="G146" i="5"/>
  <c r="H145" i="5"/>
  <c r="E146" i="5"/>
  <c r="F145" i="5"/>
  <c r="J144" i="5"/>
  <c r="K144" i="5" s="1"/>
  <c r="F145" i="4"/>
  <c r="E146" i="4"/>
  <c r="E148" i="3"/>
  <c r="F147" i="3"/>
  <c r="G147" i="3"/>
  <c r="H146" i="3"/>
  <c r="J146" i="3" s="1"/>
  <c r="K146" i="3" s="1"/>
  <c r="G146" i="2"/>
  <c r="H145" i="2"/>
  <c r="J145" i="2" s="1"/>
  <c r="K145" i="2" s="1"/>
  <c r="E146" i="1"/>
  <c r="F145" i="1"/>
  <c r="G146" i="1"/>
  <c r="H145" i="1"/>
  <c r="J145" i="4" l="1"/>
  <c r="K145" i="4" s="1"/>
  <c r="H146" i="4"/>
  <c r="G147" i="4"/>
  <c r="J145" i="5"/>
  <c r="K145" i="5" s="1"/>
  <c r="J145" i="1"/>
  <c r="K145" i="1" s="1"/>
  <c r="E147" i="5"/>
  <c r="F146" i="5"/>
  <c r="G147" i="5"/>
  <c r="H146" i="5"/>
  <c r="E147" i="4"/>
  <c r="F146" i="4"/>
  <c r="H147" i="3"/>
  <c r="J147" i="3" s="1"/>
  <c r="K147" i="3" s="1"/>
  <c r="G148" i="3"/>
  <c r="E149" i="3"/>
  <c r="F148" i="3"/>
  <c r="G147" i="2"/>
  <c r="H146" i="2"/>
  <c r="J146" i="2" s="1"/>
  <c r="K146" i="2" s="1"/>
  <c r="H146" i="1"/>
  <c r="G147" i="1"/>
  <c r="F146" i="1"/>
  <c r="E147" i="1"/>
  <c r="J146" i="4" l="1"/>
  <c r="K146" i="4" s="1"/>
  <c r="H147" i="4"/>
  <c r="G148" i="4"/>
  <c r="J146" i="1"/>
  <c r="K146" i="1" s="1"/>
  <c r="G148" i="5"/>
  <c r="H147" i="5"/>
  <c r="J146" i="5"/>
  <c r="K146" i="5" s="1"/>
  <c r="E148" i="5"/>
  <c r="F147" i="5"/>
  <c r="E148" i="4"/>
  <c r="F147" i="4"/>
  <c r="J147" i="4" s="1"/>
  <c r="K147" i="4" s="1"/>
  <c r="F149" i="3"/>
  <c r="E150" i="3"/>
  <c r="F150" i="3" s="1"/>
  <c r="G149" i="3"/>
  <c r="H148" i="3"/>
  <c r="J148" i="3" s="1"/>
  <c r="K148" i="3" s="1"/>
  <c r="G148" i="2"/>
  <c r="H147" i="2"/>
  <c r="J147" i="2" s="1"/>
  <c r="K147" i="2" s="1"/>
  <c r="E148" i="1"/>
  <c r="F147" i="1"/>
  <c r="G148" i="1"/>
  <c r="H147" i="1"/>
  <c r="G149" i="4" l="1"/>
  <c r="H148" i="4"/>
  <c r="J147" i="5"/>
  <c r="K147" i="5" s="1"/>
  <c r="E149" i="5"/>
  <c r="F148" i="5"/>
  <c r="G149" i="5"/>
  <c r="H148" i="5"/>
  <c r="F148" i="4"/>
  <c r="J148" i="4" s="1"/>
  <c r="K148" i="4" s="1"/>
  <c r="E149" i="4"/>
  <c r="G150" i="3"/>
  <c r="H150" i="3" s="1"/>
  <c r="J150" i="3" s="1"/>
  <c r="K150" i="3" s="1"/>
  <c r="H149" i="3"/>
  <c r="J149" i="3" s="1"/>
  <c r="K149" i="3" s="1"/>
  <c r="H148" i="2"/>
  <c r="J148" i="2" s="1"/>
  <c r="K148" i="2" s="1"/>
  <c r="G149" i="2"/>
  <c r="H148" i="1"/>
  <c r="G149" i="1"/>
  <c r="J147" i="1"/>
  <c r="K147" i="1" s="1"/>
  <c r="E149" i="1"/>
  <c r="F148" i="1"/>
  <c r="G150" i="4" l="1"/>
  <c r="H150" i="4" s="1"/>
  <c r="H149" i="4"/>
  <c r="J148" i="1"/>
  <c r="K148" i="1" s="1"/>
  <c r="H149" i="5"/>
  <c r="G150" i="5"/>
  <c r="H150" i="5" s="1"/>
  <c r="J148" i="5"/>
  <c r="K148" i="5" s="1"/>
  <c r="E150" i="5"/>
  <c r="F150" i="5" s="1"/>
  <c r="F149" i="5"/>
  <c r="E150" i="4"/>
  <c r="F150" i="4" s="1"/>
  <c r="J150" i="4" s="1"/>
  <c r="K150" i="4" s="1"/>
  <c r="F149" i="4"/>
  <c r="J149" i="4" s="1"/>
  <c r="K149" i="4" s="1"/>
  <c r="H149" i="2"/>
  <c r="J149" i="2" s="1"/>
  <c r="K149" i="2" s="1"/>
  <c r="G150" i="2"/>
  <c r="H150" i="2" s="1"/>
  <c r="J150" i="2" s="1"/>
  <c r="K150" i="2" s="1"/>
  <c r="E150" i="1"/>
  <c r="F150" i="1" s="1"/>
  <c r="F149" i="1"/>
  <c r="G150" i="1"/>
  <c r="H150" i="1" s="1"/>
  <c r="H149" i="1"/>
  <c r="J149" i="5" l="1"/>
  <c r="K149" i="5" s="1"/>
  <c r="J150" i="5"/>
  <c r="K150" i="5" s="1"/>
  <c r="J150" i="1"/>
  <c r="K150" i="1" s="1"/>
  <c r="J149" i="1"/>
  <c r="K1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Kobe Vermeire</author>
  </authors>
  <commentList>
    <comment ref="B2" authorId="0" shapeId="0" xr:uid="{99CED076-925B-4F6C-849E-509C75E450C7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Dag van p(0) invullen en doortrekken</t>
        </r>
      </text>
    </comment>
    <comment ref="R4" authorId="0" shapeId="0" xr:uid="{3400724C-0C61-49D6-B99C-1BF683C3FD4A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n in 3e blad aanpassen = aantal geldige 3km's</t>
        </r>
      </text>
    </comment>
  </commentList>
</comments>
</file>

<file path=xl/sharedStrings.xml><?xml version="1.0" encoding="utf-8"?>
<sst xmlns="http://schemas.openxmlformats.org/spreadsheetml/2006/main" count="176" uniqueCount="51">
  <si>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</si>
  <si>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</si>
  <si>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</si>
  <si>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</si>
  <si>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</si>
  <si>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</si>
  <si>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</si>
  <si>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</si>
  <si>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</si>
  <si>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</si>
  <si>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</si>
  <si>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</si>
  <si>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</si>
  <si>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</si>
  <si>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</si>
  <si>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</si>
  <si>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</si>
  <si>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</si>
  <si>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</si>
  <si>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</si>
  <si>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</si>
  <si>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</si>
  <si>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</si>
  <si>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</si>
  <si>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</si>
  <si>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</si>
  <si>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</si>
  <si>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</si>
  <si>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Model</t>
  </si>
  <si>
    <t>k1</t>
  </si>
  <si>
    <t>k2</t>
  </si>
  <si>
    <t>R²</t>
  </si>
  <si>
    <t>adjR²</t>
  </si>
  <si>
    <t>Edwards</t>
  </si>
  <si>
    <t>Banister</t>
  </si>
  <si>
    <t>Lucia</t>
  </si>
  <si>
    <t>sRPE</t>
  </si>
  <si>
    <t>TSS</t>
  </si>
  <si>
    <t>SSE</t>
  </si>
  <si>
    <t>Gem</t>
  </si>
  <si>
    <t>SD</t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</si>
  <si>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1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</si>
  <si>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2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</si>
  <si>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max (%)</t>
    </r>
  </si>
  <si>
    <t>procerror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</si>
  <si>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</si>
  <si>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gem (%)</t>
    </r>
  </si>
  <si>
    <t>Wietse Vermeire</t>
  </si>
  <si>
    <t>Prikkel</t>
  </si>
  <si>
    <t>Stop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</si>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</sst>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13]dd\-mmm\-yy;@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3" fillId="0" borderId="0" xfId="0" applyFon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</cellXfs>
  <cellStyles count="1">
    <cellStyle name="Standaard" xfId="0" builtinId="0"/>
  </cellStyles>
  <dxfs count="16"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  <border diagonalUp="0" diagonalDown="0">
        <left/>
        <right style="mediumDashed">
          <color auto="1"/>
        </right>
      </border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border>
        <bottom style="thick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Edwards!$K$2:$K$100</c:f>
              <c:numCache>
                <c:formatCode>General</c:formatCode>
                <c:ptCount val="99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235.28201342320202</c:v>
                </c:pt>
                <c:pt idx="4">
                  <c:v>237.93862998249062</c:v>
                </c:pt>
                <c:pt idx="5">
                  <c:v>232.52542921265487</c:v>
                </c:pt>
                <c:pt idx="6">
                  <c:v>236.91119457015353</c:v>
                </c:pt>
                <c:pt idx="7">
                  <c:v>240.48252777888302</c:v>
                </c:pt>
                <c:pt idx="8">
                  <c:v>237.81537936532504</c:v>
                </c:pt>
                <c:pt idx="9">
                  <c:v>242.50021803761598</c:v>
                </c:pt>
                <c:pt idx="10">
                  <c:v>239.05201484059063</c:v>
                </c:pt>
                <c:pt idx="11">
                  <c:v>244.48527424628912</c:v>
                </c:pt>
                <c:pt idx="12">
                  <c:v>241.34139719204364</c:v>
                </c:pt>
                <c:pt idx="13">
                  <c:v>247.29878334448239</c:v>
                </c:pt>
                <c:pt idx="14">
                  <c:v>252.00856044125936</c:v>
                </c:pt>
                <c:pt idx="15">
                  <c:v>250.20189539973944</c:v>
                </c:pt>
                <c:pt idx="16">
                  <c:v>255.33629863606996</c:v>
                </c:pt>
                <c:pt idx="17">
                  <c:v>252.07010533088982</c:v>
                </c:pt>
                <c:pt idx="18">
                  <c:v>257.53939802699028</c:v>
                </c:pt>
                <c:pt idx="19">
                  <c:v>254.17166408465897</c:v>
                </c:pt>
                <c:pt idx="20">
                  <c:v>259.92579290729179</c:v>
                </c:pt>
                <c:pt idx="21">
                  <c:v>264.33125486920034</c:v>
                </c:pt>
                <c:pt idx="22">
                  <c:v>262.26751613045309</c:v>
                </c:pt>
                <c:pt idx="23">
                  <c:v>266.90926292871501</c:v>
                </c:pt>
                <c:pt idx="24">
                  <c:v>263.52673851556398</c:v>
                </c:pt>
                <c:pt idx="25">
                  <c:v>268.31340869828784</c:v>
                </c:pt>
                <c:pt idx="26">
                  <c:v>265.37710833740084</c:v>
                </c:pt>
                <c:pt idx="27">
                  <c:v>270.10751719941123</c:v>
                </c:pt>
                <c:pt idx="28">
                  <c:v>273.58086202147661</c:v>
                </c:pt>
                <c:pt idx="29">
                  <c:v>270.38407613229168</c:v>
                </c:pt>
                <c:pt idx="30">
                  <c:v>274.37619124387567</c:v>
                </c:pt>
                <c:pt idx="31">
                  <c:v>269.67731927403094</c:v>
                </c:pt>
                <c:pt idx="32">
                  <c:v>274.15095756485101</c:v>
                </c:pt>
                <c:pt idx="33">
                  <c:v>270.70425764482212</c:v>
                </c:pt>
                <c:pt idx="34">
                  <c:v>275.18750542491006</c:v>
                </c:pt>
                <c:pt idx="35">
                  <c:v>278.40632661161698</c:v>
                </c:pt>
                <c:pt idx="36">
                  <c:v>275.30572736332857</c:v>
                </c:pt>
                <c:pt idx="37">
                  <c:v>278.88851838687782</c:v>
                </c:pt>
                <c:pt idx="38">
                  <c:v>275.16996826830928</c:v>
                </c:pt>
                <c:pt idx="39">
                  <c:v>278.82805213533959</c:v>
                </c:pt>
                <c:pt idx="40">
                  <c:v>275.04991346838307</c:v>
                </c:pt>
                <c:pt idx="41">
                  <c:v>278.79801073004938</c:v>
                </c:pt>
                <c:pt idx="42">
                  <c:v>281.38907797241501</c:v>
                </c:pt>
                <c:pt idx="43">
                  <c:v>277.78509068924944</c:v>
                </c:pt>
                <c:pt idx="44">
                  <c:v>280.89955097562398</c:v>
                </c:pt>
                <c:pt idx="45">
                  <c:v>276.83888313353714</c:v>
                </c:pt>
                <c:pt idx="46">
                  <c:v>280.14322880915654</c:v>
                </c:pt>
                <c:pt idx="47">
                  <c:v>276.24434083131371</c:v>
                </c:pt>
                <c:pt idx="48">
                  <c:v>279.6827546121408</c:v>
                </c:pt>
                <c:pt idx="49">
                  <c:v>282.01653253101568</c:v>
                </c:pt>
                <c:pt idx="50">
                  <c:v>278.36188946866332</c:v>
                </c:pt>
                <c:pt idx="51">
                  <c:v>281.23223402261613</c:v>
                </c:pt>
                <c:pt idx="52">
                  <c:v>276.71790276920143</c:v>
                </c:pt>
                <c:pt idx="53">
                  <c:v>279.94978777340583</c:v>
                </c:pt>
                <c:pt idx="54">
                  <c:v>275.65297858315608</c:v>
                </c:pt>
                <c:pt idx="55">
                  <c:v>279.16750437186488</c:v>
                </c:pt>
                <c:pt idx="56">
                  <c:v>281.56786563843235</c:v>
                </c:pt>
                <c:pt idx="57">
                  <c:v>277.77060300790038</c:v>
                </c:pt>
                <c:pt idx="58">
                  <c:v>280.77829633498504</c:v>
                </c:pt>
                <c:pt idx="59">
                  <c:v>282.7557436056087</c:v>
                </c:pt>
                <c:pt idx="60">
                  <c:v>283.88810847711386</c:v>
                </c:pt>
                <c:pt idx="61">
                  <c:v>284.33278144559085</c:v>
                </c:pt>
                <c:pt idx="62">
                  <c:v>284.2232011647925</c:v>
                </c:pt>
                <c:pt idx="63">
                  <c:v>283.67217580899222</c:v>
                </c:pt>
                <c:pt idx="64">
                  <c:v>281.79439561731613</c:v>
                </c:pt>
                <c:pt idx="65">
                  <c:v>281.05243757039386</c:v>
                </c:pt>
                <c:pt idx="66">
                  <c:v>280.03198904643693</c:v>
                </c:pt>
                <c:pt idx="67">
                  <c:v>278.8005863373553</c:v>
                </c:pt>
                <c:pt idx="68">
                  <c:v>277.41454200476676</c:v>
                </c:pt>
                <c:pt idx="69">
                  <c:v>275.92057115012096</c:v>
                </c:pt>
                <c:pt idx="70">
                  <c:v>274.35719821399204</c:v>
                </c:pt>
                <c:pt idx="71">
                  <c:v>271.80209704980058</c:v>
                </c:pt>
                <c:pt idx="72">
                  <c:v>270.5992495448063</c:v>
                </c:pt>
                <c:pt idx="73">
                  <c:v>269.32822601784369</c:v>
                </c:pt>
                <c:pt idx="74">
                  <c:v>268.0170420120553</c:v>
                </c:pt>
                <c:pt idx="75">
                  <c:v>266.68852484967329</c:v>
                </c:pt>
                <c:pt idx="76">
                  <c:v>265.36110140138345</c:v>
                </c:pt>
                <c:pt idx="77">
                  <c:v>264.04947674845783</c:v>
                </c:pt>
                <c:pt idx="78">
                  <c:v>261.59937009311039</c:v>
                </c:pt>
                <c:pt idx="79">
                  <c:v>260.8532610055093</c:v>
                </c:pt>
                <c:pt idx="80">
                  <c:v>260.05661215466432</c:v>
                </c:pt>
                <c:pt idx="81">
                  <c:v>259.22855498504714</c:v>
                </c:pt>
                <c:pt idx="82">
                  <c:v>258.38472276045189</c:v>
                </c:pt>
                <c:pt idx="83">
                  <c:v>257.53777900172474</c:v>
                </c:pt>
                <c:pt idx="84">
                  <c:v>256.69787293644072</c:v>
                </c:pt>
                <c:pt idx="85">
                  <c:v>255.87303153269215</c:v>
                </c:pt>
                <c:pt idx="86">
                  <c:v>255.06949647522629</c:v>
                </c:pt>
                <c:pt idx="87">
                  <c:v>254.29201337864009</c:v>
                </c:pt>
                <c:pt idx="88">
                  <c:v>253.54407960088324</c:v>
                </c:pt>
                <c:pt idx="89">
                  <c:v>252.82815620483512</c:v>
                </c:pt>
                <c:pt idx="90">
                  <c:v>252.14584890201527</c:v>
                </c:pt>
                <c:pt idx="91">
                  <c:v>251.49806218810693</c:v>
                </c:pt>
                <c:pt idx="92">
                  <c:v>250.88513033395319</c:v>
                </c:pt>
                <c:pt idx="93">
                  <c:v>250.3069284183899</c:v>
                </c:pt>
                <c:pt idx="94">
                  <c:v>249.76296617224111</c:v>
                </c:pt>
                <c:pt idx="95">
                  <c:v>249.25246703858133</c:v>
                </c:pt>
                <c:pt idx="96">
                  <c:v>248.774434536424</c:v>
                </c:pt>
                <c:pt idx="97">
                  <c:v>248.3277077375904</c:v>
                </c:pt>
                <c:pt idx="98">
                  <c:v>247.91100742460276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D-4281-A188-22F5BC6D8D6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Edwards!$D$2:$D$100</c:f>
              <c:numCache>
                <c:formatCode>General</c:formatCode>
                <c:ptCount val="99"/>
                <c:pt idx="7">
                  <c:v>251</c:v>
                </c:pt>
                <c:pt idx="14">
                  <c:v>249</c:v>
                </c:pt>
                <c:pt idx="21">
                  <c:v>270</c:v>
                </c:pt>
                <c:pt idx="28">
                  <c:v>271</c:v>
                </c:pt>
                <c:pt idx="35">
                  <c:v>268</c:v>
                </c:pt>
                <c:pt idx="42">
                  <c:v>281</c:v>
                </c:pt>
                <c:pt idx="49">
                  <c:v>274</c:v>
                </c:pt>
                <c:pt idx="56">
                  <c:v>286</c:v>
                </c:pt>
                <c:pt idx="63">
                  <c:v>288</c:v>
                </c:pt>
                <c:pt idx="70">
                  <c:v>275</c:v>
                </c:pt>
                <c:pt idx="77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124.87099022799943</c:v>
                </c:pt>
                <c:pt idx="4">
                  <c:v>112.49082611738775</c:v>
                </c:pt>
                <c:pt idx="5">
                  <c:v>224.16950286463432</c:v>
                </c:pt>
                <c:pt idx="6">
                  <c:v>201.9445230755646</c:v>
                </c:pt>
                <c:pt idx="7">
                  <c:v>318.79604773858989</c:v>
                </c:pt>
                <c:pt idx="8">
                  <c:v>287.18944814638792</c:v>
                </c:pt>
                <c:pt idx="9">
                  <c:v>258.71644178681271</c:v>
                </c:pt>
                <c:pt idx="10">
                  <c:v>349.48491973275577</c:v>
                </c:pt>
                <c:pt idx="11">
                  <c:v>314.8357137596513</c:v>
                </c:pt>
                <c:pt idx="12">
                  <c:v>404.42669270647673</c:v>
                </c:pt>
                <c:pt idx="13">
                  <c:v>364.33035954473786</c:v>
                </c:pt>
                <c:pt idx="14">
                  <c:v>463.08855738481935</c:v>
                </c:pt>
                <c:pt idx="15">
                  <c:v>417.17627361336451</c:v>
                </c:pt>
                <c:pt idx="16">
                  <c:v>375.81590063196387</c:v>
                </c:pt>
                <c:pt idx="17">
                  <c:v>455.50421450991638</c:v>
                </c:pt>
                <c:pt idx="18">
                  <c:v>410.34387007433929</c:v>
                </c:pt>
                <c:pt idx="19">
                  <c:v>492.17853373508325</c:v>
                </c:pt>
                <c:pt idx="20">
                  <c:v>443.38216391183596</c:v>
                </c:pt>
                <c:pt idx="21">
                  <c:v>531.23045844093281</c:v>
                </c:pt>
                <c:pt idx="22">
                  <c:v>478.5623387756213</c:v>
                </c:pt>
                <c:pt idx="23">
                  <c:v>431.11592804096961</c:v>
                </c:pt>
                <c:pt idx="24">
                  <c:v>498.73223590309607</c:v>
                </c:pt>
                <c:pt idx="25">
                  <c:v>449.28610821195707</c:v>
                </c:pt>
                <c:pt idx="26">
                  <c:v>509.49869476401642</c:v>
                </c:pt>
                <c:pt idx="27">
                  <c:v>458.98514118520751</c:v>
                </c:pt>
                <c:pt idx="28">
                  <c:v>552.30730618322696</c:v>
                </c:pt>
                <c:pt idx="29">
                  <c:v>497.54955117901443</c:v>
                </c:pt>
                <c:pt idx="30">
                  <c:v>448.22067915269002</c:v>
                </c:pt>
                <c:pt idx="31">
                  <c:v>525.68561422342339</c:v>
                </c:pt>
                <c:pt idx="32">
                  <c:v>473.56723057970657</c:v>
                </c:pt>
                <c:pt idx="33">
                  <c:v>534.52336304200333</c:v>
                </c:pt>
                <c:pt idx="34">
                  <c:v>481.52877283867963</c:v>
                </c:pt>
                <c:pt idx="35">
                  <c:v>563.88890020663757</c:v>
                </c:pt>
                <c:pt idx="36">
                  <c:v>507.98290385020624</c:v>
                </c:pt>
                <c:pt idx="37">
                  <c:v>457.61963129532518</c:v>
                </c:pt>
                <c:pt idx="38">
                  <c:v>512.18164907236803</c:v>
                </c:pt>
                <c:pt idx="39">
                  <c:v>461.40209764587638</c:v>
                </c:pt>
                <c:pt idx="40">
                  <c:v>517.53715292630875</c:v>
                </c:pt>
                <c:pt idx="41">
                  <c:v>466.22663737047253</c:v>
                </c:pt>
                <c:pt idx="42">
                  <c:v>549.32596352385474</c:v>
                </c:pt>
                <c:pt idx="43">
                  <c:v>494.86378967364448</c:v>
                </c:pt>
                <c:pt idx="44">
                  <c:v>445.80119381072473</c:v>
                </c:pt>
                <c:pt idx="45">
                  <c:v>500.65243086662144</c:v>
                </c:pt>
                <c:pt idx="46">
                  <c:v>451.01592806330143</c:v>
                </c:pt>
                <c:pt idx="47">
                  <c:v>505.32400914541262</c:v>
                </c:pt>
                <c:pt idx="48">
                  <c:v>455.22434908161597</c:v>
                </c:pt>
                <c:pt idx="49">
                  <c:v>535.4203362073473</c:v>
                </c:pt>
                <c:pt idx="50">
                  <c:v>482.33681682223767</c:v>
                </c:pt>
                <c:pt idx="51">
                  <c:v>434.51619060676296</c:v>
                </c:pt>
                <c:pt idx="52">
                  <c:v>494.61115109826738</c:v>
                </c:pt>
                <c:pt idx="53">
                  <c:v>445.57360274252386</c:v>
                </c:pt>
                <c:pt idx="54">
                  <c:v>505.9581486786123</c:v>
                </c:pt>
                <c:pt idx="55">
                  <c:v>455.79561771521196</c:v>
                </c:pt>
                <c:pt idx="56">
                  <c:v>540.89006145298481</c:v>
                </c:pt>
                <c:pt idx="57">
                  <c:v>487.26425361434957</c:v>
                </c:pt>
                <c:pt idx="58">
                  <c:v>438.95510339486384</c:v>
                </c:pt>
                <c:pt idx="59">
                  <c:v>395.43549802217893</c:v>
                </c:pt>
                <c:pt idx="60">
                  <c:v>356.23058460123679</c:v>
                </c:pt>
                <c:pt idx="61">
                  <c:v>320.91258887997304</c:v>
                </c:pt>
                <c:pt idx="62">
                  <c:v>289.09614770143196</c:v>
                </c:pt>
                <c:pt idx="63">
                  <c:v>284.6212397932623</c:v>
                </c:pt>
                <c:pt idx="64">
                  <c:v>256.40285495005276</c:v>
                </c:pt>
                <c:pt idx="65">
                  <c:v>230.9821434067623</c:v>
                </c:pt>
                <c:pt idx="66">
                  <c:v>208.08173365766623</c:v>
                </c:pt>
                <c:pt idx="67">
                  <c:v>187.45175381688117</c:v>
                </c:pt>
                <c:pt idx="68">
                  <c:v>168.86710520604143</c:v>
                </c:pt>
                <c:pt idx="69">
                  <c:v>152.12500624840899</c:v>
                </c:pt>
                <c:pt idx="70">
                  <c:v>160.57620908294317</c:v>
                </c:pt>
                <c:pt idx="71">
                  <c:v>144.65609971985606</c:v>
                </c:pt>
                <c:pt idx="72">
                  <c:v>130.3143678983744</c:v>
                </c:pt>
                <c:pt idx="73">
                  <c:v>117.39452752867135</c:v>
                </c:pt>
                <c:pt idx="74">
                  <c:v>105.75560712098493</c:v>
                </c:pt>
                <c:pt idx="75">
                  <c:v>95.270611611743007</c:v>
                </c:pt>
                <c:pt idx="76">
                  <c:v>85.825136689840306</c:v>
                </c:pt>
                <c:pt idx="77">
                  <c:v>106.07920065249097</c:v>
                </c:pt>
                <c:pt idx="78">
                  <c:v>95.562122903668325</c:v>
                </c:pt>
                <c:pt idx="79">
                  <c:v>86.087746492095832</c:v>
                </c:pt>
                <c:pt idx="80">
                  <c:v>77.552694215030556</c:v>
                </c:pt>
                <c:pt idx="81">
                  <c:v>69.863838061578832</c:v>
                </c:pt>
                <c:pt idx="82">
                  <c:v>62.937283070541334</c:v>
                </c:pt>
                <c:pt idx="83">
                  <c:v>56.697451932287002</c:v>
                </c:pt>
                <c:pt idx="84">
                  <c:v>51.076260346526354</c:v>
                </c:pt>
                <c:pt idx="85">
                  <c:v>46.012374138114289</c:v>
                </c:pt>
                <c:pt idx="86">
                  <c:v>41.450540025093929</c:v>
                </c:pt>
                <c:pt idx="87">
                  <c:v>37.340982736830547</c:v>
                </c:pt>
                <c:pt idx="88">
                  <c:v>33.638861904046259</c:v>
                </c:pt>
                <c:pt idx="89">
                  <c:v>30.303782794751935</c:v>
                </c:pt>
                <c:pt idx="90">
                  <c:v>27.299355557598201</c:v>
                </c:pt>
                <c:pt idx="91">
                  <c:v>24.592798163443554</c:v>
                </c:pt>
                <c:pt idx="92">
                  <c:v>22.154578712739525</c:v>
                </c:pt>
                <c:pt idx="93">
                  <c:v>19.958093205862529</c:v>
                </c:pt>
                <c:pt idx="94">
                  <c:v>17.97937526046692</c:v>
                </c:pt>
                <c:pt idx="95">
                  <c:v>16.196834608515385</c:v>
                </c:pt>
                <c:pt idx="96">
                  <c:v>14.591021519664796</c:v>
                </c:pt>
                <c:pt idx="97">
                  <c:v>13.144414580574368</c:v>
                </c:pt>
                <c:pt idx="98">
                  <c:v>11.841229514545004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D-4281-A188-22F5BC6D8D6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132.5889768047974</c:v>
                </c:pt>
                <c:pt idx="4">
                  <c:v>117.55219613489716</c:v>
                </c:pt>
                <c:pt idx="5">
                  <c:v>234.64407365197943</c:v>
                </c:pt>
                <c:pt idx="6">
                  <c:v>208.03332850541105</c:v>
                </c:pt>
                <c:pt idx="7">
                  <c:v>329.77332536987313</c:v>
                </c:pt>
                <c:pt idx="8">
                  <c:v>292.37406878106287</c:v>
                </c:pt>
                <c:pt idx="9">
                  <c:v>259.21622374919673</c:v>
                </c:pt>
                <c:pt idx="10">
                  <c:v>353.43290489216514</c:v>
                </c:pt>
                <c:pt idx="11">
                  <c:v>313.35043951336218</c:v>
                </c:pt>
                <c:pt idx="12">
                  <c:v>406.08529551443308</c:v>
                </c:pt>
                <c:pt idx="13">
                  <c:v>360.03157620025542</c:v>
                </c:pt>
                <c:pt idx="14">
                  <c:v>462.41656992225728</c:v>
                </c:pt>
                <c:pt idx="15">
                  <c:v>409.97437821362507</c:v>
                </c:pt>
                <c:pt idx="16">
                  <c:v>363.47960199589386</c:v>
                </c:pt>
                <c:pt idx="17">
                  <c:v>446.43410917902662</c:v>
                </c:pt>
                <c:pt idx="18">
                  <c:v>395.80447204734901</c:v>
                </c:pt>
                <c:pt idx="19">
                  <c:v>481.00686965042422</c:v>
                </c:pt>
                <c:pt idx="20">
                  <c:v>426.45637100454417</c:v>
                </c:pt>
                <c:pt idx="21">
                  <c:v>518.04587739373949</c:v>
                </c:pt>
                <c:pt idx="22">
                  <c:v>459.29482264516827</c:v>
                </c:pt>
                <c:pt idx="23">
                  <c:v>407.2066651122546</c:v>
                </c:pt>
                <c:pt idx="24">
                  <c:v>478.20549738753215</c:v>
                </c:pt>
                <c:pt idx="25">
                  <c:v>423.97269951366923</c:v>
                </c:pt>
                <c:pt idx="26">
                  <c:v>487.12158642661552</c:v>
                </c:pt>
                <c:pt idx="27">
                  <c:v>431.87762398579633</c:v>
                </c:pt>
                <c:pt idx="28">
                  <c:v>530.30705775883212</c:v>
                </c:pt>
                <c:pt idx="29">
                  <c:v>470.16547504672275</c:v>
                </c:pt>
                <c:pt idx="30">
                  <c:v>416.84448790881441</c:v>
                </c:pt>
                <c:pt idx="31">
                  <c:v>499.00829494939245</c:v>
                </c:pt>
                <c:pt idx="32">
                  <c:v>442.41627301485556</c:v>
                </c:pt>
                <c:pt idx="33">
                  <c:v>506.8191053971812</c:v>
                </c:pt>
                <c:pt idx="34">
                  <c:v>449.34126741376957</c:v>
                </c:pt>
                <c:pt idx="35">
                  <c:v>536.52379277895068</c:v>
                </c:pt>
                <c:pt idx="36">
                  <c:v>475.67717648687761</c:v>
                </c:pt>
                <c:pt idx="37">
                  <c:v>421.73111290844741</c:v>
                </c:pt>
                <c:pt idx="38">
                  <c:v>480.01168080405876</c:v>
                </c:pt>
                <c:pt idx="39">
                  <c:v>425.57404551053685</c:v>
                </c:pt>
                <c:pt idx="40">
                  <c:v>485.48723945792568</c:v>
                </c:pt>
                <c:pt idx="41">
                  <c:v>430.42862664042315</c:v>
                </c:pt>
                <c:pt idx="42">
                  <c:v>518.93002388505897</c:v>
                </c:pt>
                <c:pt idx="43">
                  <c:v>460.07869898439509</c:v>
                </c:pt>
                <c:pt idx="44">
                  <c:v>407.90164283510074</c:v>
                </c:pt>
                <c:pt idx="45">
                  <c:v>466.81354773308431</c:v>
                </c:pt>
                <c:pt idx="46">
                  <c:v>413.87269925414489</c:v>
                </c:pt>
                <c:pt idx="47">
                  <c:v>472.07966831409897</c:v>
                </c:pt>
                <c:pt idx="48">
                  <c:v>418.54159446947517</c:v>
                </c:pt>
                <c:pt idx="49">
                  <c:v>504.15007310625361</c:v>
                </c:pt>
                <c:pt idx="50">
                  <c:v>446.97492735357434</c:v>
                </c:pt>
                <c:pt idx="51">
                  <c:v>396.28395658414684</c:v>
                </c:pt>
                <c:pt idx="52">
                  <c:v>460.8932483290659</c:v>
                </c:pt>
                <c:pt idx="53">
                  <c:v>408.62381496911809</c:v>
                </c:pt>
                <c:pt idx="54">
                  <c:v>473.30517009545628</c:v>
                </c:pt>
                <c:pt idx="55">
                  <c:v>419.62811334334708</c:v>
                </c:pt>
                <c:pt idx="56">
                  <c:v>510.37472813973204</c:v>
                </c:pt>
                <c:pt idx="57">
                  <c:v>452.49365060644925</c:v>
                </c:pt>
                <c:pt idx="58">
                  <c:v>401.1768070598788</c:v>
                </c:pt>
                <c:pt idx="59">
                  <c:v>355.67975441657029</c:v>
                </c:pt>
                <c:pt idx="60">
                  <c:v>315.34247612412298</c:v>
                </c:pt>
                <c:pt idx="61">
                  <c:v>279.57980743438225</c:v>
                </c:pt>
                <c:pt idx="62">
                  <c:v>247.87294653663949</c:v>
                </c:pt>
                <c:pt idx="63">
                  <c:v>245.44401479225633</c:v>
                </c:pt>
                <c:pt idx="64">
                  <c:v>217.6084593327366</c:v>
                </c:pt>
                <c:pt idx="65">
                  <c:v>192.92970583636847</c:v>
                </c:pt>
                <c:pt idx="66">
                  <c:v>171.0497446112293</c:v>
                </c:pt>
                <c:pt idx="67">
                  <c:v>151.65116747952584</c:v>
                </c:pt>
                <c:pt idx="68">
                  <c:v>134.45256320127461</c:v>
                </c:pt>
                <c:pt idx="69">
                  <c:v>119.20443509828804</c:v>
                </c:pt>
                <c:pt idx="70">
                  <c:v>130.67355760104584</c:v>
                </c:pt>
                <c:pt idx="71">
                  <c:v>115.85400267005546</c:v>
                </c:pt>
                <c:pt idx="72">
                  <c:v>102.71511835356809</c:v>
                </c:pt>
                <c:pt idx="73">
                  <c:v>91.066301510827628</c:v>
                </c:pt>
                <c:pt idx="74">
                  <c:v>80.738565108929592</c:v>
                </c:pt>
                <c:pt idx="75">
                  <c:v>71.582086762069721</c:v>
                </c:pt>
                <c:pt idx="76">
                  <c:v>63.464035288456827</c:v>
                </c:pt>
                <c:pt idx="77">
                  <c:v>86.807503243259958</c:v>
                </c:pt>
                <c:pt idx="78">
                  <c:v>76.962752810557888</c:v>
                </c:pt>
                <c:pt idx="79">
                  <c:v>68.23448548658655</c:v>
                </c:pt>
                <c:pt idx="80">
                  <c:v>60.496082060366213</c:v>
                </c:pt>
                <c:pt idx="81">
                  <c:v>53.635283076531692</c:v>
                </c:pt>
                <c:pt idx="82">
                  <c:v>47.552560310089476</c:v>
                </c:pt>
                <c:pt idx="83">
                  <c:v>42.159672930562259</c:v>
                </c:pt>
                <c:pt idx="84">
                  <c:v>37.378387410085594</c:v>
                </c:pt>
                <c:pt idx="85">
                  <c:v>33.139342605422158</c:v>
                </c:pt>
                <c:pt idx="86">
                  <c:v>29.381043549867613</c:v>
                </c:pt>
                <c:pt idx="87">
                  <c:v>26.048969358190458</c:v>
                </c:pt>
                <c:pt idx="88">
                  <c:v>23.094782303163047</c:v>
                </c:pt>
                <c:pt idx="89">
                  <c:v>20.475626589916825</c:v>
                </c:pt>
                <c:pt idx="90">
                  <c:v>18.153506655582913</c:v>
                </c:pt>
                <c:pt idx="91">
                  <c:v>16.094735975336604</c:v>
                </c:pt>
                <c:pt idx="92">
                  <c:v>14.269448378786326</c:v>
                </c:pt>
                <c:pt idx="93">
                  <c:v>12.651164787472647</c:v>
                </c:pt>
                <c:pt idx="94">
                  <c:v>11.216409088225799</c:v>
                </c:pt>
                <c:pt idx="95">
                  <c:v>9.9443675699340268</c:v>
                </c:pt>
                <c:pt idx="96">
                  <c:v>8.8165869832408159</c:v>
                </c:pt>
                <c:pt idx="97">
                  <c:v>7.8167068429839928</c:v>
                </c:pt>
                <c:pt idx="98">
                  <c:v>6.9302220899422471</c:v>
                </c:pt>
                <c:pt idx="99">
                  <c:v>6.1442726688710021</c:v>
                </c:pt>
                <c:pt idx="100">
                  <c:v>5.4474569702786813</c:v>
                </c:pt>
                <c:pt idx="101">
                  <c:v>4.8296664295809117</c:v>
                </c:pt>
                <c:pt idx="102">
                  <c:v>4.2819388841960029</c:v>
                </c:pt>
                <c:pt idx="103">
                  <c:v>3.7963285612627087</c:v>
                </c:pt>
                <c:pt idx="104">
                  <c:v>3.3657908099183613</c:v>
                </c:pt>
                <c:pt idx="105">
                  <c:v>2.9840799059718046</c:v>
                </c:pt>
                <c:pt idx="106">
                  <c:v>2.645658446444175</c:v>
                </c:pt>
                <c:pt idx="107">
                  <c:v>2.3456170195824311</c:v>
                </c:pt>
                <c:pt idx="108">
                  <c:v>2.0796029850147404</c:v>
                </c:pt>
                <c:pt idx="109">
                  <c:v>1.8437573308758284</c:v>
                </c:pt>
                <c:pt idx="110">
                  <c:v>1.6346586919013597</c:v>
                </c:pt>
                <c:pt idx="111">
                  <c:v>1.4492737163731573</c:v>
                </c:pt>
                <c:pt idx="112">
                  <c:v>1.2849130618985549</c:v>
                </c:pt>
                <c:pt idx="113">
                  <c:v>1.139192381663549</c:v>
                </c:pt>
                <c:pt idx="114">
                  <c:v>1.0099977351951988</c:v>
                </c:pt>
                <c:pt idx="115">
                  <c:v>0.89545492185419806</c:v>
                </c:pt>
                <c:pt idx="116">
                  <c:v>0.79390229218478303</c:v>
                </c:pt>
                <c:pt idx="117">
                  <c:v>0.70386664270172827</c:v>
                </c:pt>
                <c:pt idx="118">
                  <c:v>0.62404184442496857</c:v>
                </c:pt>
                <c:pt idx="119">
                  <c:v>0.55326989513032143</c:v>
                </c:pt>
                <c:pt idx="120">
                  <c:v>0.49052412044513416</c:v>
                </c:pt>
                <c:pt idx="121">
                  <c:v>0.43489428009054493</c:v>
                </c:pt>
                <c:pt idx="122">
                  <c:v>0.3855733632096246</c:v>
                </c:pt>
                <c:pt idx="123">
                  <c:v>0.34184588122388887</c:v>
                </c:pt>
                <c:pt idx="124">
                  <c:v>0.30307748838501752</c:v>
                </c:pt>
                <c:pt idx="125">
                  <c:v>0.26870577944921969</c:v>
                </c:pt>
                <c:pt idx="126">
                  <c:v>0.23823213097796675</c:v>
                </c:pt>
                <c:pt idx="127">
                  <c:v>0.21121446790849038</c:v>
                </c:pt>
                <c:pt idx="128">
                  <c:v>0.18726085046014501</c:v>
                </c:pt>
                <c:pt idx="129">
                  <c:v>0.16602378834318096</c:v>
                </c:pt>
                <c:pt idx="130">
                  <c:v>0.14719519978730319</c:v>
                </c:pt>
                <c:pt idx="131">
                  <c:v>0.13050194226166142</c:v>
                </c:pt>
                <c:pt idx="132">
                  <c:v>0.11570185005132931</c:v>
                </c:pt>
                <c:pt idx="133">
                  <c:v>0.10258022120819479</c:v>
                </c:pt>
                <c:pt idx="134">
                  <c:v>9.0946702913168156E-2</c:v>
                </c:pt>
                <c:pt idx="135">
                  <c:v>8.0632530066286318E-2</c:v>
                </c:pt>
                <c:pt idx="136">
                  <c:v>7.1488077045497825E-2</c:v>
                </c:pt>
                <c:pt idx="137">
                  <c:v>6.3380687117987763E-2</c:v>
                </c:pt>
                <c:pt idx="138">
                  <c:v>5.6192748015751089E-2</c:v>
                </c:pt>
                <c:pt idx="139">
                  <c:v>4.9819985758178198E-2</c:v>
                </c:pt>
                <c:pt idx="140">
                  <c:v>4.4169951970481194E-2</c:v>
                </c:pt>
                <c:pt idx="141">
                  <c:v>3.9160682753795285E-2</c:v>
                </c:pt>
                <c:pt idx="142">
                  <c:v>3.4719509651454414E-2</c:v>
                </c:pt>
                <c:pt idx="143">
                  <c:v>3.0782005462369252E-2</c:v>
                </c:pt>
                <c:pt idx="144">
                  <c:v>2.7291049608635185E-2</c:v>
                </c:pt>
                <c:pt idx="145">
                  <c:v>2.4195999498846828E-2</c:v>
                </c:pt>
                <c:pt idx="146">
                  <c:v>2.1451955866254202E-2</c:v>
                </c:pt>
                <c:pt idx="147">
                  <c:v>1.9019111424169535E-2</c:v>
                </c:pt>
                <c:pt idx="148">
                  <c:v>1.6862173389700266E-2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8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Banister!$K$2:$K$100</c:f>
              <c:numCache>
                <c:formatCode>General</c:formatCode>
                <c:ptCount val="99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235.23934183388775</c:v>
                </c:pt>
                <c:pt idx="4">
                  <c:v>237.84825067097017</c:v>
                </c:pt>
                <c:pt idx="5">
                  <c:v>232.66886325549959</c:v>
                </c:pt>
                <c:pt idx="6">
                  <c:v>236.90618303893302</c:v>
                </c:pt>
                <c:pt idx="7">
                  <c:v>240.38680826177398</c:v>
                </c:pt>
                <c:pt idx="8">
                  <c:v>238.43300750777669</c:v>
                </c:pt>
                <c:pt idx="9">
                  <c:v>242.72279256359883</c:v>
                </c:pt>
                <c:pt idx="10">
                  <c:v>239.38133341557</c:v>
                </c:pt>
                <c:pt idx="11">
                  <c:v>244.43082266331203</c:v>
                </c:pt>
                <c:pt idx="12">
                  <c:v>241.45182897947669</c:v>
                </c:pt>
                <c:pt idx="13">
                  <c:v>247.03656449801852</c:v>
                </c:pt>
                <c:pt idx="14">
                  <c:v>251.500917816103</c:v>
                </c:pt>
                <c:pt idx="15">
                  <c:v>250.3144434269235</c:v>
                </c:pt>
                <c:pt idx="16">
                  <c:v>254.99633246945226</c:v>
                </c:pt>
                <c:pt idx="17">
                  <c:v>251.80898886982823</c:v>
                </c:pt>
                <c:pt idx="18">
                  <c:v>256.8980494683293</c:v>
                </c:pt>
                <c:pt idx="19">
                  <c:v>253.57087811193145</c:v>
                </c:pt>
                <c:pt idx="20">
                  <c:v>259.03767205241934</c:v>
                </c:pt>
                <c:pt idx="21">
                  <c:v>263.28449086801743</c:v>
                </c:pt>
                <c:pt idx="22">
                  <c:v>261.88182190702116</c:v>
                </c:pt>
                <c:pt idx="23">
                  <c:v>266.17475447933253</c:v>
                </c:pt>
                <c:pt idx="24">
                  <c:v>263.07125222255166</c:v>
                </c:pt>
                <c:pt idx="25">
                  <c:v>267.53356526612134</c:v>
                </c:pt>
                <c:pt idx="26">
                  <c:v>265.24191520558969</c:v>
                </c:pt>
                <c:pt idx="27">
                  <c:v>269.55654005780082</c:v>
                </c:pt>
                <c:pt idx="28">
                  <c:v>272.76657095401106</c:v>
                </c:pt>
                <c:pt idx="29">
                  <c:v>270.35603296444737</c:v>
                </c:pt>
                <c:pt idx="30">
                  <c:v>273.84027357150717</c:v>
                </c:pt>
                <c:pt idx="31">
                  <c:v>269.25227857983663</c:v>
                </c:pt>
                <c:pt idx="32">
                  <c:v>273.3079057508948</c:v>
                </c:pt>
                <c:pt idx="33">
                  <c:v>270.24377091516874</c:v>
                </c:pt>
                <c:pt idx="34">
                  <c:v>274.3208522606501</c:v>
                </c:pt>
                <c:pt idx="35">
                  <c:v>277.29065824625059</c:v>
                </c:pt>
                <c:pt idx="36">
                  <c:v>274.95711071007452</c:v>
                </c:pt>
                <c:pt idx="37">
                  <c:v>278.07137736466416</c:v>
                </c:pt>
                <c:pt idx="38">
                  <c:v>274.98518841541716</c:v>
                </c:pt>
                <c:pt idx="39">
                  <c:v>278.10583389723536</c:v>
                </c:pt>
                <c:pt idx="40">
                  <c:v>274.70805626708022</c:v>
                </c:pt>
                <c:pt idx="41">
                  <c:v>277.93852865426163</c:v>
                </c:pt>
                <c:pt idx="42">
                  <c:v>280.18843582172451</c:v>
                </c:pt>
                <c:pt idx="43">
                  <c:v>277.29895318883865</c:v>
                </c:pt>
                <c:pt idx="44">
                  <c:v>279.87472393823748</c:v>
                </c:pt>
                <c:pt idx="45">
                  <c:v>276.53808164204497</c:v>
                </c:pt>
                <c:pt idx="46">
                  <c:v>279.21160446014068</c:v>
                </c:pt>
                <c:pt idx="47">
                  <c:v>275.76676604314969</c:v>
                </c:pt>
                <c:pt idx="48">
                  <c:v>278.58041281866429</c:v>
                </c:pt>
                <c:pt idx="49">
                  <c:v>280.4874977620741</c:v>
                </c:pt>
                <c:pt idx="50">
                  <c:v>277.57335374085193</c:v>
                </c:pt>
                <c:pt idx="51">
                  <c:v>279.81657329127358</c:v>
                </c:pt>
                <c:pt idx="52">
                  <c:v>275.52460120877396</c:v>
                </c:pt>
                <c:pt idx="53">
                  <c:v>278.216645869677</c:v>
                </c:pt>
                <c:pt idx="54">
                  <c:v>274.13847678197862</c:v>
                </c:pt>
                <c:pt idx="55">
                  <c:v>277.2035963535215</c:v>
                </c:pt>
                <c:pt idx="56">
                  <c:v>279.32759885943824</c:v>
                </c:pt>
                <c:pt idx="57">
                  <c:v>276.26727089352664</c:v>
                </c:pt>
                <c:pt idx="58">
                  <c:v>278.81058629632832</c:v>
                </c:pt>
                <c:pt idx="59">
                  <c:v>280.49723260733128</c:v>
                </c:pt>
                <c:pt idx="60">
                  <c:v>281.47555621894656</c:v>
                </c:pt>
                <c:pt idx="61">
                  <c:v>281.87245973746599</c:v>
                </c:pt>
                <c:pt idx="62">
                  <c:v>281.79625174953986</c:v>
                </c:pt>
                <c:pt idx="63">
                  <c:v>281.33913550496862</c:v>
                </c:pt>
                <c:pt idx="64">
                  <c:v>280.15365560004511</c:v>
                </c:pt>
                <c:pt idx="65">
                  <c:v>279.33576552289196</c:v>
                </c:pt>
                <c:pt idx="66">
                  <c:v>278.3053844779173</c:v>
                </c:pt>
                <c:pt idx="67">
                  <c:v>277.11408271465848</c:v>
                </c:pt>
                <c:pt idx="68">
                  <c:v>275.80510585771498</c:v>
                </c:pt>
                <c:pt idx="69">
                  <c:v>274.41454258434254</c:v>
                </c:pt>
                <c:pt idx="70">
                  <c:v>272.9723396398752</c:v>
                </c:pt>
                <c:pt idx="71">
                  <c:v>271.12476083973678</c:v>
                </c:pt>
                <c:pt idx="72">
                  <c:v>269.80730581428651</c:v>
                </c:pt>
                <c:pt idx="73">
                  <c:v>268.47106687883166</c:v>
                </c:pt>
                <c:pt idx="74">
                  <c:v>267.1333005659605</c:v>
                </c:pt>
                <c:pt idx="75">
                  <c:v>265.80794425765021</c:v>
                </c:pt>
                <c:pt idx="76">
                  <c:v>264.5061154620501</c:v>
                </c:pt>
                <c:pt idx="77">
                  <c:v>263.23654336428405</c:v>
                </c:pt>
                <c:pt idx="78">
                  <c:v>261.43830758591093</c:v>
                </c:pt>
                <c:pt idx="79">
                  <c:v>260.48939018101584</c:v>
                </c:pt>
                <c:pt idx="80">
                  <c:v>259.54549297770143</c:v>
                </c:pt>
                <c:pt idx="81">
                  <c:v>258.61527149148293</c:v>
                </c:pt>
                <c:pt idx="82">
                  <c:v>257.70556914716246</c:v>
                </c:pt>
                <c:pt idx="83">
                  <c:v>256.82169766738758</c:v>
                </c:pt>
                <c:pt idx="84">
                  <c:v>255.96767889765874</c:v>
                </c:pt>
                <c:pt idx="85">
                  <c:v>255.14645305389595</c:v>
                </c:pt>
                <c:pt idx="86">
                  <c:v>254.36005775755504</c:v>
                </c:pt>
                <c:pt idx="87">
                  <c:v>253.60978167767448</c:v>
                </c:pt>
                <c:pt idx="88">
                  <c:v>252.89629612011342</c:v>
                </c:pt>
                <c:pt idx="89">
                  <c:v>252.21976748364449</c:v>
                </c:pt>
                <c:pt idx="90">
                  <c:v>251.57995313347135</c:v>
                </c:pt>
                <c:pt idx="91">
                  <c:v>250.97628291896433</c:v>
                </c:pt>
                <c:pt idx="92">
                  <c:v>250.40792827848722</c:v>
                </c:pt>
                <c:pt idx="93">
                  <c:v>249.87386062532613</c:v>
                </c:pt>
                <c:pt idx="94">
                  <c:v>249.37290049067823</c:v>
                </c:pt>
                <c:pt idx="95">
                  <c:v>248.90375870869917</c:v>
                </c:pt>
                <c:pt idx="96">
                  <c:v>248.46507076143897</c:v>
                </c:pt>
                <c:pt idx="97">
                  <c:v>248.0554252552385</c:v>
                </c:pt>
                <c:pt idx="98">
                  <c:v>247.67338737225202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C-4A02-B1CE-10D8D967D07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Banister!$D$2:$D$100</c:f>
              <c:numCache>
                <c:formatCode>General</c:formatCode>
                <c:ptCount val="99"/>
                <c:pt idx="7">
                  <c:v>251</c:v>
                </c:pt>
                <c:pt idx="14">
                  <c:v>249</c:v>
                </c:pt>
                <c:pt idx="21">
                  <c:v>270</c:v>
                </c:pt>
                <c:pt idx="28">
                  <c:v>271</c:v>
                </c:pt>
                <c:pt idx="35">
                  <c:v>268</c:v>
                </c:pt>
                <c:pt idx="42">
                  <c:v>281</c:v>
                </c:pt>
                <c:pt idx="49">
                  <c:v>274</c:v>
                </c:pt>
                <c:pt idx="56">
                  <c:v>286</c:v>
                </c:pt>
                <c:pt idx="63">
                  <c:v>288</c:v>
                </c:pt>
                <c:pt idx="70">
                  <c:v>275</c:v>
                </c:pt>
                <c:pt idx="77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70.547974163211492</c:v>
                </c:pt>
                <c:pt idx="4">
                  <c:v>64.234075431610322</c:v>
                </c:pt>
                <c:pt idx="5">
                  <c:v>125.17903619452615</c:v>
                </c:pt>
                <c:pt idx="6">
                  <c:v>113.97576966240472</c:v>
                </c:pt>
                <c:pt idx="7">
                  <c:v>169.34831932556148</c:v>
                </c:pt>
                <c:pt idx="8">
                  <c:v>154.19199270851695</c:v>
                </c:pt>
                <c:pt idx="9">
                  <c:v>140.39212618176077</c:v>
                </c:pt>
                <c:pt idx="10">
                  <c:v>189.6887786564055</c:v>
                </c:pt>
                <c:pt idx="11">
                  <c:v>172.71202272310467</c:v>
                </c:pt>
                <c:pt idx="12">
                  <c:v>221.23429905310707</c:v>
                </c:pt>
                <c:pt idx="13">
                  <c:v>201.43428386136682</c:v>
                </c:pt>
                <c:pt idx="14">
                  <c:v>247.78759049805049</c:v>
                </c:pt>
                <c:pt idx="15">
                  <c:v>225.61111028144362</c:v>
                </c:pt>
                <c:pt idx="16">
                  <c:v>205.41937947786852</c:v>
                </c:pt>
                <c:pt idx="17">
                  <c:v>249.23306366031747</c:v>
                </c:pt>
                <c:pt idx="18">
                  <c:v>226.92721656572363</c:v>
                </c:pt>
                <c:pt idx="19">
                  <c:v>272.89690654331315</c:v>
                </c:pt>
                <c:pt idx="20">
                  <c:v>248.4731941331527</c:v>
                </c:pt>
                <c:pt idx="21">
                  <c:v>289.52837147954432</c:v>
                </c:pt>
                <c:pt idx="22">
                  <c:v>263.61617713051766</c:v>
                </c:pt>
                <c:pt idx="23">
                  <c:v>240.02307093354511</c:v>
                </c:pt>
                <c:pt idx="24">
                  <c:v>276.0888505142878</c:v>
                </c:pt>
                <c:pt idx="25">
                  <c:v>251.37946567726141</c:v>
                </c:pt>
                <c:pt idx="26">
                  <c:v>280.16499365578488</c:v>
                </c:pt>
                <c:pt idx="27">
                  <c:v>255.09080238290846</c:v>
                </c:pt>
                <c:pt idx="28">
                  <c:v>296.57718446361213</c:v>
                </c:pt>
                <c:pt idx="29">
                  <c:v>270.03413583581573</c:v>
                </c:pt>
                <c:pt idx="30">
                  <c:v>245.86663552179732</c:v>
                </c:pt>
                <c:pt idx="31">
                  <c:v>288.26277089986053</c:v>
                </c:pt>
                <c:pt idx="32">
                  <c:v>262.46384520226661</c:v>
                </c:pt>
                <c:pt idx="33">
                  <c:v>293.76174707571045</c:v>
                </c:pt>
                <c:pt idx="34">
                  <c:v>267.47067430920879</c:v>
                </c:pt>
                <c:pt idx="35">
                  <c:v>303.50906467890155</c:v>
                </c:pt>
                <c:pt idx="36">
                  <c:v>276.34562701487749</c:v>
                </c:pt>
                <c:pt idx="37">
                  <c:v>251.61326120865098</c:v>
                </c:pt>
                <c:pt idx="38">
                  <c:v>276.73743144626752</c:v>
                </c:pt>
                <c:pt idx="39">
                  <c:v>251.9699999484782</c:v>
                </c:pt>
                <c:pt idx="40">
                  <c:v>279.93831483644351</c:v>
                </c:pt>
                <c:pt idx="41">
                  <c:v>254.88441085213768</c:v>
                </c:pt>
                <c:pt idx="42">
                  <c:v>291.30431737253775</c:v>
                </c:pt>
                <c:pt idx="43">
                  <c:v>265.23317951515151</c:v>
                </c:pt>
                <c:pt idx="44">
                  <c:v>241.4953549272339</c:v>
                </c:pt>
                <c:pt idx="45">
                  <c:v>265.6854073078519</c:v>
                </c:pt>
                <c:pt idx="46">
                  <c:v>241.90710926168697</c:v>
                </c:pt>
                <c:pt idx="47">
                  <c:v>267.82222847856741</c:v>
                </c:pt>
                <c:pt idx="48">
                  <c:v>243.85268932818272</c:v>
                </c:pt>
                <c:pt idx="49">
                  <c:v>277.76846445020067</c:v>
                </c:pt>
                <c:pt idx="50">
                  <c:v>252.90875761703865</c:v>
                </c:pt>
                <c:pt idx="51">
                  <c:v>230.27394346582309</c:v>
                </c:pt>
                <c:pt idx="52">
                  <c:v>261.71921144281123</c:v>
                </c:pt>
                <c:pt idx="53">
                  <c:v>238.29587977716386</c:v>
                </c:pt>
                <c:pt idx="54">
                  <c:v>270.51953571182355</c:v>
                </c:pt>
                <c:pt idx="55">
                  <c:v>246.30859310626107</c:v>
                </c:pt>
                <c:pt idx="56">
                  <c:v>284.56482824743898</c:v>
                </c:pt>
                <c:pt idx="57">
                  <c:v>259.09686081901725</c:v>
                </c:pt>
                <c:pt idx="58">
                  <c:v>235.90822414601533</c:v>
                </c:pt>
                <c:pt idx="59">
                  <c:v>214.79492280919911</c:v>
                </c:pt>
                <c:pt idx="60">
                  <c:v>195.57121856020333</c:v>
                </c:pt>
                <c:pt idx="61">
                  <c:v>178.06799634225223</c:v>
                </c:pt>
                <c:pt idx="62">
                  <c:v>162.13127654866818</c:v>
                </c:pt>
                <c:pt idx="63">
                  <c:v>153.45073617693023</c:v>
                </c:pt>
                <c:pt idx="64">
                  <c:v>139.7172105866799</c:v>
                </c:pt>
                <c:pt idx="65">
                  <c:v>127.21280731827093</c:v>
                </c:pt>
                <c:pt idx="66">
                  <c:v>115.8275224493951</c:v>
                </c:pt>
                <c:pt idx="67">
                  <c:v>105.46119718276394</c:v>
                </c:pt>
                <c:pt idx="68">
                  <c:v>96.022636727648504</c:v>
                </c:pt>
                <c:pt idx="69">
                  <c:v>87.428808039710717</c:v>
                </c:pt>
                <c:pt idx="70">
                  <c:v>84.78622113546561</c:v>
                </c:pt>
                <c:pt idx="71">
                  <c:v>77.198028555392469</c:v>
                </c:pt>
                <c:pt idx="72">
                  <c:v>70.288963619660009</c:v>
                </c:pt>
                <c:pt idx="73">
                  <c:v>63.998245799513754</c:v>
                </c:pt>
                <c:pt idx="74">
                  <c:v>58.270534298636051</c:v>
                </c:pt>
                <c:pt idx="75">
                  <c:v>53.055441208270089</c:v>
                </c:pt>
                <c:pt idx="76">
                  <c:v>48.307088233960002</c:v>
                </c:pt>
                <c:pt idx="77">
                  <c:v>51.756870755327931</c:v>
                </c:pt>
                <c:pt idx="78">
                  <c:v>47.124737168363495</c:v>
                </c:pt>
                <c:pt idx="79">
                  <c:v>42.907170019716347</c:v>
                </c:pt>
                <c:pt idx="80">
                  <c:v>39.067066464973102</c:v>
                </c:pt>
                <c:pt idx="81">
                  <c:v>35.570644288059619</c:v>
                </c:pt>
                <c:pt idx="82">
                  <c:v>32.387144711827531</c:v>
                </c:pt>
                <c:pt idx="83">
                  <c:v>29.488561806482736</c:v>
                </c:pt>
                <c:pt idx="84">
                  <c:v>26.849396115403472</c:v>
                </c:pt>
                <c:pt idx="85">
                  <c:v>24.446430330941514</c:v>
                </c:pt>
                <c:pt idx="86">
                  <c:v>22.258525046778189</c:v>
                </c:pt>
                <c:pt idx="87">
                  <c:v>20.266432790024886</c:v>
                </c:pt>
                <c:pt idx="88">
                  <c:v>18.452628697068441</c:v>
                </c:pt>
                <c:pt idx="89">
                  <c:v>16.801156343580466</c:v>
                </c:pt>
                <c:pt idx="90">
                  <c:v>15.297487372424051</c:v>
                </c:pt>
                <c:pt idx="91">
                  <c:v>13.928393684574401</c:v>
                </c:pt>
                <c:pt idx="92">
                  <c:v>12.681831068689462</c:v>
                </c:pt>
                <c:pt idx="93">
                  <c:v>11.546833245594868</c:v>
                </c:pt>
                <c:pt idx="94">
                  <c:v>10.513415395569778</c:v>
                </c:pt>
                <c:pt idx="95">
                  <c:v>9.5724863197424011</c:v>
                </c:pt>
                <c:pt idx="96">
                  <c:v>8.7157684628601473</c:v>
                </c:pt>
                <c:pt idx="97">
                  <c:v>7.9357250938575152</c:v>
                </c:pt>
                <c:pt idx="98">
                  <c:v>7.2254940036135249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6C-4A02-B1CE-10D8D967D07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78.308632329323771</c:v>
                </c:pt>
                <c:pt idx="4">
                  <c:v>69.385824760640148</c:v>
                </c:pt>
                <c:pt idx="5">
                  <c:v>135.51017293902655</c:v>
                </c:pt>
                <c:pt idx="6">
                  <c:v>120.06958662347169</c:v>
                </c:pt>
                <c:pt idx="7">
                  <c:v>179.17491135903629</c:v>
                </c:pt>
                <c:pt idx="8">
                  <c:v>158.75898520074028</c:v>
                </c:pt>
                <c:pt idx="9">
                  <c:v>140.66933361816194</c:v>
                </c:pt>
                <c:pt idx="10">
                  <c:v>193.30744524083548</c:v>
                </c:pt>
                <c:pt idx="11">
                  <c:v>171.28120005979264</c:v>
                </c:pt>
                <c:pt idx="12">
                  <c:v>222.78247007363038</c:v>
                </c:pt>
                <c:pt idx="13">
                  <c:v>197.39771936334827</c:v>
                </c:pt>
                <c:pt idx="14">
                  <c:v>246.36895911230189</c:v>
                </c:pt>
                <c:pt idx="15">
                  <c:v>218.29666685452014</c:v>
                </c:pt>
                <c:pt idx="16">
                  <c:v>193.42304700841626</c:v>
                </c:pt>
                <c:pt idx="17">
                  <c:v>240.42407479048927</c:v>
                </c:pt>
                <c:pt idx="18">
                  <c:v>213.02916709739432</c:v>
                </c:pt>
                <c:pt idx="19">
                  <c:v>262.32602843138176</c:v>
                </c:pt>
                <c:pt idx="20">
                  <c:v>232.43552208073331</c:v>
                </c:pt>
                <c:pt idx="21">
                  <c:v>276.20645438262989</c:v>
                </c:pt>
                <c:pt idx="22">
                  <c:v>244.73435522349649</c:v>
                </c:pt>
                <c:pt idx="23">
                  <c:v>216.84831645421258</c:v>
                </c:pt>
                <c:pt idx="24">
                  <c:v>256.01759829173608</c:v>
                </c:pt>
                <c:pt idx="25">
                  <c:v>226.84590041114006</c:v>
                </c:pt>
                <c:pt idx="26">
                  <c:v>257.92307845019519</c:v>
                </c:pt>
                <c:pt idx="27">
                  <c:v>228.53426232510765</c:v>
                </c:pt>
                <c:pt idx="28">
                  <c:v>273.88577418642865</c:v>
                </c:pt>
                <c:pt idx="29">
                  <c:v>242.67810287136837</c:v>
                </c:pt>
                <c:pt idx="30">
                  <c:v>215.02636195029018</c:v>
                </c:pt>
                <c:pt idx="31">
                  <c:v>262.01049232002384</c:v>
                </c:pt>
                <c:pt idx="32">
                  <c:v>232.15593945137181</c:v>
                </c:pt>
                <c:pt idx="33">
                  <c:v>266.51797616054171</c:v>
                </c:pt>
                <c:pt idx="34">
                  <c:v>236.14982204855866</c:v>
                </c:pt>
                <c:pt idx="35">
                  <c:v>275.8161416231784</c:v>
                </c:pt>
                <c:pt idx="36">
                  <c:v>244.38851630480295</c:v>
                </c:pt>
                <c:pt idx="37">
                  <c:v>216.54188384398688</c:v>
                </c:pt>
                <c:pt idx="38">
                  <c:v>244.75224303085034</c:v>
                </c:pt>
                <c:pt idx="39">
                  <c:v>216.86416605124279</c:v>
                </c:pt>
                <c:pt idx="40">
                  <c:v>248.23025856936329</c:v>
                </c:pt>
                <c:pt idx="41">
                  <c:v>219.94588219787602</c:v>
                </c:pt>
                <c:pt idx="42">
                  <c:v>260.63167057578164</c:v>
                </c:pt>
                <c:pt idx="43">
                  <c:v>230.93422632631285</c:v>
                </c:pt>
                <c:pt idx="44">
                  <c:v>204.62063098899642</c:v>
                </c:pt>
                <c:pt idx="45">
                  <c:v>232.14732566580696</c:v>
                </c:pt>
                <c:pt idx="46">
                  <c:v>205.69550480154629</c:v>
                </c:pt>
                <c:pt idx="47">
                  <c:v>235.05546243541775</c:v>
                </c:pt>
                <c:pt idx="48">
                  <c:v>208.27227650951838</c:v>
                </c:pt>
                <c:pt idx="49">
                  <c:v>246.41267759799675</c:v>
                </c:pt>
                <c:pt idx="50">
                  <c:v>218.33540387618672</c:v>
                </c:pt>
                <c:pt idx="51">
                  <c:v>193.45737017454951</c:v>
                </c:pt>
                <c:pt idx="52">
                  <c:v>229.19461023403727</c:v>
                </c:pt>
                <c:pt idx="53">
                  <c:v>203.07923390748687</c:v>
                </c:pt>
                <c:pt idx="54">
                  <c:v>239.38105892984495</c:v>
                </c:pt>
                <c:pt idx="55">
                  <c:v>212.10499675273957</c:v>
                </c:pt>
                <c:pt idx="56">
                  <c:v>254.87059334616251</c:v>
                </c:pt>
                <c:pt idx="57">
                  <c:v>225.82958992549064</c:v>
                </c:pt>
                <c:pt idx="58">
                  <c:v>200.097637849687</c:v>
                </c:pt>
                <c:pt idx="59">
                  <c:v>177.29769020186782</c:v>
                </c:pt>
                <c:pt idx="60">
                  <c:v>157.09566234125674</c:v>
                </c:pt>
                <c:pt idx="61">
                  <c:v>139.19553660478627</c:v>
                </c:pt>
                <c:pt idx="62">
                  <c:v>123.33502479912833</c:v>
                </c:pt>
                <c:pt idx="63">
                  <c:v>115.75291848937975</c:v>
                </c:pt>
                <c:pt idx="64">
                  <c:v>102.56355498663481</c:v>
                </c:pt>
                <c:pt idx="65">
                  <c:v>90.877041795378986</c:v>
                </c:pt>
                <c:pt idx="66">
                  <c:v>80.522137971477818</c:v>
                </c:pt>
                <c:pt idx="67">
                  <c:v>71.347114468105474</c:v>
                </c:pt>
                <c:pt idx="68">
                  <c:v>63.217530869933519</c:v>
                </c:pt>
                <c:pt idx="69">
                  <c:v>56.014265455368161</c:v>
                </c:pt>
                <c:pt idx="70">
                  <c:v>55.383941777739878</c:v>
                </c:pt>
                <c:pt idx="71">
                  <c:v>49.073267715655696</c:v>
                </c:pt>
                <c:pt idx="72">
                  <c:v>43.481657805373516</c:v>
                </c:pt>
                <c:pt idx="73">
                  <c:v>38.527178920682104</c:v>
                </c:pt>
                <c:pt idx="74">
                  <c:v>34.137233732675533</c:v>
                </c:pt>
                <c:pt idx="75">
                  <c:v>30.247496950619929</c:v>
                </c:pt>
                <c:pt idx="76">
                  <c:v>26.800972771909926</c:v>
                </c:pt>
                <c:pt idx="77">
                  <c:v>32.375417814268097</c:v>
                </c:pt>
                <c:pt idx="78">
                  <c:v>28.686429582452551</c:v>
                </c:pt>
                <c:pt idx="79">
                  <c:v>25.417779838700504</c:v>
                </c:pt>
                <c:pt idx="80">
                  <c:v>22.521573487271695</c:v>
                </c:pt>
                <c:pt idx="81">
                  <c:v>19.955372796576686</c:v>
                </c:pt>
                <c:pt idx="82">
                  <c:v>17.68157556466511</c:v>
                </c:pt>
                <c:pt idx="83">
                  <c:v>15.666864139095155</c:v>
                </c:pt>
                <c:pt idx="84">
                  <c:v>13.881717217744709</c:v>
                </c:pt>
                <c:pt idx="85">
                  <c:v>12.299977277045533</c:v>
                </c:pt>
                <c:pt idx="86">
                  <c:v>10.898467289223145</c:v>
                </c:pt>
                <c:pt idx="87">
                  <c:v>9.6566511123504402</c:v>
                </c:pt>
                <c:pt idx="88">
                  <c:v>8.5563325769550502</c:v>
                </c:pt>
                <c:pt idx="89">
                  <c:v>7.5813888599360038</c:v>
                </c:pt>
                <c:pt idx="90">
                  <c:v>6.7175342389526769</c:v>
                </c:pt>
                <c:pt idx="91">
                  <c:v>5.9521107656100938</c:v>
                </c:pt>
                <c:pt idx="92">
                  <c:v>5.2739027902022357</c:v>
                </c:pt>
                <c:pt idx="93">
                  <c:v>4.6729726202687658</c:v>
                </c:pt>
                <c:pt idx="94">
                  <c:v>4.1405149048915577</c:v>
                </c:pt>
                <c:pt idx="95">
                  <c:v>3.6687276110432503</c:v>
                </c:pt>
                <c:pt idx="96">
                  <c:v>3.2506977014211782</c:v>
                </c:pt>
                <c:pt idx="97">
                  <c:v>2.8802998386189969</c:v>
                </c:pt>
                <c:pt idx="98">
                  <c:v>2.5521066313615139</c:v>
                </c:pt>
                <c:pt idx="99">
                  <c:v>2.2613091076525866</c:v>
                </c:pt>
                <c:pt idx="100">
                  <c:v>2.0036462495395604</c:v>
                </c:pt>
                <c:pt idx="101">
                  <c:v>1.7753425569763917</c:v>
                </c:pt>
                <c:pt idx="102">
                  <c:v>1.5730527259169469</c:v>
                </c:pt>
                <c:pt idx="103">
                  <c:v>1.3938126300138272</c:v>
                </c:pt>
                <c:pt idx="104">
                  <c:v>1.2349958876639919</c:v>
                </c:pt>
                <c:pt idx="105">
                  <c:v>1.094275377983797</c:v>
                </c:pt>
                <c:pt idx="106">
                  <c:v>0.96958914181208333</c:v>
                </c:pt>
                <c:pt idx="107">
                  <c:v>0.85911016809318397</c:v>
                </c:pt>
                <c:pt idx="108">
                  <c:v>0.76121962292369061</c:v>
                </c:pt>
                <c:pt idx="109">
                  <c:v>0.67448312899171126</c:v>
                </c:pt>
                <c:pt idx="110">
                  <c:v>0.59762974783435674</c:v>
                </c:pt>
                <c:pt idx="111">
                  <c:v>0.52953335694323345</c:v>
                </c:pt>
                <c:pt idx="112">
                  <c:v>0.4691961488391122</c:v>
                </c:pt>
                <c:pt idx="113">
                  <c:v>0.41573401032988011</c:v>
                </c:pt>
                <c:pt idx="114">
                  <c:v>0.36836356771596196</c:v>
                </c:pt>
                <c:pt idx="115">
                  <c:v>0.32639070811830445</c:v>
                </c:pt>
                <c:pt idx="116">
                  <c:v>0.28920040873345038</c:v>
                </c:pt>
                <c:pt idx="117">
                  <c:v>0.25624772498511056</c:v>
                </c:pt>
                <c:pt idx="118">
                  <c:v>0.22704980552280229</c:v>
                </c:pt>
                <c:pt idx="119">
                  <c:v>0.20117881706437699</c:v>
                </c:pt>
                <c:pt idx="120">
                  <c:v>0.17825567541108256</c:v>
                </c:pt>
                <c:pt idx="121">
                  <c:v>0.15794449077654746</c:v>
                </c:pt>
                <c:pt idx="122">
                  <c:v>0.13994764603782095</c:v>
                </c:pt>
                <c:pt idx="123">
                  <c:v>0.12400143579072764</c:v>
                </c:pt>
                <c:pt idx="124">
                  <c:v>0.10987220230918696</c:v>
                </c:pt>
                <c:pt idx="125">
                  <c:v>9.735291178921654E-2</c:v>
                </c:pt>
                <c:pt idx="126">
                  <c:v>8.6260120709772181E-2</c:v>
                </c:pt>
                <c:pt idx="127">
                  <c:v>7.6431287858907793E-2</c:v>
                </c:pt>
                <c:pt idx="128">
                  <c:v>6.7722392638727563E-2</c:v>
                </c:pt>
                <c:pt idx="129">
                  <c:v>6.0005824750465217E-2</c:v>
                </c:pt>
                <c:pt idx="130">
                  <c:v>5.316851433752294E-2</c:v>
                </c:pt>
                <c:pt idx="131">
                  <c:v>4.7110275187701105E-2</c:v>
                </c:pt>
                <c:pt idx="132">
                  <c:v>4.1742336717778682E-2</c:v>
                </c:pt>
                <c:pt idx="133">
                  <c:v>3.6986043229806941E-2</c:v>
                </c:pt>
                <c:pt idx="134">
                  <c:v>3.2771701379489621E-2</c:v>
                </c:pt>
                <c:pt idx="135">
                  <c:v>2.9037558968755036E-2</c:v>
                </c:pt>
                <c:pt idx="136">
                  <c:v>2.5728900098901653E-2</c:v>
                </c:pt>
                <c:pt idx="137">
                  <c:v>2.2797243425714972E-2</c:v>
                </c:pt>
                <c:pt idx="138">
                  <c:v>2.0199631768693084E-2</c:v>
                </c:pt>
                <c:pt idx="139">
                  <c:v>1.78980026651182E-2</c:v>
                </c:pt>
                <c:pt idx="140">
                  <c:v>1.5858630645785483E-2</c:v>
                </c:pt>
                <c:pt idx="141">
                  <c:v>1.40516330601287E-2</c:v>
                </c:pt>
                <c:pt idx="142">
                  <c:v>1.2450532209663061E-2</c:v>
                </c:pt>
                <c:pt idx="143">
                  <c:v>1.1031867373744068E-2</c:v>
                </c:pt>
                <c:pt idx="144">
                  <c:v>9.774851042706742E-3</c:v>
                </c:pt>
                <c:pt idx="145">
                  <c:v>8.6610643212145025E-3</c:v>
                </c:pt>
                <c:pt idx="146">
                  <c:v>7.6741870386029731E-3</c:v>
                </c:pt>
                <c:pt idx="147">
                  <c:v>6.7997586115609802E-3</c:v>
                </c:pt>
                <c:pt idx="148">
                  <c:v>6.0249661551010029E-3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Lucia!$K$2:$K$100</c:f>
              <c:numCache>
                <c:formatCode>General</c:formatCode>
                <c:ptCount val="99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235.94551719770496</c:v>
                </c:pt>
                <c:pt idx="4">
                  <c:v>238.36600233303807</c:v>
                </c:pt>
                <c:pt idx="5">
                  <c:v>233.54725835490314</c:v>
                </c:pt>
                <c:pt idx="6">
                  <c:v>237.51368336404477</c:v>
                </c:pt>
                <c:pt idx="7">
                  <c:v>240.75784156677304</c:v>
                </c:pt>
                <c:pt idx="8">
                  <c:v>238.37872382947117</c:v>
                </c:pt>
                <c:pt idx="9">
                  <c:v>242.64154215224477</c:v>
                </c:pt>
                <c:pt idx="10">
                  <c:v>239.64996126058111</c:v>
                </c:pt>
                <c:pt idx="11">
                  <c:v>244.57384440181238</c:v>
                </c:pt>
                <c:pt idx="12">
                  <c:v>241.89404582792454</c:v>
                </c:pt>
                <c:pt idx="13">
                  <c:v>247.27046911026389</c:v>
                </c:pt>
                <c:pt idx="14">
                  <c:v>251.54410783004681</c:v>
                </c:pt>
                <c:pt idx="15">
                  <c:v>249.94783460714237</c:v>
                </c:pt>
                <c:pt idx="16">
                  <c:v>254.63170174863959</c:v>
                </c:pt>
                <c:pt idx="17">
                  <c:v>251.74294112688381</c:v>
                </c:pt>
                <c:pt idx="18">
                  <c:v>256.74497509025974</c:v>
                </c:pt>
                <c:pt idx="19">
                  <c:v>253.79455985695657</c:v>
                </c:pt>
                <c:pt idx="20">
                  <c:v>259.06032325502895</c:v>
                </c:pt>
                <c:pt idx="21">
                  <c:v>263.12043191110604</c:v>
                </c:pt>
                <c:pt idx="22">
                  <c:v>261.22928124427449</c:v>
                </c:pt>
                <c:pt idx="23">
                  <c:v>265.55820175505193</c:v>
                </c:pt>
                <c:pt idx="24">
                  <c:v>262.5910442617834</c:v>
                </c:pt>
                <c:pt idx="25">
                  <c:v>267.04941575064595</c:v>
                </c:pt>
                <c:pt idx="26">
                  <c:v>264.69300614055192</c:v>
                </c:pt>
                <c:pt idx="27">
                  <c:v>269.02626082815243</c:v>
                </c:pt>
                <c:pt idx="28">
                  <c:v>272.23194484472646</c:v>
                </c:pt>
                <c:pt idx="29">
                  <c:v>269.5294819284511</c:v>
                </c:pt>
                <c:pt idx="30">
                  <c:v>273.15396996564971</c:v>
                </c:pt>
                <c:pt idx="31">
                  <c:v>269.25906610342417</c:v>
                </c:pt>
                <c:pt idx="32">
                  <c:v>273.22153740021241</c:v>
                </c:pt>
                <c:pt idx="33">
                  <c:v>270.34018678721816</c:v>
                </c:pt>
                <c:pt idx="34">
                  <c:v>274.26174055523416</c:v>
                </c:pt>
                <c:pt idx="35">
                  <c:v>277.08136458037154</c:v>
                </c:pt>
                <c:pt idx="36">
                  <c:v>274.27774228200053</c:v>
                </c:pt>
                <c:pt idx="37">
                  <c:v>277.45255744165939</c:v>
                </c:pt>
                <c:pt idx="38">
                  <c:v>274.30986750693722</c:v>
                </c:pt>
                <c:pt idx="39">
                  <c:v>277.5069096595987</c:v>
                </c:pt>
                <c:pt idx="40">
                  <c:v>274.25068317954748</c:v>
                </c:pt>
                <c:pt idx="41">
                  <c:v>277.50573358113684</c:v>
                </c:pt>
                <c:pt idx="42">
                  <c:v>279.75567278128256</c:v>
                </c:pt>
                <c:pt idx="43">
                  <c:v>276.53170189717787</c:v>
                </c:pt>
                <c:pt idx="44">
                  <c:v>279.26488261093414</c:v>
                </c:pt>
                <c:pt idx="45">
                  <c:v>275.98478062423794</c:v>
                </c:pt>
                <c:pt idx="46">
                  <c:v>278.78510817198656</c:v>
                </c:pt>
                <c:pt idx="47">
                  <c:v>275.38442054793563</c:v>
                </c:pt>
                <c:pt idx="48">
                  <c:v>278.29821946069933</c:v>
                </c:pt>
                <c:pt idx="49">
                  <c:v>280.26565949550104</c:v>
                </c:pt>
                <c:pt idx="50">
                  <c:v>277.02541348493651</c:v>
                </c:pt>
                <c:pt idx="51">
                  <c:v>279.47611069275729</c:v>
                </c:pt>
                <c:pt idx="52">
                  <c:v>275.5818029773211</c:v>
                </c:pt>
                <c:pt idx="53">
                  <c:v>278.33036893534472</c:v>
                </c:pt>
                <c:pt idx="54">
                  <c:v>274.61945131013761</c:v>
                </c:pt>
                <c:pt idx="55">
                  <c:v>277.60273529675362</c:v>
                </c:pt>
                <c:pt idx="56">
                  <c:v>279.63334391049113</c:v>
                </c:pt>
                <c:pt idx="57">
                  <c:v>276.08932053276101</c:v>
                </c:pt>
                <c:pt idx="58">
                  <c:v>278.74759786024697</c:v>
                </c:pt>
                <c:pt idx="59">
                  <c:v>280.50503126534988</c:v>
                </c:pt>
                <c:pt idx="60">
                  <c:v>281.52025373963158</c:v>
                </c:pt>
                <c:pt idx="61">
                  <c:v>281.92853877565466</c:v>
                </c:pt>
                <c:pt idx="62">
                  <c:v>281.84496552470443</c:v>
                </c:pt>
                <c:pt idx="63">
                  <c:v>281.36717480029012</c:v>
                </c:pt>
                <c:pt idx="64">
                  <c:v>279.70388610623871</c:v>
                </c:pt>
                <c:pt idx="65">
                  <c:v>279.0484092051762</c:v>
                </c:pt>
                <c:pt idx="66">
                  <c:v>278.14078287340874</c:v>
                </c:pt>
                <c:pt idx="67">
                  <c:v>277.04020456796428</c:v>
                </c:pt>
                <c:pt idx="68">
                  <c:v>275.79626638270412</c:v>
                </c:pt>
                <c:pt idx="69">
                  <c:v>274.45032032126414</c:v>
                </c:pt>
                <c:pt idx="70">
                  <c:v>273.03666210831676</c:v>
                </c:pt>
                <c:pt idx="71">
                  <c:v>270.75822450162627</c:v>
                </c:pt>
                <c:pt idx="72">
                  <c:v>269.64381174466808</c:v>
                </c:pt>
                <c:pt idx="73">
                  <c:v>268.46695313276501</c:v>
                </c:pt>
                <c:pt idx="74">
                  <c:v>267.2523742911506</c:v>
                </c:pt>
                <c:pt idx="75">
                  <c:v>266.02033564084388</c:v>
                </c:pt>
                <c:pt idx="76">
                  <c:v>264.78729659663497</c:v>
                </c:pt>
                <c:pt idx="77">
                  <c:v>263.56648928862239</c:v>
                </c:pt>
                <c:pt idx="78">
                  <c:v>261.20323864248871</c:v>
                </c:pt>
                <c:pt idx="79">
                  <c:v>260.53729038644752</c:v>
                </c:pt>
                <c:pt idx="80">
                  <c:v>259.81694683565024</c:v>
                </c:pt>
                <c:pt idx="81">
                  <c:v>259.06052378033809</c:v>
                </c:pt>
                <c:pt idx="82">
                  <c:v>258.28311539017335</c:v>
                </c:pt>
                <c:pt idx="83">
                  <c:v>257.4970683932612</c:v>
                </c:pt>
                <c:pt idx="84">
                  <c:v>256.71239202086065</c:v>
                </c:pt>
                <c:pt idx="85">
                  <c:v>255.93711202000216</c:v>
                </c:pt>
                <c:pt idx="86">
                  <c:v>255.17757599433281</c:v>
                </c:pt>
                <c:pt idx="87">
                  <c:v>254.43871641981858</c:v>
                </c:pt>
                <c:pt idx="88">
                  <c:v>253.72427688088931</c:v>
                </c:pt>
                <c:pt idx="89">
                  <c:v>253.03700637051688</c:v>
                </c:pt>
                <c:pt idx="90">
                  <c:v>252.3788258825366</c:v>
                </c:pt>
                <c:pt idx="91">
                  <c:v>251.75097098565601</c:v>
                </c:pt>
                <c:pt idx="92">
                  <c:v>251.1541135967293</c:v>
                </c:pt>
                <c:pt idx="93">
                  <c:v>250.58846575782218</c:v>
                </c:pt>
                <c:pt idx="94">
                  <c:v>250.05386786014003</c:v>
                </c:pt>
                <c:pt idx="95">
                  <c:v>249.54986344172178</c:v>
                </c:pt>
                <c:pt idx="96">
                  <c:v>249.07576240933935</c:v>
                </c:pt>
                <c:pt idx="97">
                  <c:v>248.63069429340376</c:v>
                </c:pt>
                <c:pt idx="98">
                  <c:v>248.2136529335684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B-448A-97F0-F71DAACE0AE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Lucia!$D$2:$D$100</c:f>
              <c:numCache>
                <c:formatCode>General</c:formatCode>
                <c:ptCount val="99"/>
                <c:pt idx="7">
                  <c:v>251</c:v>
                </c:pt>
                <c:pt idx="14">
                  <c:v>249</c:v>
                </c:pt>
                <c:pt idx="21">
                  <c:v>270</c:v>
                </c:pt>
                <c:pt idx="28">
                  <c:v>271</c:v>
                </c:pt>
                <c:pt idx="35">
                  <c:v>268</c:v>
                </c:pt>
                <c:pt idx="42">
                  <c:v>281</c:v>
                </c:pt>
                <c:pt idx="49">
                  <c:v>274</c:v>
                </c:pt>
                <c:pt idx="56">
                  <c:v>286</c:v>
                </c:pt>
                <c:pt idx="63">
                  <c:v>288</c:v>
                </c:pt>
                <c:pt idx="70">
                  <c:v>275</c:v>
                </c:pt>
                <c:pt idx="77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61.155217205530498</c:v>
                </c:pt>
                <c:pt idx="4">
                  <c:v>55.615399887607204</c:v>
                </c:pt>
                <c:pt idx="5">
                  <c:v>109.63112082500022</c:v>
                </c:pt>
                <c:pt idx="6">
                  <c:v>99.700056731342585</c:v>
                </c:pt>
                <c:pt idx="7">
                  <c:v>156.77006350139968</c:v>
                </c:pt>
                <c:pt idx="8">
                  <c:v>142.56886281236919</c:v>
                </c:pt>
                <c:pt idx="9">
                  <c:v>129.65409459970442</c:v>
                </c:pt>
                <c:pt idx="10">
                  <c:v>173.56079387280181</c:v>
                </c:pt>
                <c:pt idx="11">
                  <c:v>157.83858511377363</c:v>
                </c:pt>
                <c:pt idx="12">
                  <c:v>200.91565348126605</c:v>
                </c:pt>
                <c:pt idx="13">
                  <c:v>182.71547257345074</c:v>
                </c:pt>
                <c:pt idx="14">
                  <c:v>231.34281613919725</c:v>
                </c:pt>
                <c:pt idx="15">
                  <c:v>210.38635489537762</c:v>
                </c:pt>
                <c:pt idx="16">
                  <c:v>191.32825935485897</c:v>
                </c:pt>
                <c:pt idx="17">
                  <c:v>230.58996702981386</c:v>
                </c:pt>
                <c:pt idx="18">
                  <c:v>209.70170350851936</c:v>
                </c:pt>
                <c:pt idx="19">
                  <c:v>249.85544093596749</c:v>
                </c:pt>
                <c:pt idx="20">
                  <c:v>227.2219917893056</c:v>
                </c:pt>
                <c:pt idx="21">
                  <c:v>271.83047402096003</c:v>
                </c:pt>
                <c:pt idx="22">
                  <c:v>247.20639064211085</c:v>
                </c:pt>
                <c:pt idx="23">
                  <c:v>224.81290883371608</c:v>
                </c:pt>
                <c:pt idx="24">
                  <c:v>258.24789975885625</c:v>
                </c:pt>
                <c:pt idx="25">
                  <c:v>234.85420985349111</c:v>
                </c:pt>
                <c:pt idx="26">
                  <c:v>262.84981891772668</c:v>
                </c:pt>
                <c:pt idx="27">
                  <c:v>239.03925874982426</c:v>
                </c:pt>
                <c:pt idx="28">
                  <c:v>282.95527543345111</c:v>
                </c:pt>
                <c:pt idx="29">
                  <c:v>257.3234388270032</c:v>
                </c:pt>
                <c:pt idx="30">
                  <c:v>234.01349230305408</c:v>
                </c:pt>
                <c:pt idx="31">
                  <c:v>269.05612060190361</c:v>
                </c:pt>
                <c:pt idx="32">
                  <c:v>244.68335529237424</c:v>
                </c:pt>
                <c:pt idx="33">
                  <c:v>272.32036414754555</c:v>
                </c:pt>
                <c:pt idx="34">
                  <c:v>247.65190349507776</c:v>
                </c:pt>
                <c:pt idx="35">
                  <c:v>287.3535590332358</c:v>
                </c:pt>
                <c:pt idx="36">
                  <c:v>261.32329873100838</c:v>
                </c:pt>
                <c:pt idx="37">
                  <c:v>237.65102019062633</c:v>
                </c:pt>
                <c:pt idx="38">
                  <c:v>262.31789667303508</c:v>
                </c:pt>
                <c:pt idx="39">
                  <c:v>238.55552130763331</c:v>
                </c:pt>
                <c:pt idx="40">
                  <c:v>264.27450895033741</c:v>
                </c:pt>
                <c:pt idx="41">
                  <c:v>240.33489155925801</c:v>
                </c:pt>
                <c:pt idx="42">
                  <c:v>279.83441654566377</c:v>
                </c:pt>
                <c:pt idx="43">
                  <c:v>254.48528661418777</c:v>
                </c:pt>
                <c:pt idx="44">
                  <c:v>231.43243744836946</c:v>
                </c:pt>
                <c:pt idx="45">
                  <c:v>254.61237808239991</c:v>
                </c:pt>
                <c:pt idx="46">
                  <c:v>231.54801618637259</c:v>
                </c:pt>
                <c:pt idx="47">
                  <c:v>256.27439822389942</c:v>
                </c:pt>
                <c:pt idx="48">
                  <c:v>233.0594802774917</c:v>
                </c:pt>
                <c:pt idx="49">
                  <c:v>270.36692320521678</c:v>
                </c:pt>
                <c:pt idx="50">
                  <c:v>245.87541729931593</c:v>
                </c:pt>
                <c:pt idx="51">
                  <c:v>223.6025032774655</c:v>
                </c:pt>
                <c:pt idx="52">
                  <c:v>250.82979666642746</c:v>
                </c:pt>
                <c:pt idx="53">
                  <c:v>228.10808435930167</c:v>
                </c:pt>
                <c:pt idx="54">
                  <c:v>255.51668226048477</c:v>
                </c:pt>
                <c:pt idx="55">
                  <c:v>232.3704029063019</c:v>
                </c:pt>
                <c:pt idx="56">
                  <c:v>274.50710606914242</c:v>
                </c:pt>
                <c:pt idx="57">
                  <c:v>249.64055682635239</c:v>
                </c:pt>
                <c:pt idx="58">
                  <c:v>227.02657320963527</c:v>
                </c:pt>
                <c:pt idx="59">
                  <c:v>206.46110391093771</c:v>
                </c:pt>
                <c:pt idx="60">
                  <c:v>187.75858185007354</c:v>
                </c:pt>
                <c:pt idx="61">
                  <c:v>170.75024975919035</c:v>
                </c:pt>
                <c:pt idx="62">
                  <c:v>155.28263744613741</c:v>
                </c:pt>
                <c:pt idx="63">
                  <c:v>152.74885284480669</c:v>
                </c:pt>
                <c:pt idx="64">
                  <c:v>138.91191825525783</c:v>
                </c:pt>
                <c:pt idx="65">
                  <c:v>126.32841866878545</c:v>
                </c:pt>
                <c:pt idx="66">
                  <c:v>114.88481020059552</c:v>
                </c:pt>
                <c:pt idx="67">
                  <c:v>104.47783447231647</c:v>
                </c:pt>
                <c:pt idx="68">
                  <c:v>95.013586887295702</c:v>
                </c:pt>
                <c:pt idx="69">
                  <c:v>86.406669307275223</c:v>
                </c:pt>
                <c:pt idx="70">
                  <c:v>89.471391119148421</c:v>
                </c:pt>
                <c:pt idx="71">
                  <c:v>81.366519864832554</c:v>
                </c:pt>
                <c:pt idx="72">
                  <c:v>73.995837910888227</c:v>
                </c:pt>
                <c:pt idx="73">
                  <c:v>67.292837855548484</c:v>
                </c:pt>
                <c:pt idx="74">
                  <c:v>61.197036948301296</c:v>
                </c:pt>
                <c:pt idx="75">
                  <c:v>55.653431339765703</c:v>
                </c:pt>
                <c:pt idx="76">
                  <c:v>50.611999768985385</c:v>
                </c:pt>
                <c:pt idx="77">
                  <c:v>61.404153340570396</c:v>
                </c:pt>
                <c:pt idx="78">
                  <c:v>55.84178584990687</c:v>
                </c:pt>
                <c:pt idx="79">
                  <c:v>50.783291964170132</c:v>
                </c:pt>
                <c:pt idx="80">
                  <c:v>46.183027699900244</c:v>
                </c:pt>
                <c:pt idx="81">
                  <c:v>41.999483787592766</c:v>
                </c:pt>
                <c:pt idx="82">
                  <c:v>38.194911123769337</c:v>
                </c:pt>
                <c:pt idx="83">
                  <c:v>34.734980151913298</c:v>
                </c:pt>
                <c:pt idx="84">
                  <c:v>31.58847109878398</c:v>
                </c:pt>
                <c:pt idx="85">
                  <c:v>28.726992271039133</c:v>
                </c:pt>
                <c:pt idx="86">
                  <c:v>26.124723870289191</c:v>
                </c:pt>
                <c:pt idx="87">
                  <c:v>23.758185014966408</c:v>
                </c:pt>
                <c:pt idx="88">
                  <c:v>21.606021866792123</c:v>
                </c:pt>
                <c:pt idx="89">
                  <c:v>19.648814950057304</c:v>
                </c:pt>
                <c:pt idx="90">
                  <c:v>17.868903925112832</c:v>
                </c:pt>
                <c:pt idx="91">
                  <c:v>16.250228234959359</c:v>
                </c:pt>
                <c:pt idx="92">
                  <c:v>14.778182187053361</c:v>
                </c:pt>
                <c:pt idx="93">
                  <c:v>13.439483162698329</c:v>
                </c:pt>
                <c:pt idx="94">
                  <c:v>12.222051764843334</c:v>
                </c:pt>
                <c:pt idx="95">
                  <c:v>11.114902822834328</c:v>
                </c:pt>
                <c:pt idx="96">
                  <c:v>10.108046270628284</c:v>
                </c:pt>
                <c:pt idx="97">
                  <c:v>9.1923970040709815</c:v>
                </c:pt>
                <c:pt idx="98">
                  <c:v>8.3596929038593419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CB-448A-97F0-F71DAACE0AE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68.209700007825546</c:v>
                </c:pt>
                <c:pt idx="4">
                  <c:v>60.24939755456915</c:v>
                </c:pt>
                <c:pt idx="5">
                  <c:v>119.08386247009706</c:v>
                </c:pt>
                <c:pt idx="6">
                  <c:v>105.1863733672978</c:v>
                </c:pt>
                <c:pt idx="7">
                  <c:v>166.63727160160178</c:v>
                </c:pt>
                <c:pt idx="8">
                  <c:v>147.19013898289799</c:v>
                </c:pt>
                <c:pt idx="9">
                  <c:v>130.01255244745965</c:v>
                </c:pt>
                <c:pt idx="10">
                  <c:v>176.9108326122207</c:v>
                </c:pt>
                <c:pt idx="11">
                  <c:v>156.26474071196128</c:v>
                </c:pt>
                <c:pt idx="12">
                  <c:v>202.02160765334153</c:v>
                </c:pt>
                <c:pt idx="13">
                  <c:v>178.44500346318682</c:v>
                </c:pt>
                <c:pt idx="14">
                  <c:v>230.31733099618526</c:v>
                </c:pt>
                <c:pt idx="15">
                  <c:v>203.43852028823525</c:v>
                </c:pt>
                <c:pt idx="16">
                  <c:v>179.69655760621939</c:v>
                </c:pt>
                <c:pt idx="17">
                  <c:v>221.84702590293006</c:v>
                </c:pt>
                <c:pt idx="18">
                  <c:v>195.95672841825962</c:v>
                </c:pt>
                <c:pt idx="19">
                  <c:v>239.06088107901095</c:v>
                </c:pt>
                <c:pt idx="20">
                  <c:v>211.16166853427669</c:v>
                </c:pt>
                <c:pt idx="21">
                  <c:v>259.23014294938798</c:v>
                </c:pt>
                <c:pt idx="22">
                  <c:v>228.97710939783633</c:v>
                </c:pt>
                <c:pt idx="23">
                  <c:v>202.25470707866413</c:v>
                </c:pt>
                <c:pt idx="24">
                  <c:v>238.65685549707285</c:v>
                </c:pt>
                <c:pt idx="25">
                  <c:v>210.80479410284519</c:v>
                </c:pt>
                <c:pt idx="26">
                  <c:v>241.15681277717479</c:v>
                </c:pt>
                <c:pt idx="27">
                  <c:v>213.01299792167188</c:v>
                </c:pt>
                <c:pt idx="28">
                  <c:v>261.28703692698423</c:v>
                </c:pt>
                <c:pt idx="29">
                  <c:v>230.79395689855212</c:v>
                </c:pt>
                <c:pt idx="30">
                  <c:v>203.85952233740434</c:v>
                </c:pt>
                <c:pt idx="31">
                  <c:v>242.79705449847935</c:v>
                </c:pt>
                <c:pt idx="32">
                  <c:v>214.46181789216183</c:v>
                </c:pt>
                <c:pt idx="33">
                  <c:v>244.98017736032736</c:v>
                </c:pt>
                <c:pt idx="34">
                  <c:v>216.39016293984363</c:v>
                </c:pt>
                <c:pt idx="35">
                  <c:v>260.43975592134592</c:v>
                </c:pt>
                <c:pt idx="36">
                  <c:v>230.04555644900782</c:v>
                </c:pt>
                <c:pt idx="37">
                  <c:v>203.19846274896696</c:v>
                </c:pt>
                <c:pt idx="38">
                  <c:v>231.00802916609786</c:v>
                </c:pt>
                <c:pt idx="39">
                  <c:v>204.04861164803458</c:v>
                </c:pt>
                <c:pt idx="40">
                  <c:v>233.02382577078993</c:v>
                </c:pt>
                <c:pt idx="41">
                  <c:v>205.82915797812117</c:v>
                </c:pt>
                <c:pt idx="42">
                  <c:v>250.14652993916883</c:v>
                </c:pt>
                <c:pt idx="43">
                  <c:v>220.95358471700993</c:v>
                </c:pt>
                <c:pt idx="44">
                  <c:v>195.16755483743532</c:v>
                </c:pt>
                <c:pt idx="45">
                  <c:v>221.62759745816194</c:v>
                </c:pt>
                <c:pt idx="46">
                  <c:v>195.76290801438603</c:v>
                </c:pt>
                <c:pt idx="47">
                  <c:v>223.88997767596382</c:v>
                </c:pt>
                <c:pt idx="48">
                  <c:v>197.76126081679243</c:v>
                </c:pt>
                <c:pt idx="49">
                  <c:v>239.84016095343773</c:v>
                </c:pt>
                <c:pt idx="50">
                  <c:v>211.85000381437945</c:v>
                </c:pt>
                <c:pt idx="51">
                  <c:v>187.12639258470821</c:v>
                </c:pt>
                <c:pt idx="52">
                  <c:v>218.24799368910632</c:v>
                </c:pt>
                <c:pt idx="53">
                  <c:v>192.77771542395692</c:v>
                </c:pt>
                <c:pt idx="54">
                  <c:v>223.89723095034716</c:v>
                </c:pt>
                <c:pt idx="55">
                  <c:v>197.76766760954831</c:v>
                </c:pt>
                <c:pt idx="56">
                  <c:v>245.16253213206497</c:v>
                </c:pt>
                <c:pt idx="57">
                  <c:v>216.55123629359142</c:v>
                </c:pt>
                <c:pt idx="58">
                  <c:v>191.27897534938828</c:v>
                </c:pt>
                <c:pt idx="59">
                  <c:v>168.95607264558782</c:v>
                </c:pt>
                <c:pt idx="60">
                  <c:v>149.23832811044198</c:v>
                </c:pt>
                <c:pt idx="61">
                  <c:v>131.8217109835357</c:v>
                </c:pt>
                <c:pt idx="62">
                  <c:v>116.43767192143299</c:v>
                </c:pt>
                <c:pt idx="63">
                  <c:v>115.7120152937708</c:v>
                </c:pt>
                <c:pt idx="64">
                  <c:v>102.20803214901912</c:v>
                </c:pt>
                <c:pt idx="65">
                  <c:v>90.280009463609218</c:v>
                </c:pt>
                <c:pt idx="66">
                  <c:v>79.744027327186842</c:v>
                </c:pt>
                <c:pt idx="67">
                  <c:v>70.437629904352207</c:v>
                </c:pt>
                <c:pt idx="68">
                  <c:v>62.217320504591569</c:v>
                </c:pt>
                <c:pt idx="69">
                  <c:v>54.956348986011086</c:v>
                </c:pt>
                <c:pt idx="70">
                  <c:v>60.691158635127259</c:v>
                </c:pt>
                <c:pt idx="71">
                  <c:v>53.608295363206267</c:v>
                </c:pt>
                <c:pt idx="72">
                  <c:v>47.352026166220121</c:v>
                </c:pt>
                <c:pt idx="73">
                  <c:v>41.825884722783506</c:v>
                </c:pt>
                <c:pt idx="74">
                  <c:v>36.944662657150687</c:v>
                </c:pt>
                <c:pt idx="75">
                  <c:v>32.633095698921778</c:v>
                </c:pt>
                <c:pt idx="76">
                  <c:v>28.824703172350411</c:v>
                </c:pt>
                <c:pt idx="77">
                  <c:v>42.611447050953515</c:v>
                </c:pt>
                <c:pt idx="78">
                  <c:v>37.638547207418142</c:v>
                </c:pt>
                <c:pt idx="79">
                  <c:v>33.246001577722609</c:v>
                </c:pt>
                <c:pt idx="80">
                  <c:v>29.366080864250051</c:v>
                </c:pt>
                <c:pt idx="81">
                  <c:v>25.938960007254689</c:v>
                </c:pt>
                <c:pt idx="82">
                  <c:v>22.911795733595959</c:v>
                </c:pt>
                <c:pt idx="83">
                  <c:v>20.237911758652089</c:v>
                </c:pt>
                <c:pt idx="84">
                  <c:v>17.876079077923361</c:v>
                </c:pt>
                <c:pt idx="85">
                  <c:v>15.789880251036964</c:v>
                </c:pt>
                <c:pt idx="86">
                  <c:v>13.947147875956381</c:v>
                </c:pt>
                <c:pt idx="87">
                  <c:v>12.319468595147818</c:v>
                </c:pt>
                <c:pt idx="88">
                  <c:v>10.881744985902808</c:v>
                </c:pt>
                <c:pt idx="89">
                  <c:v>9.6118085795404458</c:v>
                </c:pt>
                <c:pt idx="90">
                  <c:v>8.4900780425762239</c:v>
                </c:pt>
                <c:pt idx="91">
                  <c:v>7.4992572493033585</c:v>
                </c:pt>
                <c:pt idx="92">
                  <c:v>6.6240685903240406</c:v>
                </c:pt>
                <c:pt idx="93">
                  <c:v>5.8510174048761421</c:v>
                </c:pt>
                <c:pt idx="94">
                  <c:v>5.1681839047033229</c:v>
                </c:pt>
                <c:pt idx="95">
                  <c:v>4.5650393811125403</c:v>
                </c:pt>
                <c:pt idx="96">
                  <c:v>4.0322838612889207</c:v>
                </c:pt>
                <c:pt idx="97">
                  <c:v>3.5617027106672086</c:v>
                </c:pt>
                <c:pt idx="98">
                  <c:v>3.1460399702909663</c:v>
                </c:pt>
                <c:pt idx="99">
                  <c:v>2.7788864761299203</c:v>
                </c:pt>
                <c:pt idx="100">
                  <c:v>2.4545810352509814</c:v>
                </c:pt>
                <c:pt idx="101">
                  <c:v>2.1681231350640089</c:v>
                </c:pt>
                <c:pt idx="102">
                  <c:v>1.9150958396935278</c:v>
                </c:pt>
                <c:pt idx="103">
                  <c:v>1.6915976846043759</c:v>
                </c:pt>
                <c:pt idx="104">
                  <c:v>1.4941825193546505</c:v>
                </c:pt>
                <c:pt idx="105">
                  <c:v>1.3198063709026404</c:v>
                </c:pt>
                <c:pt idx="106">
                  <c:v>1.1657805081453732</c:v>
                </c:pt>
                <c:pt idx="107">
                  <c:v>1.0297299839840963</c:v>
                </c:pt>
                <c:pt idx="108">
                  <c:v>0.90955701567079406</c:v>
                </c:pt>
                <c:pt idx="109">
                  <c:v>0.80340863879199054</c:v>
                </c:pt>
                <c:pt idx="110">
                  <c:v>0.70964813614193423</c:v>
                </c:pt>
                <c:pt idx="111">
                  <c:v>0.62682980094281482</c:v>
                </c:pt>
                <c:pt idx="112">
                  <c:v>0.5536766452824492</c:v>
                </c:pt>
                <c:pt idx="113">
                  <c:v>0.48906071005260654</c:v>
                </c:pt>
                <c:pt idx="114">
                  <c:v>0.43198567278405914</c:v>
                </c:pt>
                <c:pt idx="115">
                  <c:v>0.38157148520604534</c:v>
                </c:pt>
                <c:pt idx="116">
                  <c:v>0.33704080365444944</c:v>
                </c:pt>
                <c:pt idx="117">
                  <c:v>0.29770700309719417</c:v>
                </c:pt>
                <c:pt idx="118">
                  <c:v>0.26296358996336833</c:v>
                </c:pt>
                <c:pt idx="119">
                  <c:v>0.23227485053096567</c:v>
                </c:pt>
                <c:pt idx="120">
                  <c:v>0.20516759067937154</c:v>
                </c:pt>
                <c:pt idx="121">
                  <c:v>0.18122383964064342</c:v>
                </c:pt>
                <c:pt idx="122">
                  <c:v>0.16007440524766922</c:v>
                </c:pt>
                <c:pt idx="123">
                  <c:v>0.14139318130664044</c:v>
                </c:pt>
                <c:pt idx="124">
                  <c:v>0.12489211931839175</c:v>
                </c:pt>
                <c:pt idx="125">
                  <c:v>0.11031678701684923</c:v>
                </c:pt>
                <c:pt idx="126">
                  <c:v>9.744244524104842E-2</c:v>
                </c:pt>
                <c:pt idx="127">
                  <c:v>8.6070582649442992E-2</c:v>
                </c:pt>
                <c:pt idx="128">
                  <c:v>7.6025854844761778E-2</c:v>
                </c:pt>
                <c:pt idx="129">
                  <c:v>6.7153380713337069E-2</c:v>
                </c:pt>
                <c:pt idx="130">
                  <c:v>5.9316354290768002E-2</c:v>
                </c:pt>
                <c:pt idx="131">
                  <c:v>5.2393935330930112E-2</c:v>
                </c:pt>
                <c:pt idx="132">
                  <c:v>4.6279386052708531E-2</c:v>
                </c:pt>
                <c:pt idx="133">
                  <c:v>4.0878425334682937E-2</c:v>
                </c:pt>
                <c:pt idx="134">
                  <c:v>3.6107774980853463E-2</c:v>
                </c:pt>
                <c:pt idx="135">
                  <c:v>3.1893875642068192E-2</c:v>
                </c:pt>
                <c:pt idx="136">
                  <c:v>2.8171752593758606E-2</c:v>
                </c:pt>
                <c:pt idx="137">
                  <c:v>2.4884013881245566E-2</c:v>
                </c:pt>
                <c:pt idx="138">
                  <c:v>2.1979965384873061E-2</c:v>
                </c:pt>
                <c:pt idx="139">
                  <c:v>1.9414829160030813E-2</c:v>
                </c:pt>
                <c:pt idx="140">
                  <c:v>1.7149052999537274E-2</c:v>
                </c:pt>
                <c:pt idx="141">
                  <c:v>1.5147700572425309E-2</c:v>
                </c:pt>
                <c:pt idx="142">
                  <c:v>1.337991273559218E-2</c:v>
                </c:pt>
                <c:pt idx="143">
                  <c:v>1.1818431712200031E-2</c:v>
                </c:pt>
                <c:pt idx="144">
                  <c:v>1.0439180800064722E-2</c:v>
                </c:pt>
                <c:pt idx="145">
                  <c:v>9.2208931294957466E-3</c:v>
                </c:pt>
                <c:pt idx="146">
                  <c:v>8.14478374635055E-3</c:v>
                </c:pt>
                <c:pt idx="147">
                  <c:v>7.1942599641043473E-3</c:v>
                </c:pt>
                <c:pt idx="148">
                  <c:v>6.3546655188120521E-3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sRPE!$K$2:$K$100</c:f>
              <c:numCache>
                <c:formatCode>General</c:formatCode>
                <c:ptCount val="99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236.51768242595412</c:v>
                </c:pt>
                <c:pt idx="4">
                  <c:v>238.95626280523027</c:v>
                </c:pt>
                <c:pt idx="5">
                  <c:v>232.76252969109106</c:v>
                </c:pt>
                <c:pt idx="6">
                  <c:v>237.28767713109897</c:v>
                </c:pt>
                <c:pt idx="7">
                  <c:v>240.7995593255857</c:v>
                </c:pt>
                <c:pt idx="8">
                  <c:v>234.43313107108997</c:v>
                </c:pt>
                <c:pt idx="9">
                  <c:v>240.72610349568856</c:v>
                </c:pt>
                <c:pt idx="10">
                  <c:v>235.78882825883136</c:v>
                </c:pt>
                <c:pt idx="11">
                  <c:v>243.01384871110321</c:v>
                </c:pt>
                <c:pt idx="12">
                  <c:v>237.11967206753104</c:v>
                </c:pt>
                <c:pt idx="13">
                  <c:v>245.40414276594487</c:v>
                </c:pt>
                <c:pt idx="14">
                  <c:v>251.61203814598417</c:v>
                </c:pt>
                <c:pt idx="15">
                  <c:v>249.20482151476909</c:v>
                </c:pt>
                <c:pt idx="16">
                  <c:v>255.6763682116956</c:v>
                </c:pt>
                <c:pt idx="17">
                  <c:v>250.61630539027738</c:v>
                </c:pt>
                <c:pt idx="18">
                  <c:v>257.4933239439344</c:v>
                </c:pt>
                <c:pt idx="19">
                  <c:v>251.08725111810145</c:v>
                </c:pt>
                <c:pt idx="20">
                  <c:v>258.74501026959592</c:v>
                </c:pt>
                <c:pt idx="21">
                  <c:v>264.25037840240157</c:v>
                </c:pt>
                <c:pt idx="22">
                  <c:v>256.87208475745592</c:v>
                </c:pt>
                <c:pt idx="23">
                  <c:v>264.56889147900699</c:v>
                </c:pt>
                <c:pt idx="24">
                  <c:v>260.2799318011572</c:v>
                </c:pt>
                <c:pt idx="25">
                  <c:v>267.57218411049882</c:v>
                </c:pt>
                <c:pt idx="26">
                  <c:v>264.5469058210299</c:v>
                </c:pt>
                <c:pt idx="27">
                  <c:v>270.91471110478972</c:v>
                </c:pt>
                <c:pt idx="28">
                  <c:v>275.23741355089373</c:v>
                </c:pt>
                <c:pt idx="29">
                  <c:v>267.90101568351872</c:v>
                </c:pt>
                <c:pt idx="30">
                  <c:v>274.08117468199282</c:v>
                </c:pt>
                <c:pt idx="31">
                  <c:v>265.24315597692851</c:v>
                </c:pt>
                <c:pt idx="32">
                  <c:v>272.62679107234101</c:v>
                </c:pt>
                <c:pt idx="33">
                  <c:v>267.96280991212222</c:v>
                </c:pt>
                <c:pt idx="34">
                  <c:v>274.83984407036326</c:v>
                </c:pt>
                <c:pt idx="35">
                  <c:v>279.47907410129494</c:v>
                </c:pt>
                <c:pt idx="36">
                  <c:v>273.40918511182008</c:v>
                </c:pt>
                <c:pt idx="37">
                  <c:v>279.11872207869703</c:v>
                </c:pt>
                <c:pt idx="38">
                  <c:v>276.32124891281376</c:v>
                </c:pt>
                <c:pt idx="39">
                  <c:v>280.85390306463853</c:v>
                </c:pt>
                <c:pt idx="40">
                  <c:v>273.89761645125554</c:v>
                </c:pt>
                <c:pt idx="41">
                  <c:v>278.9432572041909</c:v>
                </c:pt>
                <c:pt idx="42">
                  <c:v>282.13032062479942</c:v>
                </c:pt>
                <c:pt idx="43">
                  <c:v>274.7396202173162</c:v>
                </c:pt>
                <c:pt idx="44">
                  <c:v>279.64723002299866</c:v>
                </c:pt>
                <c:pt idx="45">
                  <c:v>276.2357289376788</c:v>
                </c:pt>
                <c:pt idx="46">
                  <c:v>280.30667057177953</c:v>
                </c:pt>
                <c:pt idx="47">
                  <c:v>273.01152117272261</c:v>
                </c:pt>
                <c:pt idx="48">
                  <c:v>277.81680587604058</c:v>
                </c:pt>
                <c:pt idx="49">
                  <c:v>280.84196048891801</c:v>
                </c:pt>
                <c:pt idx="50">
                  <c:v>273.44117655327602</c:v>
                </c:pt>
                <c:pt idx="51">
                  <c:v>278.25487974310175</c:v>
                </c:pt>
                <c:pt idx="52">
                  <c:v>273.17594269808296</c:v>
                </c:pt>
                <c:pt idx="53">
                  <c:v>277.84597159294469</c:v>
                </c:pt>
                <c:pt idx="54">
                  <c:v>269.42453933463867</c:v>
                </c:pt>
                <c:pt idx="55">
                  <c:v>275.24620446528252</c:v>
                </c:pt>
                <c:pt idx="56">
                  <c:v>279.08232917632216</c:v>
                </c:pt>
                <c:pt idx="57">
                  <c:v>271.22280351043855</c:v>
                </c:pt>
                <c:pt idx="58">
                  <c:v>277.0597981054575</c:v>
                </c:pt>
                <c:pt idx="59">
                  <c:v>280.8762503317206</c:v>
                </c:pt>
                <c:pt idx="60">
                  <c:v>283.10279585061522</c:v>
                </c:pt>
                <c:pt idx="61">
                  <c:v>284.0916635830547</c:v>
                </c:pt>
                <c:pt idx="62">
                  <c:v>284.12987060450877</c:v>
                </c:pt>
                <c:pt idx="63">
                  <c:v>283.45029873876354</c:v>
                </c:pt>
                <c:pt idx="64">
                  <c:v>281.20758295250988</c:v>
                </c:pt>
                <c:pt idx="65">
                  <c:v>280.10738545506968</c:v>
                </c:pt>
                <c:pt idx="66">
                  <c:v>278.63835075083978</c:v>
                </c:pt>
                <c:pt idx="67">
                  <c:v>276.91638926232633</c:v>
                </c:pt>
                <c:pt idx="68">
                  <c:v>275.03329302769043</c:v>
                </c:pt>
                <c:pt idx="69">
                  <c:v>273.06107967372998</c:v>
                </c:pt>
                <c:pt idx="70">
                  <c:v>271.05560982689423</c:v>
                </c:pt>
                <c:pt idx="71">
                  <c:v>268.11605546736564</c:v>
                </c:pt>
                <c:pt idx="72">
                  <c:v>266.60702101945651</c:v>
                </c:pt>
                <c:pt idx="73">
                  <c:v>265.06210559141886</c:v>
                </c:pt>
                <c:pt idx="74">
                  <c:v>263.51673229912973</c:v>
                </c:pt>
                <c:pt idx="75">
                  <c:v>261.99763008069925</c:v>
                </c:pt>
                <c:pt idx="76">
                  <c:v>260.52450915229281</c:v>
                </c:pt>
                <c:pt idx="77">
                  <c:v>259.11144575617539</c:v>
                </c:pt>
                <c:pt idx="78">
                  <c:v>256.68969384785788</c:v>
                </c:pt>
                <c:pt idx="79">
                  <c:v>255.93105366312869</c:v>
                </c:pt>
                <c:pt idx="80">
                  <c:v>255.13606580065954</c:v>
                </c:pt>
                <c:pt idx="81">
                  <c:v>254.32735178301766</c:v>
                </c:pt>
                <c:pt idx="82">
                  <c:v>253.52221232604967</c:v>
                </c:pt>
                <c:pt idx="83">
                  <c:v>252.73363647565716</c:v>
                </c:pt>
                <c:pt idx="84">
                  <c:v>251.97113710070366</c:v>
                </c:pt>
                <c:pt idx="85">
                  <c:v>251.24144100954723</c:v>
                </c:pt>
                <c:pt idx="86">
                  <c:v>250.54905751734708</c:v>
                </c:pt>
                <c:pt idx="87">
                  <c:v>249.8967455313832</c:v>
                </c:pt>
                <c:pt idx="88">
                  <c:v>249.28589603975328</c:v>
                </c:pt>
                <c:pt idx="89">
                  <c:v>248.71684419777921</c:v>
                </c:pt>
                <c:pt idx="90">
                  <c:v>248.18912293202743</c:v>
                </c:pt>
                <c:pt idx="91">
                  <c:v>247.70166806085689</c:v>
                </c:pt>
                <c:pt idx="92">
                  <c:v>247.25298330911784</c:v>
                </c:pt>
                <c:pt idx="93">
                  <c:v>246.84127222732562</c:v>
                </c:pt>
                <c:pt idx="94">
                  <c:v>246.46454287349107</c:v>
                </c:pt>
                <c:pt idx="95">
                  <c:v>246.1206901457798</c:v>
                </c:pt>
                <c:pt idx="96">
                  <c:v>245.80755983826998</c:v>
                </c:pt>
                <c:pt idx="97">
                  <c:v>245.52299780646956</c:v>
                </c:pt>
                <c:pt idx="98">
                  <c:v>245.26488705374589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3-4261-986B-D4A95DA02A9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sRPE!$D$2:$D$100</c:f>
              <c:numCache>
                <c:formatCode>General</c:formatCode>
                <c:ptCount val="99"/>
                <c:pt idx="7">
                  <c:v>251</c:v>
                </c:pt>
                <c:pt idx="14">
                  <c:v>249</c:v>
                </c:pt>
                <c:pt idx="21">
                  <c:v>270</c:v>
                </c:pt>
                <c:pt idx="28">
                  <c:v>271</c:v>
                </c:pt>
                <c:pt idx="35">
                  <c:v>268</c:v>
                </c:pt>
                <c:pt idx="42">
                  <c:v>281</c:v>
                </c:pt>
                <c:pt idx="49">
                  <c:v>274</c:v>
                </c:pt>
                <c:pt idx="56">
                  <c:v>286</c:v>
                </c:pt>
                <c:pt idx="63">
                  <c:v>288</c:v>
                </c:pt>
                <c:pt idx="70">
                  <c:v>275</c:v>
                </c:pt>
                <c:pt idx="77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105.04200045454171</c:v>
                </c:pt>
                <c:pt idx="4">
                  <c:v>92.004596007756945</c:v>
                </c:pt>
                <c:pt idx="5">
                  <c:v>211.88784404908159</c:v>
                </c:pt>
                <c:pt idx="6">
                  <c:v>185.58914916254787</c:v>
                </c:pt>
                <c:pt idx="7">
                  <c:v>397.73191365866666</c:v>
                </c:pt>
                <c:pt idx="8">
                  <c:v>348.36697584975889</c:v>
                </c:pt>
                <c:pt idx="9">
                  <c:v>305.12902207504828</c:v>
                </c:pt>
                <c:pt idx="10">
                  <c:v>424.82059559410521</c:v>
                </c:pt>
                <c:pt idx="11">
                  <c:v>372.09351596769216</c:v>
                </c:pt>
                <c:pt idx="12">
                  <c:v>509.73421713342094</c:v>
                </c:pt>
                <c:pt idx="13">
                  <c:v>446.46798914484049</c:v>
                </c:pt>
                <c:pt idx="14">
                  <c:v>571.37622002703847</c:v>
                </c:pt>
                <c:pt idx="15">
                  <c:v>500.45922644796678</c:v>
                </c:pt>
                <c:pt idx="16">
                  <c:v>438.34417422035017</c:v>
                </c:pt>
                <c:pt idx="17">
                  <c:v>541.50160130804818</c:v>
                </c:pt>
                <c:pt idx="18">
                  <c:v>474.29252918180066</c:v>
                </c:pt>
                <c:pt idx="19">
                  <c:v>599.24868641682576</c:v>
                </c:pt>
                <c:pt idx="20">
                  <c:v>524.87227074296709</c:v>
                </c:pt>
                <c:pt idx="21">
                  <c:v>749.75980102099606</c:v>
                </c:pt>
                <c:pt idx="22">
                  <c:v>656.70253134264669</c:v>
                </c:pt>
                <c:pt idx="23">
                  <c:v>575.19516795187985</c:v>
                </c:pt>
                <c:pt idx="24">
                  <c:v>661.36718209521473</c:v>
                </c:pt>
                <c:pt idx="25">
                  <c:v>579.28086040014045</c:v>
                </c:pt>
                <c:pt idx="26">
                  <c:v>638.68527417791552</c:v>
                </c:pt>
                <c:pt idx="27">
                  <c:v>559.41414265308674</c:v>
                </c:pt>
                <c:pt idx="28">
                  <c:v>750.83613670983925</c:v>
                </c:pt>
                <c:pt idx="29">
                  <c:v>657.64527643310794</c:v>
                </c:pt>
                <c:pt idx="30">
                  <c:v>576.02090318931675</c:v>
                </c:pt>
                <c:pt idx="31">
                  <c:v>714.61143051464705</c:v>
                </c:pt>
                <c:pt idx="32">
                  <c:v>625.91663984425429</c:v>
                </c:pt>
                <c:pt idx="33">
                  <c:v>705.79330222033798</c:v>
                </c:pt>
                <c:pt idx="34">
                  <c:v>618.19298332827259</c:v>
                </c:pt>
                <c:pt idx="35">
                  <c:v>773.72480955999345</c:v>
                </c:pt>
                <c:pt idx="36">
                  <c:v>677.69309625393748</c:v>
                </c:pt>
                <c:pt idx="37">
                  <c:v>593.58046560692276</c:v>
                </c:pt>
                <c:pt idx="38">
                  <c:v>624.94956790319588</c:v>
                </c:pt>
                <c:pt idx="39">
                  <c:v>547.38325880454761</c:v>
                </c:pt>
                <c:pt idx="40">
                  <c:v>637.00717891332465</c:v>
                </c:pt>
                <c:pt idx="41">
                  <c:v>557.94432604436724</c:v>
                </c:pt>
                <c:pt idx="42">
                  <c:v>725.62251458363232</c:v>
                </c:pt>
                <c:pt idx="43">
                  <c:v>635.56107099551423</c:v>
                </c:pt>
                <c:pt idx="44">
                  <c:v>556.67770341545656</c:v>
                </c:pt>
                <c:pt idx="45">
                  <c:v>592.62703299045393</c:v>
                </c:pt>
                <c:pt idx="46">
                  <c:v>519.07247117935947</c:v>
                </c:pt>
                <c:pt idx="47">
                  <c:v>612.21021610944069</c:v>
                </c:pt>
                <c:pt idx="48">
                  <c:v>536.22506579495825</c:v>
                </c:pt>
                <c:pt idx="49">
                  <c:v>704.26469774419445</c:v>
                </c:pt>
                <c:pt idx="50">
                  <c:v>616.85410329290903</c:v>
                </c:pt>
                <c:pt idx="51">
                  <c:v>540.29257176753833</c:v>
                </c:pt>
                <c:pt idx="52">
                  <c:v>604.53606025249394</c:v>
                </c:pt>
                <c:pt idx="53">
                  <c:v>529.50339630786107</c:v>
                </c:pt>
                <c:pt idx="54">
                  <c:v>647.60699550452659</c:v>
                </c:pt>
                <c:pt idx="55">
                  <c:v>567.2285346372139</c:v>
                </c:pt>
                <c:pt idx="56">
                  <c:v>760.01490343834587</c:v>
                </c:pt>
                <c:pt idx="57">
                  <c:v>665.68481034384251</c:v>
                </c:pt>
                <c:pt idx="58">
                  <c:v>583.06260142761244</c:v>
                </c:pt>
                <c:pt idx="59">
                  <c:v>510.69513965315821</c:v>
                </c:pt>
                <c:pt idx="60">
                  <c:v>447.30964569974822</c:v>
                </c:pt>
                <c:pt idx="61">
                  <c:v>391.7913126643889</c:v>
                </c:pt>
                <c:pt idx="62">
                  <c:v>343.1636991399028</c:v>
                </c:pt>
                <c:pt idx="63">
                  <c:v>327.41562261070476</c:v>
                </c:pt>
                <c:pt idx="64">
                  <c:v>286.77806929203086</c:v>
                </c:pt>
                <c:pt idx="65">
                  <c:v>251.18429099716391</c:v>
                </c:pt>
                <c:pt idx="66">
                  <c:v>220.00827399217448</c:v>
                </c:pt>
                <c:pt idx="67">
                  <c:v>192.70170293237896</c:v>
                </c:pt>
                <c:pt idx="68">
                  <c:v>168.78431724054005</c:v>
                </c:pt>
                <c:pt idx="69">
                  <c:v>147.83546441388768</c:v>
                </c:pt>
                <c:pt idx="70">
                  <c:v>153.99650180787194</c:v>
                </c:pt>
                <c:pt idx="71">
                  <c:v>134.88305510301686</c:v>
                </c:pt>
                <c:pt idx="72">
                  <c:v>118.14189504526442</c:v>
                </c:pt>
                <c:pt idx="73">
                  <c:v>103.47858264499004</c:v>
                </c:pt>
                <c:pt idx="74">
                  <c:v>90.635223534491999</c:v>
                </c:pt>
                <c:pt idx="75">
                  <c:v>79.385932191689648</c:v>
                </c:pt>
                <c:pt idx="76">
                  <c:v>69.532859126730344</c:v>
                </c:pt>
                <c:pt idx="77">
                  <c:v>88.913911279950284</c:v>
                </c:pt>
                <c:pt idx="78">
                  <c:v>77.878262517682941</c:v>
                </c:pt>
                <c:pt idx="79">
                  <c:v>68.212315547306005</c:v>
                </c:pt>
                <c:pt idx="80">
                  <c:v>59.746068311022704</c:v>
                </c:pt>
                <c:pt idx="81">
                  <c:v>52.330618745083342</c:v>
                </c:pt>
                <c:pt idx="82">
                  <c:v>45.835545930610408</c:v>
                </c:pt>
                <c:pt idx="83">
                  <c:v>40.146616285795083</c:v>
                </c:pt>
                <c:pt idx="84">
                  <c:v>35.163774456594602</c:v>
                </c:pt>
                <c:pt idx="85">
                  <c:v>30.799383570260137</c:v>
                </c:pt>
                <c:pt idx="86">
                  <c:v>26.976683901750754</c:v>
                </c:pt>
                <c:pt idx="87">
                  <c:v>23.628442844475789</c:v>
                </c:pt>
                <c:pt idx="88">
                  <c:v>20.695772441416565</c:v>
                </c:pt>
                <c:pt idx="89">
                  <c:v>18.127093679685085</c:v>
                </c:pt>
                <c:pt idx="90">
                  <c:v>15.877229332812853</c:v>
                </c:pt>
                <c:pt idx="91">
                  <c:v>13.906609395925638</c:v>
                </c:pt>
                <c:pt idx="92">
                  <c:v>12.180575139213227</c:v>
                </c:pt>
                <c:pt idx="93">
                  <c:v>10.668769539575029</c:v>
                </c:pt>
                <c:pt idx="94">
                  <c:v>9.3446033695183992</c:v>
                </c:pt>
                <c:pt idx="95">
                  <c:v>8.1847875530258118</c:v>
                </c:pt>
                <c:pt idx="96">
                  <c:v>7.1689235635924931</c:v>
                </c:pt>
                <c:pt idx="97">
                  <c:v>6.279144660466133</c:v>
                </c:pt>
                <c:pt idx="98">
                  <c:v>5.4998016532488094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3-4261-986B-D4A95DA02A9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111.5243180285876</c:v>
                </c:pt>
                <c:pt idx="4">
                  <c:v>96.048333202526706</c:v>
                </c:pt>
                <c:pt idx="5">
                  <c:v>222.12531435799053</c:v>
                </c:pt>
                <c:pt idx="6">
                  <c:v>191.3014720314489</c:v>
                </c:pt>
                <c:pt idx="7">
                  <c:v>414.44554312386151</c:v>
                </c:pt>
                <c:pt idx="8">
                  <c:v>356.93384477866891</c:v>
                </c:pt>
                <c:pt idx="9">
                  <c:v>307.40291857935972</c:v>
                </c:pt>
                <c:pt idx="10">
                  <c:v>432.03176733527391</c:v>
                </c:pt>
                <c:pt idx="11">
                  <c:v>372.07966725658895</c:v>
                </c:pt>
                <c:pt idx="12">
                  <c:v>515.61454506588996</c:v>
                </c:pt>
                <c:pt idx="13">
                  <c:v>444.06384637889556</c:v>
                </c:pt>
                <c:pt idx="14">
                  <c:v>573.89216038316636</c:v>
                </c:pt>
                <c:pt idx="15">
                  <c:v>494.25440493319769</c:v>
                </c:pt>
                <c:pt idx="16">
                  <c:v>425.66780600865457</c:v>
                </c:pt>
                <c:pt idx="17">
                  <c:v>533.8852959177708</c:v>
                </c:pt>
                <c:pt idx="18">
                  <c:v>459.79920523786626</c:v>
                </c:pt>
                <c:pt idx="19">
                  <c:v>591.16143529872431</c:v>
                </c:pt>
                <c:pt idx="20">
                  <c:v>509.12726047337117</c:v>
                </c:pt>
                <c:pt idx="21">
                  <c:v>746.40782169804345</c:v>
                </c:pt>
                <c:pt idx="22">
                  <c:v>642.83044658519077</c:v>
                </c:pt>
                <c:pt idx="23">
                  <c:v>553.62627647287286</c:v>
                </c:pt>
                <c:pt idx="24">
                  <c:v>644.08725029405753</c:v>
                </c:pt>
                <c:pt idx="25">
                  <c:v>554.70867628964163</c:v>
                </c:pt>
                <c:pt idx="26">
                  <c:v>617.13836835688562</c:v>
                </c:pt>
                <c:pt idx="27">
                  <c:v>531.49943154829703</c:v>
                </c:pt>
                <c:pt idx="28">
                  <c:v>734.69647846782618</c:v>
                </c:pt>
                <c:pt idx="29">
                  <c:v>632.74426074958922</c:v>
                </c:pt>
                <c:pt idx="30">
                  <c:v>544.93972850732393</c:v>
                </c:pt>
                <c:pt idx="31">
                  <c:v>692.36827453771855</c:v>
                </c:pt>
                <c:pt idx="32">
                  <c:v>596.28984877191328</c:v>
                </c:pt>
                <c:pt idx="33">
                  <c:v>680.83049230821575</c:v>
                </c:pt>
                <c:pt idx="34">
                  <c:v>586.35313925790933</c:v>
                </c:pt>
                <c:pt idx="35">
                  <c:v>751.57885987242241</c:v>
                </c:pt>
                <c:pt idx="36">
                  <c:v>647.2839111421174</c:v>
                </c:pt>
                <c:pt idx="37">
                  <c:v>557.46174352822572</c:v>
                </c:pt>
                <c:pt idx="38">
                  <c:v>591.62831899038213</c:v>
                </c:pt>
                <c:pt idx="39">
                  <c:v>509.52935573990908</c:v>
                </c:pt>
                <c:pt idx="40">
                  <c:v>606.10956246206911</c:v>
                </c:pt>
                <c:pt idx="41">
                  <c:v>522.00106884017634</c:v>
                </c:pt>
                <c:pt idx="42">
                  <c:v>701.11342137584757</c:v>
                </c:pt>
                <c:pt idx="43">
                  <c:v>603.82145077819803</c:v>
                </c:pt>
                <c:pt idx="44">
                  <c:v>520.03047339245791</c:v>
                </c:pt>
                <c:pt idx="45">
                  <c:v>559.39130405277513</c:v>
                </c:pt>
                <c:pt idx="46">
                  <c:v>481.76580060757993</c:v>
                </c:pt>
                <c:pt idx="47">
                  <c:v>582.19869493671808</c:v>
                </c:pt>
                <c:pt idx="48">
                  <c:v>501.40825991891768</c:v>
                </c:pt>
                <c:pt idx="49">
                  <c:v>680.89991317064573</c:v>
                </c:pt>
                <c:pt idx="50">
                  <c:v>586.41292673963301</c:v>
                </c:pt>
                <c:pt idx="51">
                  <c:v>505.03769202443658</c:v>
                </c:pt>
                <c:pt idx="52">
                  <c:v>574.36011755441098</c:v>
                </c:pt>
                <c:pt idx="53">
                  <c:v>494.65742471491637</c:v>
                </c:pt>
                <c:pt idx="54">
                  <c:v>621.18245616988793</c:v>
                </c:pt>
                <c:pt idx="55">
                  <c:v>534.98233017193138</c:v>
                </c:pt>
                <c:pt idx="56">
                  <c:v>740.17438107254986</c:v>
                </c:pt>
                <c:pt idx="57">
                  <c:v>637.46200683340396</c:v>
                </c:pt>
                <c:pt idx="58">
                  <c:v>549.00280332215493</c:v>
                </c:pt>
                <c:pt idx="59">
                  <c:v>472.81888932143761</c:v>
                </c:pt>
                <c:pt idx="60">
                  <c:v>407.20684984913299</c:v>
                </c:pt>
                <c:pt idx="61">
                  <c:v>350.6996490813342</c:v>
                </c:pt>
                <c:pt idx="62">
                  <c:v>302.03382853539398</c:v>
                </c:pt>
                <c:pt idx="63">
                  <c:v>288.62191614086402</c:v>
                </c:pt>
                <c:pt idx="64">
                  <c:v>248.57048633952098</c:v>
                </c:pt>
                <c:pt idx="65">
                  <c:v>214.07690554209418</c:v>
                </c:pt>
                <c:pt idx="66">
                  <c:v>184.3699232413347</c:v>
                </c:pt>
                <c:pt idx="67">
                  <c:v>158.7853136700526</c:v>
                </c:pt>
                <c:pt idx="68">
                  <c:v>136.75102421284967</c:v>
                </c:pt>
                <c:pt idx="69">
                  <c:v>117.77438474015769</c:v>
                </c:pt>
                <c:pt idx="70">
                  <c:v>127.4534327482551</c:v>
                </c:pt>
                <c:pt idx="71">
                  <c:v>109.76699963565127</c:v>
                </c:pt>
                <c:pt idx="72">
                  <c:v>94.534874025807852</c:v>
                </c:pt>
                <c:pt idx="73">
                  <c:v>81.416477053571199</c:v>
                </c:pt>
                <c:pt idx="74">
                  <c:v>70.118491235362285</c:v>
                </c:pt>
                <c:pt idx="75">
                  <c:v>60.388302110990423</c:v>
                </c:pt>
                <c:pt idx="76">
                  <c:v>52.0083499744375</c:v>
                </c:pt>
                <c:pt idx="77">
                  <c:v>74.531083543520467</c:v>
                </c:pt>
                <c:pt idx="78">
                  <c:v>64.188568669825088</c:v>
                </c:pt>
                <c:pt idx="79">
                  <c:v>55.28126188417729</c:v>
                </c:pt>
                <c:pt idx="80">
                  <c:v>47.610002510363195</c:v>
                </c:pt>
                <c:pt idx="81">
                  <c:v>41.003266962065723</c:v>
                </c:pt>
                <c:pt idx="82">
                  <c:v>35.313333604560746</c:v>
                </c:pt>
                <c:pt idx="83">
                  <c:v>30.412979810137909</c:v>
                </c:pt>
                <c:pt idx="84">
                  <c:v>26.19263735589092</c:v>
                </c:pt>
                <c:pt idx="85">
                  <c:v>22.557942560712913</c:v>
                </c:pt>
                <c:pt idx="86">
                  <c:v>19.427626384403652</c:v>
                </c:pt>
                <c:pt idx="87">
                  <c:v>16.731697313092575</c:v>
                </c:pt>
                <c:pt idx="88">
                  <c:v>14.40987640166329</c:v>
                </c:pt>
                <c:pt idx="89">
                  <c:v>12.410249481905845</c:v>
                </c:pt>
                <c:pt idx="90">
                  <c:v>10.688106400785429</c:v>
                </c:pt>
                <c:pt idx="91">
                  <c:v>9.2049413350687335</c:v>
                </c:pt>
                <c:pt idx="92">
                  <c:v>7.9275918300954045</c:v>
                </c:pt>
                <c:pt idx="93">
                  <c:v>6.8274973122494238</c:v>
                </c:pt>
                <c:pt idx="94">
                  <c:v>5.8800604960273448</c:v>
                </c:pt>
                <c:pt idx="95">
                  <c:v>5.0640974072459999</c:v>
                </c:pt>
                <c:pt idx="96">
                  <c:v>4.361363725322529</c:v>
                </c:pt>
                <c:pt idx="97">
                  <c:v>3.7561468539965621</c:v>
                </c:pt>
                <c:pt idx="98">
                  <c:v>3.2349145995029152</c:v>
                </c:pt>
                <c:pt idx="99">
                  <c:v>2.7860126009031387</c:v>
                </c:pt>
                <c:pt idx="100">
                  <c:v>2.3994037473458438</c:v>
                </c:pt>
                <c:pt idx="101">
                  <c:v>2.0664437558218478</c:v>
                </c:pt>
                <c:pt idx="102">
                  <c:v>1.7796878915016592</c:v>
                </c:pt>
                <c:pt idx="103">
                  <c:v>1.5327245090674899</c:v>
                </c:pt>
                <c:pt idx="104">
                  <c:v>1.3200316931492633</c:v>
                </c:pt>
                <c:pt idx="105">
                  <c:v>1.1368537924526558</c:v>
                </c:pt>
                <c:pt idx="106">
                  <c:v>0.97909508697519088</c:v>
                </c:pt>
                <c:pt idx="107">
                  <c:v>0.8432282107893645</c:v>
                </c:pt>
                <c:pt idx="108">
                  <c:v>0.72621528279515268</c:v>
                </c:pt>
                <c:pt idx="109">
                  <c:v>0.62543998198488104</c:v>
                </c:pt>
                <c:pt idx="110">
                  <c:v>0.53864904847449924</c:v>
                </c:pt>
                <c:pt idx="111">
                  <c:v>0.4639019023083451</c:v>
                </c:pt>
                <c:pt idx="112">
                  <c:v>0.39952725355178942</c:v>
                </c:pt>
                <c:pt idx="113">
                  <c:v>0.34408573350608657</c:v>
                </c:pt>
                <c:pt idx="114">
                  <c:v>0.29633771150751914</c:v>
                </c:pt>
                <c:pt idx="115">
                  <c:v>0.2552155777186858</c:v>
                </c:pt>
                <c:pt idx="116">
                  <c:v>0.21979987217600497</c:v>
                </c:pt>
                <c:pt idx="117">
                  <c:v>0.18929872635690187</c:v>
                </c:pt>
                <c:pt idx="118">
                  <c:v>0.16303015759559267</c:v>
                </c:pt>
                <c:pt idx="119">
                  <c:v>0.14040682046392813</c:v>
                </c:pt>
                <c:pt idx="120">
                  <c:v>0.12092287416964807</c:v>
                </c:pt>
                <c:pt idx="121">
                  <c:v>0.10414267233695504</c:v>
                </c:pt>
                <c:pt idx="122">
                  <c:v>8.9691022281412805E-2</c:v>
                </c:pt>
                <c:pt idx="123">
                  <c:v>7.7244795983887019E-2</c:v>
                </c:pt>
                <c:pt idx="124">
                  <c:v>6.6525705191219073E-2</c:v>
                </c:pt>
                <c:pt idx="125">
                  <c:v>5.7294079100321131E-2</c:v>
                </c:pt>
                <c:pt idx="126">
                  <c:v>4.9343505499392093E-2</c:v>
                </c:pt>
                <c:pt idx="127">
                  <c:v>4.2496215546204509E-2</c:v>
                </c:pt>
                <c:pt idx="128">
                  <c:v>3.6599108990578763E-2</c:v>
                </c:pt>
                <c:pt idx="129">
                  <c:v>3.1520330968010123E-2</c:v>
                </c:pt>
                <c:pt idx="130">
                  <c:v>2.7146323824130528E-2</c:v>
                </c:pt>
                <c:pt idx="131">
                  <c:v>2.3379288051018788E-2</c:v>
                </c:pt>
                <c:pt idx="132">
                  <c:v>2.0134995563806025E-2</c:v>
                </c:pt>
                <c:pt idx="133">
                  <c:v>1.7340906424086835E-2</c:v>
                </c:pt>
                <c:pt idx="134">
                  <c:v>1.49345469014891E-2</c:v>
                </c:pt>
                <c:pt idx="135">
                  <c:v>1.286211260807971E-2</c:v>
                </c:pt>
                <c:pt idx="136">
                  <c:v>1.1077265472742789E-2</c:v>
                </c:pt>
                <c:pt idx="137">
                  <c:v>9.5400976567829379E-3</c:v>
                </c:pt>
                <c:pt idx="138">
                  <c:v>8.2162392446860719E-3</c:v>
                </c:pt>
                <c:pt idx="139">
                  <c:v>7.0760897586748354E-3</c:v>
                </c:pt>
                <c:pt idx="140">
                  <c:v>6.0941563143024112E-3</c:v>
                </c:pt>
                <c:pt idx="141">
                  <c:v>5.2484836187418641E-3</c:v>
                </c:pt>
                <c:pt idx="142">
                  <c:v>4.5201630669617823E-3</c:v>
                </c:pt>
                <c:pt idx="143">
                  <c:v>3.8929099595481163E-3</c:v>
                </c:pt>
                <c:pt idx="144">
                  <c:v>3.3526993890809226E-3</c:v>
                </c:pt>
                <c:pt idx="145">
                  <c:v>2.887452653759396E-3</c:v>
                </c:pt>
                <c:pt idx="146">
                  <c:v>2.4867671867198657E-3</c:v>
                </c:pt>
                <c:pt idx="147">
                  <c:v>2.1416839624695482E-3</c:v>
                </c:pt>
                <c:pt idx="148">
                  <c:v>1.8444871798189645E-3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12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TSS!$K$2:$K$100</c:f>
              <c:numCache>
                <c:formatCode>General</c:formatCode>
                <c:ptCount val="99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238.1506151855599</c:v>
                </c:pt>
                <c:pt idx="4">
                  <c:v>240.0930315816012</c:v>
                </c:pt>
                <c:pt idx="5">
                  <c:v>236.81856270027117</c:v>
                </c:pt>
                <c:pt idx="6">
                  <c:v>240.0262016989866</c:v>
                </c:pt>
                <c:pt idx="7">
                  <c:v>242.60606980346219</c:v>
                </c:pt>
                <c:pt idx="8">
                  <c:v>240.97969120708373</c:v>
                </c:pt>
                <c:pt idx="9">
                  <c:v>244.58235436681821</c:v>
                </c:pt>
                <c:pt idx="10">
                  <c:v>242.57424911124969</c:v>
                </c:pt>
                <c:pt idx="11">
                  <c:v>246.72114809458168</c:v>
                </c:pt>
                <c:pt idx="12">
                  <c:v>245.1214503084953</c:v>
                </c:pt>
                <c:pt idx="13">
                  <c:v>249.56227384932086</c:v>
                </c:pt>
                <c:pt idx="14">
                  <c:v>253.01182824881596</c:v>
                </c:pt>
                <c:pt idx="15">
                  <c:v>251.95723659779469</c:v>
                </c:pt>
                <c:pt idx="16">
                  <c:v>255.88742774333627</c:v>
                </c:pt>
                <c:pt idx="17">
                  <c:v>254.01180790215579</c:v>
                </c:pt>
                <c:pt idx="18">
                  <c:v>258.13086128552197</c:v>
                </c:pt>
                <c:pt idx="19">
                  <c:v>256.38039748214146</c:v>
                </c:pt>
                <c:pt idx="20">
                  <c:v>260.57060606171945</c:v>
                </c:pt>
                <c:pt idx="21">
                  <c:v>263.69533817540002</c:v>
                </c:pt>
                <c:pt idx="22">
                  <c:v>262.0948660305134</c:v>
                </c:pt>
                <c:pt idx="23">
                  <c:v>265.69546967167423</c:v>
                </c:pt>
                <c:pt idx="24">
                  <c:v>263.44699645416881</c:v>
                </c:pt>
                <c:pt idx="25">
                  <c:v>267.16111501401525</c:v>
                </c:pt>
                <c:pt idx="26">
                  <c:v>264.98321488666483</c:v>
                </c:pt>
                <c:pt idx="27">
                  <c:v>268.73903708104228</c:v>
                </c:pt>
                <c:pt idx="28">
                  <c:v>271.42557306908282</c:v>
                </c:pt>
                <c:pt idx="29">
                  <c:v>269.4440015486332</c:v>
                </c:pt>
                <c:pt idx="30">
                  <c:v>272.5851086341022</c:v>
                </c:pt>
                <c:pt idx="31">
                  <c:v>269.8912978968217</c:v>
                </c:pt>
                <c:pt idx="32">
                  <c:v>273.18042385839431</c:v>
                </c:pt>
                <c:pt idx="33">
                  <c:v>270.59636491698774</c:v>
                </c:pt>
                <c:pt idx="34">
                  <c:v>273.96562201755881</c:v>
                </c:pt>
                <c:pt idx="35">
                  <c:v>276.28556566912107</c:v>
                </c:pt>
                <c:pt idx="36">
                  <c:v>273.95579370534421</c:v>
                </c:pt>
                <c:pt idx="37">
                  <c:v>276.77112260915118</c:v>
                </c:pt>
                <c:pt idx="38">
                  <c:v>273.76718994180158</c:v>
                </c:pt>
                <c:pt idx="39">
                  <c:v>276.77019397150025</c:v>
                </c:pt>
                <c:pt idx="40">
                  <c:v>273.91706542391597</c:v>
                </c:pt>
                <c:pt idx="41">
                  <c:v>277.03587137533827</c:v>
                </c:pt>
                <c:pt idx="42">
                  <c:v>279.12191835420373</c:v>
                </c:pt>
                <c:pt idx="43">
                  <c:v>276.5211599864046</c:v>
                </c:pt>
                <c:pt idx="44">
                  <c:v>279.16211455144258</c:v>
                </c:pt>
                <c:pt idx="45">
                  <c:v>275.99519348258264</c:v>
                </c:pt>
                <c:pt idx="46">
                  <c:v>278.84009018359654</c:v>
                </c:pt>
                <c:pt idx="47">
                  <c:v>275.83871816670228</c:v>
                </c:pt>
                <c:pt idx="48">
                  <c:v>278.81679837178899</c:v>
                </c:pt>
                <c:pt idx="49">
                  <c:v>280.77078328482287</c:v>
                </c:pt>
                <c:pt idx="50">
                  <c:v>278.04524743608363</c:v>
                </c:pt>
                <c:pt idx="51">
                  <c:v>280.5711948452597</c:v>
                </c:pt>
                <c:pt idx="52">
                  <c:v>277.29595802018923</c:v>
                </c:pt>
                <c:pt idx="53">
                  <c:v>280.04109541533109</c:v>
                </c:pt>
                <c:pt idx="54">
                  <c:v>276.94497026970555</c:v>
                </c:pt>
                <c:pt idx="55">
                  <c:v>279.83736780823614</c:v>
                </c:pt>
                <c:pt idx="56">
                  <c:v>281.71167445478227</c:v>
                </c:pt>
                <c:pt idx="57">
                  <c:v>278.7980628973628</c:v>
                </c:pt>
                <c:pt idx="58">
                  <c:v>281.3171635265125</c:v>
                </c:pt>
                <c:pt idx="59">
                  <c:v>282.87826427468178</c:v>
                </c:pt>
                <c:pt idx="60">
                  <c:v>283.66115937958534</c:v>
                </c:pt>
                <c:pt idx="61">
                  <c:v>283.81744986703296</c:v>
                </c:pt>
                <c:pt idx="62">
                  <c:v>283.47462623416112</c:v>
                </c:pt>
                <c:pt idx="63">
                  <c:v>282.73958458812893</c:v>
                </c:pt>
                <c:pt idx="64">
                  <c:v>280.70970160094964</c:v>
                </c:pt>
                <c:pt idx="65">
                  <c:v>279.98065465875135</c:v>
                </c:pt>
                <c:pt idx="66">
                  <c:v>278.97903745790416</c:v>
                </c:pt>
                <c:pt idx="67">
                  <c:v>277.77254189675591</c:v>
                </c:pt>
                <c:pt idx="68">
                  <c:v>276.41723739040117</c:v>
                </c:pt>
                <c:pt idx="69">
                  <c:v>274.95932744664873</c:v>
                </c:pt>
                <c:pt idx="70">
                  <c:v>273.436656679431</c:v>
                </c:pt>
                <c:pt idx="71">
                  <c:v>270.88805120240738</c:v>
                </c:pt>
                <c:pt idx="72">
                  <c:v>269.85964197414614</c:v>
                </c:pt>
                <c:pt idx="73">
                  <c:v>268.73618941478651</c:v>
                </c:pt>
                <c:pt idx="74">
                  <c:v>267.55015244433747</c:v>
                </c:pt>
                <c:pt idx="75">
                  <c:v>266.32800904869765</c:v>
                </c:pt>
                <c:pt idx="76">
                  <c:v>265.09118738354516</c:v>
                </c:pt>
                <c:pt idx="77">
                  <c:v>263.85686253704927</c:v>
                </c:pt>
                <c:pt idx="78">
                  <c:v>261.81201146415441</c:v>
                </c:pt>
                <c:pt idx="79">
                  <c:v>261.06834211793591</c:v>
                </c:pt>
                <c:pt idx="80">
                  <c:v>260.27143790860697</c:v>
                </c:pt>
                <c:pt idx="81">
                  <c:v>259.44139697588247</c:v>
                </c:pt>
                <c:pt idx="82">
                  <c:v>258.59454992200705</c:v>
                </c:pt>
                <c:pt idx="83">
                  <c:v>257.74405032349449</c:v>
                </c:pt>
                <c:pt idx="84">
                  <c:v>256.90037974998103</c:v>
                </c:pt>
                <c:pt idx="85">
                  <c:v>256.07177915229113</c:v>
                </c:pt>
                <c:pt idx="86">
                  <c:v>255.26461687667262</c:v>
                </c:pt>
                <c:pt idx="87">
                  <c:v>254.48370217085525</c:v>
                </c:pt>
                <c:pt idx="88">
                  <c:v>253.73255184193141</c:v>
                </c:pt>
                <c:pt idx="89">
                  <c:v>253.01361668153027</c:v>
                </c:pt>
                <c:pt idx="90">
                  <c:v>252.3284733690644</c:v>
                </c:pt>
                <c:pt idx="91">
                  <c:v>251.67798678046742</c:v>
                </c:pt>
                <c:pt idx="92">
                  <c:v>251.0624469517397</c:v>
                </c:pt>
                <c:pt idx="93">
                  <c:v>250.48168435981952</c:v>
                </c:pt>
                <c:pt idx="94">
                  <c:v>249.93516667566712</c:v>
                </c:pt>
                <c:pt idx="95">
                  <c:v>249.42207970546957</c:v>
                </c:pt>
                <c:pt idx="96">
                  <c:v>248.94139485639596</c:v>
                </c:pt>
                <c:pt idx="97">
                  <c:v>248.49192513542303</c:v>
                </c:pt>
                <c:pt idx="98">
                  <c:v>248.0723714065218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TSS!$D$2:$D$100</c:f>
              <c:numCache>
                <c:formatCode>General</c:formatCode>
                <c:ptCount val="99"/>
                <c:pt idx="7">
                  <c:v>251</c:v>
                </c:pt>
                <c:pt idx="14">
                  <c:v>249</c:v>
                </c:pt>
                <c:pt idx="21">
                  <c:v>270</c:v>
                </c:pt>
                <c:pt idx="28">
                  <c:v>271</c:v>
                </c:pt>
                <c:pt idx="35">
                  <c:v>268</c:v>
                </c:pt>
                <c:pt idx="42">
                  <c:v>281</c:v>
                </c:pt>
                <c:pt idx="49">
                  <c:v>274</c:v>
                </c:pt>
                <c:pt idx="56">
                  <c:v>286</c:v>
                </c:pt>
                <c:pt idx="63">
                  <c:v>288</c:v>
                </c:pt>
                <c:pt idx="70">
                  <c:v>275</c:v>
                </c:pt>
                <c:pt idx="77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32.243128249125874</c:v>
                </c:pt>
                <c:pt idx="4">
                  <c:v>29.390356839225792</c:v>
                </c:pt>
                <c:pt idx="5">
                  <c:v>59.033117994008769</c:v>
                </c:pt>
                <c:pt idx="6">
                  <c:v>53.810051858819733</c:v>
                </c:pt>
                <c:pt idx="7">
                  <c:v>89.849652495768524</c:v>
                </c:pt>
                <c:pt idx="8">
                  <c:v>81.900035515402024</c:v>
                </c:pt>
                <c:pt idx="9">
                  <c:v>74.653775847825429</c:v>
                </c:pt>
                <c:pt idx="10">
                  <c:v>100.29177088114618</c:v>
                </c:pt>
                <c:pt idx="11">
                  <c:v>91.41826783865713</c:v>
                </c:pt>
                <c:pt idx="12">
                  <c:v>115.56688047356279</c:v>
                </c:pt>
                <c:pt idx="13">
                  <c:v>105.34188338274056</c:v>
                </c:pt>
                <c:pt idx="14">
                  <c:v>136.81599587086606</c:v>
                </c:pt>
                <c:pt idx="15">
                  <c:v>124.71094333310569</c:v>
                </c:pt>
                <c:pt idx="16">
                  <c:v>113.67690808399806</c:v>
                </c:pt>
                <c:pt idx="17">
                  <c:v>135.85003322109768</c:v>
                </c:pt>
                <c:pt idx="18">
                  <c:v>123.83044604541379</c:v>
                </c:pt>
                <c:pt idx="19">
                  <c:v>145.09910537474559</c:v>
                </c:pt>
                <c:pt idx="20">
                  <c:v>132.26118914599456</c:v>
                </c:pt>
                <c:pt idx="21">
                  <c:v>163.19341028455429</c:v>
                </c:pt>
                <c:pt idx="22">
                  <c:v>148.75456639984245</c:v>
                </c:pt>
                <c:pt idx="23">
                  <c:v>135.593226382251</c:v>
                </c:pt>
                <c:pt idx="24">
                  <c:v>155.82115159960117</c:v>
                </c:pt>
                <c:pt idx="25">
                  <c:v>142.03458216668332</c:v>
                </c:pt>
                <c:pt idx="26">
                  <c:v>161.71093364118892</c:v>
                </c:pt>
                <c:pt idx="27">
                  <c:v>147.40325466551943</c:v>
                </c:pt>
                <c:pt idx="28">
                  <c:v>176.3845089428803</c:v>
                </c:pt>
                <c:pt idx="29">
                  <c:v>160.77855779652538</c:v>
                </c:pt>
                <c:pt idx="30">
                  <c:v>146.5533725271857</c:v>
                </c:pt>
                <c:pt idx="31">
                  <c:v>165.82380308490576</c:v>
                </c:pt>
                <c:pt idx="32">
                  <c:v>151.15223025033302</c:v>
                </c:pt>
                <c:pt idx="33">
                  <c:v>170.0218806635273</c:v>
                </c:pt>
                <c:pt idx="34">
                  <c:v>154.97887502006887</c:v>
                </c:pt>
                <c:pt idx="35">
                  <c:v>183.30819936358873</c:v>
                </c:pt>
                <c:pt idx="36">
                  <c:v>167.08966168621905</c:v>
                </c:pt>
                <c:pt idx="37">
                  <c:v>152.30608963125738</c:v>
                </c:pt>
                <c:pt idx="38">
                  <c:v>171.09198748984079</c:v>
                </c:pt>
                <c:pt idx="39">
                  <c:v>155.95430213242722</c:v>
                </c:pt>
                <c:pt idx="40">
                  <c:v>174.40519264620806</c:v>
                </c:pt>
                <c:pt idx="41">
                  <c:v>158.97436523160366</c:v>
                </c:pt>
                <c:pt idx="42">
                  <c:v>187.53697543646408</c:v>
                </c:pt>
                <c:pt idx="43">
                  <c:v>170.94428884319649</c:v>
                </c:pt>
                <c:pt idx="44">
                  <c:v>155.81967140131434</c:v>
                </c:pt>
                <c:pt idx="45">
                  <c:v>174.27636118084956</c:v>
                </c:pt>
                <c:pt idx="46">
                  <c:v>158.85693237242967</c:v>
                </c:pt>
                <c:pt idx="47">
                  <c:v>177.04489477551877</c:v>
                </c:pt>
                <c:pt idx="48">
                  <c:v>161.38051475066615</c:v>
                </c:pt>
                <c:pt idx="49">
                  <c:v>189.74246123444945</c:v>
                </c:pt>
                <c:pt idx="50">
                  <c:v>172.95464013745689</c:v>
                </c:pt>
                <c:pt idx="51">
                  <c:v>157.65215308404666</c:v>
                </c:pt>
                <c:pt idx="52">
                  <c:v>175.95282304181856</c:v>
                </c:pt>
                <c:pt idx="53">
                  <c:v>160.38506611741045</c:v>
                </c:pt>
                <c:pt idx="54">
                  <c:v>178.45004889627521</c:v>
                </c:pt>
                <c:pt idx="55">
                  <c:v>162.66134521798472</c:v>
                </c:pt>
                <c:pt idx="56">
                  <c:v>192.17524318184545</c:v>
                </c:pt>
                <c:pt idx="57">
                  <c:v>175.17217712684422</c:v>
                </c:pt>
                <c:pt idx="58">
                  <c:v>159.67348931788567</c:v>
                </c:pt>
                <c:pt idx="59">
                  <c:v>145.54607706044135</c:v>
                </c:pt>
                <c:pt idx="60">
                  <c:v>132.66861417120083</c:v>
                </c:pt>
                <c:pt idx="61">
                  <c:v>120.93050902909424</c:v>
                </c:pt>
                <c:pt idx="62">
                  <c:v>110.23095481471007</c:v>
                </c:pt>
                <c:pt idx="63">
                  <c:v>111.48045825520205</c:v>
                </c:pt>
                <c:pt idx="64">
                  <c:v>101.61701505528171</c:v>
                </c:pt>
                <c:pt idx="65">
                  <c:v>92.626258542164763</c:v>
                </c:pt>
                <c:pt idx="66">
                  <c:v>84.430976120017519</c:v>
                </c:pt>
                <c:pt idx="67">
                  <c:v>76.960786722632591</c:v>
                </c:pt>
                <c:pt idx="68">
                  <c:v>70.151536380997513</c:v>
                </c:pt>
                <c:pt idx="69">
                  <c:v>63.944747269159379</c:v>
                </c:pt>
                <c:pt idx="70">
                  <c:v>69.289509970428185</c:v>
                </c:pt>
                <c:pt idx="71">
                  <c:v>63.158990266435666</c:v>
                </c:pt>
                <c:pt idx="72">
                  <c:v>57.570879822619474</c:v>
                </c:pt>
                <c:pt idx="73">
                  <c:v>52.477187959603214</c:v>
                </c:pt>
                <c:pt idx="74">
                  <c:v>47.834170063621997</c:v>
                </c:pt>
                <c:pt idx="75">
                  <c:v>43.601951907882146</c:v>
                </c:pt>
                <c:pt idx="76">
                  <c:v>39.744187212795005</c:v>
                </c:pt>
                <c:pt idx="77">
                  <c:v>45.39640756557602</c:v>
                </c:pt>
                <c:pt idx="78">
                  <c:v>41.379875031430302</c:v>
                </c:pt>
                <c:pt idx="79">
                  <c:v>37.718712766937465</c:v>
                </c:pt>
                <c:pt idx="80">
                  <c:v>34.381478719162665</c:v>
                </c:pt>
                <c:pt idx="81">
                  <c:v>31.339512729935972</c:v>
                </c:pt>
                <c:pt idx="82">
                  <c:v>28.566690402481292</c:v>
                </c:pt>
                <c:pt idx="83">
                  <c:v>26.039198745158153</c:v>
                </c:pt>
                <c:pt idx="84">
                  <c:v>23.735331665545392</c:v>
                </c:pt>
                <c:pt idx="85">
                  <c:v>21.635303558570389</c:v>
                </c:pt>
                <c:pt idx="86">
                  <c:v>19.721079387779131</c:v>
                </c:pt>
                <c:pt idx="87">
                  <c:v>17.976219800485477</c:v>
                </c:pt>
                <c:pt idx="88">
                  <c:v>16.385739946648869</c:v>
                </c:pt>
                <c:pt idx="89">
                  <c:v>14.935980789017357</c:v>
                </c:pt>
                <c:pt idx="90">
                  <c:v>13.61449179934773</c:v>
                </c:pt>
                <c:pt idx="91">
                  <c:v>12.409924033298193</c:v>
                </c:pt>
                <c:pt idx="92">
                  <c:v>11.311932665720985</c:v>
                </c:pt>
                <c:pt idx="93">
                  <c:v>10.311088149328301</c:v>
                </c:pt>
                <c:pt idx="94">
                  <c:v>9.3987952337623071</c:v>
                </c:pt>
                <c:pt idx="95">
                  <c:v>8.5672191496052381</c:v>
                </c:pt>
                <c:pt idx="96">
                  <c:v>7.8092183233980315</c:v>
                </c:pt>
                <c:pt idx="97">
                  <c:v>7.1182830458242217</c:v>
                </c:pt>
                <c:pt idx="98">
                  <c:v>6.4884795663416019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37.09251306356601</c:v>
                </c:pt>
                <c:pt idx="4">
                  <c:v>32.297325257624578</c:v>
                </c:pt>
                <c:pt idx="5">
                  <c:v>65.21455529373759</c:v>
                </c:pt>
                <c:pt idx="6">
                  <c:v>56.783850159833136</c:v>
                </c:pt>
                <c:pt idx="7">
                  <c:v>96.380008026218704</c:v>
                </c:pt>
                <c:pt idx="8">
                  <c:v>83.920344308318278</c:v>
                </c:pt>
                <c:pt idx="9">
                  <c:v>73.071421481007235</c:v>
                </c:pt>
                <c:pt idx="10">
                  <c:v>100.71752176989652</c:v>
                </c:pt>
                <c:pt idx="11">
                  <c:v>87.697119744075465</c:v>
                </c:pt>
                <c:pt idx="12">
                  <c:v>113.44543016506748</c:v>
                </c:pt>
                <c:pt idx="13">
                  <c:v>98.779609533419688</c:v>
                </c:pt>
                <c:pt idx="14">
                  <c:v>132.93967364130575</c:v>
                </c:pt>
                <c:pt idx="15">
                  <c:v>115.75370673531098</c:v>
                </c:pt>
                <c:pt idx="16">
                  <c:v>100.7894803406618</c:v>
                </c:pt>
                <c:pt idx="17">
                  <c:v>124.83822531894184</c:v>
                </c:pt>
                <c:pt idx="18">
                  <c:v>108.69958475989182</c:v>
                </c:pt>
                <c:pt idx="19">
                  <c:v>131.7187078926041</c:v>
                </c:pt>
                <c:pt idx="20">
                  <c:v>114.69058308427508</c:v>
                </c:pt>
                <c:pt idx="21">
                  <c:v>148.91029184009642</c:v>
                </c:pt>
                <c:pt idx="22">
                  <c:v>129.65970036932907</c:v>
                </c:pt>
                <c:pt idx="23">
                  <c:v>112.89775671057677</c:v>
                </c:pt>
                <c:pt idx="24">
                  <c:v>135.37415514543235</c:v>
                </c:pt>
                <c:pt idx="25">
                  <c:v>117.87346715266808</c:v>
                </c:pt>
                <c:pt idx="26">
                  <c:v>139.72771875452412</c:v>
                </c:pt>
                <c:pt idx="27">
                  <c:v>121.66421758447711</c:v>
                </c:pt>
                <c:pt idx="28">
                  <c:v>154.27922413906302</c:v>
                </c:pt>
                <c:pt idx="29">
                  <c:v>134.33455624789218</c:v>
                </c:pt>
                <c:pt idx="30">
                  <c:v>116.96826389308353</c:v>
                </c:pt>
                <c:pt idx="31">
                  <c:v>138.93250518808404</c:v>
                </c:pt>
                <c:pt idx="32">
                  <c:v>120.97180639193869</c:v>
                </c:pt>
                <c:pt idx="33">
                  <c:v>142.42551574653959</c:v>
                </c:pt>
                <c:pt idx="34">
                  <c:v>124.01325300251004</c:v>
                </c:pt>
                <c:pt idx="35">
                  <c:v>156.34567990370354</c:v>
                </c:pt>
                <c:pt idx="36">
                  <c:v>136.13386798087487</c:v>
                </c:pt>
                <c:pt idx="37">
                  <c:v>118.53496702210619</c:v>
                </c:pt>
                <c:pt idx="38">
                  <c:v>140.32479754803924</c:v>
                </c:pt>
                <c:pt idx="39">
                  <c:v>122.18410816092691</c:v>
                </c:pt>
                <c:pt idx="40">
                  <c:v>143.48812722229212</c:v>
                </c:pt>
                <c:pt idx="41">
                  <c:v>124.93849385626535</c:v>
                </c:pt>
                <c:pt idx="42">
                  <c:v>157.82635749854575</c:v>
                </c:pt>
                <c:pt idx="43">
                  <c:v>137.42312885679189</c:v>
                </c:pt>
                <c:pt idx="44">
                  <c:v>119.65755684987177</c:v>
                </c:pt>
                <c:pt idx="45">
                  <c:v>141.28116769826696</c:v>
                </c:pt>
                <c:pt idx="46">
                  <c:v>123.01684218883312</c:v>
                </c:pt>
                <c:pt idx="47">
                  <c:v>144.20617660881646</c:v>
                </c:pt>
                <c:pt idx="48">
                  <c:v>125.56371637887717</c:v>
                </c:pt>
                <c:pt idx="49">
                  <c:v>158.38481699522549</c:v>
                </c:pt>
                <c:pt idx="50">
                  <c:v>137.90939270137326</c:v>
                </c:pt>
                <c:pt idx="51">
                  <c:v>120.08095823878693</c:v>
                </c:pt>
                <c:pt idx="52">
                  <c:v>141.65686502162927</c:v>
                </c:pt>
                <c:pt idx="53">
                  <c:v>123.34397070207937</c:v>
                </c:pt>
                <c:pt idx="54">
                  <c:v>144.50507862656968</c:v>
                </c:pt>
                <c:pt idx="55">
                  <c:v>125.82397740974859</c:v>
                </c:pt>
                <c:pt idx="56">
                  <c:v>160.06700590661259</c:v>
                </c:pt>
                <c:pt idx="57">
                  <c:v>139.37411422948142</c:v>
                </c:pt>
                <c:pt idx="58">
                  <c:v>121.35632579137321</c:v>
                </c:pt>
                <c:pt idx="59">
                  <c:v>105.66781278575958</c:v>
                </c:pt>
                <c:pt idx="60">
                  <c:v>92.007454791615515</c:v>
                </c:pt>
                <c:pt idx="61">
                  <c:v>80.11305916206129</c:v>
                </c:pt>
                <c:pt idx="62">
                  <c:v>69.756328580548939</c:v>
                </c:pt>
                <c:pt idx="63">
                  <c:v>73.395640049251753</c:v>
                </c:pt>
                <c:pt idx="64">
                  <c:v>63.907313454332076</c:v>
                </c:pt>
                <c:pt idx="65">
                  <c:v>55.645603883413379</c:v>
                </c:pt>
                <c:pt idx="66">
                  <c:v>48.451938662113371</c:v>
                </c:pt>
                <c:pt idx="67">
                  <c:v>42.188244825876652</c:v>
                </c:pt>
                <c:pt idx="68">
                  <c:v>36.734298990596358</c:v>
                </c:pt>
                <c:pt idx="69">
                  <c:v>31.985419822510689</c:v>
                </c:pt>
                <c:pt idx="70">
                  <c:v>40.507619673175803</c:v>
                </c:pt>
                <c:pt idx="71">
                  <c:v>35.270939064028319</c:v>
                </c:pt>
                <c:pt idx="72">
                  <c:v>30.711237848473314</c:v>
                </c:pt>
                <c:pt idx="73">
                  <c:v>26.740998544816698</c:v>
                </c:pt>
                <c:pt idx="74">
                  <c:v>23.284017619284473</c:v>
                </c:pt>
                <c:pt idx="75">
                  <c:v>20.273942859184501</c:v>
                </c:pt>
                <c:pt idx="76">
                  <c:v>17.652999829249808</c:v>
                </c:pt>
                <c:pt idx="77">
                  <c:v>25.918517013675583</c:v>
                </c:pt>
                <c:pt idx="78">
                  <c:v>22.567863567275904</c:v>
                </c:pt>
                <c:pt idx="79">
                  <c:v>19.650370649001587</c:v>
                </c:pt>
                <c:pt idx="80">
                  <c:v>17.110040810555667</c:v>
                </c:pt>
                <c:pt idx="81">
                  <c:v>14.898115754053466</c:v>
                </c:pt>
                <c:pt idx="82">
                  <c:v>12.972140480474279</c:v>
                </c:pt>
                <c:pt idx="83">
                  <c:v>11.295148421663654</c:v>
                </c:pt>
                <c:pt idx="84">
                  <c:v>9.8349519155643961</c:v>
                </c:pt>
                <c:pt idx="85">
                  <c:v>8.5635244062792975</c:v>
                </c:pt>
                <c:pt idx="86">
                  <c:v>7.4564625111065208</c:v>
                </c:pt>
                <c:pt idx="87">
                  <c:v>6.4925176296302149</c:v>
                </c:pt>
                <c:pt idx="88">
                  <c:v>5.6531881047174712</c:v>
                </c:pt>
                <c:pt idx="89">
                  <c:v>4.9223641074871187</c:v>
                </c:pt>
                <c:pt idx="90">
                  <c:v>4.2860184302833106</c:v>
                </c:pt>
                <c:pt idx="91">
                  <c:v>3.7319372528307593</c:v>
                </c:pt>
                <c:pt idx="92">
                  <c:v>3.249485713981259</c:v>
                </c:pt>
                <c:pt idx="93">
                  <c:v>2.8294037895087678</c:v>
                </c:pt>
                <c:pt idx="94">
                  <c:v>2.4636285580951922</c:v>
                </c:pt>
                <c:pt idx="95">
                  <c:v>2.1451394441356704</c:v>
                </c:pt>
                <c:pt idx="96">
                  <c:v>1.8678234670020777</c:v>
                </c:pt>
                <c:pt idx="97">
                  <c:v>1.6263579104011912</c:v>
                </c:pt>
                <c:pt idx="98">
                  <c:v>1.4161081598197884</c:v>
                </c:pt>
                <c:pt idx="99">
                  <c:v>1.233038747180504</c:v>
                </c:pt>
                <c:pt idx="100">
                  <c:v>1.0736358953273375</c:v>
                </c:pt>
                <c:pt idx="101">
                  <c:v>0.93484007568384331</c:v>
                </c:pt>
                <c:pt idx="102">
                  <c:v>0.81398728461675096</c:v>
                </c:pt>
                <c:pt idx="103">
                  <c:v>0.70875791138187172</c:v>
                </c:pt>
                <c:pt idx="104">
                  <c:v>0.61713221623960435</c:v>
                </c:pt>
                <c:pt idx="105">
                  <c:v>0.5373515642008917</c:v>
                </c:pt>
                <c:pt idx="106">
                  <c:v>0.46788467033624742</c:v>
                </c:pt>
                <c:pt idx="107">
                  <c:v>0.40739820877085237</c:v>
                </c:pt>
                <c:pt idx="108">
                  <c:v>0.35473122124394785</c:v>
                </c:pt>
                <c:pt idx="109">
                  <c:v>0.30887283403840438</c:v>
                </c:pt>
                <c:pt idx="110">
                  <c:v>0.26894285558616682</c:v>
                </c:pt>
                <c:pt idx="111">
                  <c:v>0.23417488234607406</c:v>
                </c:pt>
                <c:pt idx="112">
                  <c:v>0.20390158869354338</c:v>
                </c:pt>
                <c:pt idx="113">
                  <c:v>0.1775419184808569</c:v>
                </c:pt>
                <c:pt idx="114">
                  <c:v>0.15458993242685493</c:v>
                </c:pt>
                <c:pt idx="115">
                  <c:v>0.13460509727631637</c:v>
                </c:pt>
                <c:pt idx="116">
                  <c:v>0.11720383034218269</c:v>
                </c:pt>
                <c:pt idx="117">
                  <c:v>0.10205213713920853</c:v>
                </c:pt>
                <c:pt idx="118">
                  <c:v>8.8859200798077548E-2</c:v>
                </c:pt>
                <c:pt idx="119">
                  <c:v>7.7371800217199291E-2</c:v>
                </c:pt>
                <c:pt idx="120">
                  <c:v>6.7369449815935262E-2</c:v>
                </c:pt>
                <c:pt idx="121">
                  <c:v>5.8660167603194868E-2</c:v>
                </c:pt>
                <c:pt idx="122">
                  <c:v>5.1076790335030924E-2</c:v>
                </c:pt>
                <c:pt idx="123">
                  <c:v>4.4473765035519947E-2</c:v>
                </c:pt>
                <c:pt idx="124">
                  <c:v>3.8724355298380739E-2</c:v>
                </c:pt>
                <c:pt idx="125">
                  <c:v>3.3718208747956446E-2</c:v>
                </c:pt>
                <c:pt idx="126">
                  <c:v>2.9359238970165812E-2</c:v>
                </c:pt>
                <c:pt idx="127">
                  <c:v>2.5563781259867309E-2</c:v>
                </c:pt>
                <c:pt idx="128">
                  <c:v>2.2258986786626921E-2</c:v>
                </c:pt>
                <c:pt idx="129">
                  <c:v>1.9381424357008587E-2</c:v>
                </c:pt>
                <c:pt idx="130">
                  <c:v>1.6875862936049178E-2</c:v>
                </c:pt>
                <c:pt idx="131">
                  <c:v>1.4694211560015337E-2</c:v>
                </c:pt>
                <c:pt idx="132">
                  <c:v>1.279459629345849E-2</c:v>
                </c:pt>
                <c:pt idx="133">
                  <c:v>1.1140556513969974E-2</c:v>
                </c:pt>
                <c:pt idx="134">
                  <c:v>9.7003450983767052E-3</c:v>
                </c:pt>
                <c:pt idx="135">
                  <c:v>8.4463190783697489E-3</c:v>
                </c:pt>
                <c:pt idx="136">
                  <c:v>7.3544090700001152E-3</c:v>
                </c:pt>
                <c:pt idx="137">
                  <c:v>6.4036572934371705E-3</c:v>
                </c:pt>
                <c:pt idx="138">
                  <c:v>5.575815315885118E-3</c:v>
                </c:pt>
                <c:pt idx="139">
                  <c:v>4.8549937968606705E-3</c:v>
                </c:pt>
                <c:pt idx="140">
                  <c:v>4.2273575131521156E-3</c:v>
                </c:pt>
                <c:pt idx="141">
                  <c:v>3.6808598098640359E-3</c:v>
                </c:pt>
                <c:pt idx="142">
                  <c:v>3.2050113806839438E-3</c:v>
                </c:pt>
                <c:pt idx="143">
                  <c:v>2.7906789394114501E-3</c:v>
                </c:pt>
                <c:pt idx="144">
                  <c:v>2.4299099185141411E-3</c:v>
                </c:pt>
                <c:pt idx="145">
                  <c:v>2.1157798300289756E-3</c:v>
                </c:pt>
                <c:pt idx="146">
                  <c:v>1.842259359101994E-3</c:v>
                </c:pt>
                <c:pt idx="147">
                  <c:v>1.6040986392012306E-3</c:v>
                </c:pt>
                <c:pt idx="148">
                  <c:v>1.3967264878173872E-3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3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A5A196B-E965-4F0D-987F-73122C6A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0F0F9AF-0C5D-4589-94A2-6264487B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6AAF638-F028-4F16-87B9-5D30904F1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FE1E66C-C177-4259-A250-ECB6F4B1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9590A-83EE-4394-A3FA-453EDE9309F6}" name="Tabel1" displayName="Tabel1" ref="A3:M10" totalsRowShown="0" headerRowDxfId="15" dataDxfId="13" headerRowBorderDxfId="14">
  <autoFilter ref="A3:M10" xr:uid="{154773B3-6205-4775-BEB1-FB032FF0D30A}"/>
  <tableColumns count="13">
    <tableColumn id="1" xr3:uid="{8EE7E840-FBCF-4F61-9828-54781A0A4F0E}" name="Model" dataDxfId="12"/>
    <tableColumn id="2" xr3:uid="{FCA31972-B4A0-4C96-A48E-51DC93242AC2}" name="t1" dataDxfId="11">
      <calculatedColumnFormula>Edwards!$O$5</calculatedColumnFormula>
    </tableColumn>
    <tableColumn id="3" xr3:uid="{AF9F7931-F195-4B87-B9F3-A748D5EE09FA}" name="t2" dataDxfId="10">
      <calculatedColumnFormula>Edwards!$O$6</calculatedColumnFormula>
    </tableColumn>
    <tableColumn id="4" xr3:uid="{BD220A85-642C-40CF-9CF4-8A7F981FD015}" name="k1" dataDxfId="9">
      <calculatedColumnFormula>Edwards!$O$3</calculatedColumnFormula>
    </tableColumn>
    <tableColumn id="5" xr3:uid="{964CCA74-36AC-457F-A01B-FBCB55628A8B}" name="k2" dataDxfId="8">
      <calculatedColumnFormula>Edwards!$O$4</calculatedColumnFormula>
    </tableColumn>
    <tableColumn id="6" xr3:uid="{3E0FE51B-7945-433A-A7F4-E2419FC1E0E4}" name="SSE" dataDxfId="7">
      <calculatedColumnFormula>Edwards!$R$2</calculatedColumnFormula>
    </tableColumn>
    <tableColumn id="13" xr3:uid="{3F0D5358-F7C7-470A-AE5E-07DFCC26650D}" name="RMSE" dataDxfId="6"/>
    <tableColumn id="7" xr3:uid="{AB724B78-3010-435C-845E-94173C9B342E}" name="R²" dataDxfId="5">
      <calculatedColumnFormula>Edwards!$R$3</calculatedColumnFormula>
    </tableColumn>
    <tableColumn id="8" xr3:uid="{A5DF9F57-6675-4765-8294-49787A7BD371}" name="adjR²" dataDxfId="4">
      <calculatedColumnFormula>Edwards!$R$4</calculatedColumnFormula>
    </tableColumn>
    <tableColumn id="10" xr3:uid="{0962E154-DCE2-4B26-855E-6B5607DF5580}" name="Dgem (%)" dataDxfId="3"/>
    <tableColumn id="9" xr3:uid="{BA4C4DE0-B522-46BC-A545-B304562AF766}" name="Dmax (%)" dataDxfId="2">
      <calculatedColumnFormula>Edwards!$R$5</calculatedColumnFormula>
    </tableColumn>
    <tableColumn id="11" xr3:uid="{B92AFFB0-AA8F-4414-A27B-C622FF71886D}" name="Prikkel" dataDxfId="1"/>
    <tableColumn id="12" xr3:uid="{7034E47C-3DEB-4EDC-97BF-8747E646505F}" name="Stop" dataDxfId="0"/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B004-321F-43F4-B0E0-834485D128FD}">
  <dimension ref="A1:M10"/>
  <sheetViews>
    <sheetView showGridLines="0" tabSelected="1" zoomScaleNormal="100" workbookViewId="0">
      <selection activeCell="J5" sqref="J5"/>
    </sheetView>
  </sheetViews>
  <sheetFormatPr defaultRowHeight="15"/>
  <cols>
    <col min="1" max="1" width="11.28515625" customWidth="1"/>
    <col min="9" max="9" width="11.5703125" customWidth="1"/>
  </cols>
  <sheetData>
    <row r="1" spans="1:13" ht="18.75">
      <c r="A1" s="7" t="s">
        <v>47</v>
      </c>
    </row>
    <row r="2" spans="1:13" ht="35.1" customHeight="1"/>
    <row r="3" spans="1:13" ht="35.1" customHeight="1" thickBot="1">
      <c r="A3" s="10" t="s">
        <v>28</v>
      </c>
      <c r="B3" s="11" t="s">
        <v>41</v>
      </c>
      <c r="C3" s="11" t="s">
        <v>42</v>
      </c>
      <c r="D3" s="12" t="s">
        <v>29</v>
      </c>
      <c r="E3" s="13" t="s">
        <v>30</v>
      </c>
      <c r="F3" s="12" t="s">
        <v>38</v>
      </c>
      <c r="G3" s="12" t="s">
        <v>50</v>
      </c>
      <c r="H3" s="12" t="s">
        <v>31</v>
      </c>
      <c r="I3" s="12" t="s">
        <v>32</v>
      </c>
      <c r="J3" s="11" t="s">
        <v>46</v>
      </c>
      <c r="K3" s="11" t="s">
        <v>43</v>
      </c>
      <c r="L3" s="11" t="s">
        <v>48</v>
      </c>
      <c r="M3" s="11" t="s">
        <v>49</v>
      </c>
    </row>
    <row r="4" spans="1:13" ht="35.1" customHeight="1" thickTop="1">
      <c r="A4" s="8" t="s">
        <v>33</v>
      </c>
      <c r="B4" s="16">
        <f>Edwards!$O$5</f>
        <v>9.5776767980219066</v>
      </c>
      <c r="C4" s="16">
        <f>Edwards!$O$6</f>
        <v>8.3076153281476497</v>
      </c>
      <c r="D4" s="16">
        <f>Edwards!$O$3</f>
        <v>0.6537063670191573</v>
      </c>
      <c r="E4" s="17">
        <f>Edwards!$O$4</f>
        <v>0.69411044291067636</v>
      </c>
      <c r="F4" s="16">
        <f>Edwards!$R$2</f>
        <v>379.25836682238292</v>
      </c>
      <c r="G4" s="16">
        <f>SQRT(Tabel1[[#This Row],[SSE]]/11)</f>
        <v>5.8717998388474859</v>
      </c>
      <c r="H4" s="16">
        <f>Edwards!$R$3</f>
        <v>0.80653963397934791</v>
      </c>
      <c r="I4" s="16">
        <f>Edwards!$R$4</f>
        <v>0.61307926795869583</v>
      </c>
      <c r="J4" s="16">
        <f>Edwards!$R$6</f>
        <v>1.8047337717729313</v>
      </c>
      <c r="K4" s="16">
        <f>Edwards!$R$5</f>
        <v>3.6133078512558945</v>
      </c>
      <c r="L4" s="20">
        <f xml:space="preserve"> (Tabel1[[#This Row],[t1]]*Tabel1[[#This Row],[t2]]/(Tabel1[[#This Row],[t1]]-Tabel1[[#This Row],[t2]]))*LN((Tabel1[[#This Row],[k2]]*Tabel1[[#This Row],[t1]])/(Tabel1[[#This Row],[k1]]*Tabel1[[#This Row],[t2]]))</f>
        <v>12.669769558413938</v>
      </c>
      <c r="M4" s="20">
        <f xml:space="preserve"> (Tabel1[[#This Row],[t1]]*Tabel1[[#This Row],[t2]]/(Tabel1[[#This Row],[t1]]-Tabel1[[#This Row],[t2]]))*LN(Tabel1[[#This Row],[k2]]/Tabel1[[#This Row],[k1]])</f>
        <v>3.7572168715268166</v>
      </c>
    </row>
    <row r="5" spans="1:13" ht="35.1" customHeight="1">
      <c r="A5" s="8" t="s">
        <v>34</v>
      </c>
      <c r="B5" s="16">
        <f>Banister!$O$5</f>
        <v>10.665628758439849</v>
      </c>
      <c r="C5" s="16">
        <f>Banister!$O$6</f>
        <v>8.2661535251141647</v>
      </c>
      <c r="D5" s="16">
        <f>Banister!$O$3</f>
        <v>0.64776397174925615</v>
      </c>
      <c r="E5" s="17">
        <f>Banister!$O$4</f>
        <v>0.71902150701793932</v>
      </c>
      <c r="F5" s="16">
        <f>Banister!$R$2</f>
        <v>394.17744446763174</v>
      </c>
      <c r="G5" s="16">
        <f>SQRT(Tabel1[[#This Row],[SSE]]/11)</f>
        <v>5.9861768378006568</v>
      </c>
      <c r="H5" s="16">
        <f>Banister!$R$3</f>
        <v>0.79151917601014454</v>
      </c>
      <c r="I5" s="16">
        <f>Banister!$R$4</f>
        <v>0.58303835202028909</v>
      </c>
      <c r="J5" s="16">
        <f>Banister!$R$6</f>
        <v>1.8850066177680438</v>
      </c>
      <c r="K5" s="16">
        <f>Banister!$R$5</f>
        <v>3.2259230021703424</v>
      </c>
      <c r="L5" s="20">
        <f xml:space="preserve"> (Tabel1[[#This Row],[t1]]*Tabel1[[#This Row],[t2]]/(Tabel1[[#This Row],[t1]]-Tabel1[[#This Row],[t2]]))*LN((Tabel1[[#This Row],[k2]]*Tabel1[[#This Row],[t1]])/(Tabel1[[#This Row],[k1]]*Tabel1[[#This Row],[t2]]))</f>
        <v>13.198861168268627</v>
      </c>
      <c r="M5" s="20">
        <f xml:space="preserve"> (Tabel1[[#This Row],[t1]]*Tabel1[[#This Row],[t2]]/(Tabel1[[#This Row],[t1]]-Tabel1[[#This Row],[t2]]))*LN(Tabel1[[#This Row],[k2]]/Tabel1[[#This Row],[k1]])</f>
        <v>3.8346703887391791</v>
      </c>
    </row>
    <row r="6" spans="1:13" ht="35.1" customHeight="1">
      <c r="A6" s="8" t="s">
        <v>35</v>
      </c>
      <c r="B6" s="16">
        <f>Lucia!$O$5</f>
        <v>10.531300159269609</v>
      </c>
      <c r="C6" s="16">
        <f>Lucia!$O$6</f>
        <v>8.0583936758522814</v>
      </c>
      <c r="D6" s="16">
        <f>Lucia!$O$3</f>
        <v>0.64070421378240439</v>
      </c>
      <c r="E6" s="17">
        <f>Lucia!$O$4</f>
        <v>0.71461183874096956</v>
      </c>
      <c r="F6" s="16">
        <f>Lucia!$R$2</f>
        <v>378.46870383235353</v>
      </c>
      <c r="G6" s="16">
        <f>SQRT(Tabel1[[#This Row],[SSE]]/11)</f>
        <v>5.8656837455612303</v>
      </c>
      <c r="H6" s="16">
        <f>Lucia!$R$3</f>
        <v>0.79721610417747646</v>
      </c>
      <c r="I6" s="16">
        <f>Lucia!$R$4</f>
        <v>0.59443220835495292</v>
      </c>
      <c r="J6" s="16">
        <f>Lucia!$R$6</f>
        <v>1.0325046956198414</v>
      </c>
      <c r="K6" s="16">
        <f>Lucia!$R$5</f>
        <v>3.1532515904067853</v>
      </c>
      <c r="L6" s="20">
        <f xml:space="preserve"> (Tabel1[[#This Row],[t1]]*Tabel1[[#This Row],[t2]]/(Tabel1[[#This Row],[t1]]-Tabel1[[#This Row],[t2]]))*LN((Tabel1[[#This Row],[k2]]*Tabel1[[#This Row],[t1]])/(Tabel1[[#This Row],[k1]]*Tabel1[[#This Row],[t2]]))</f>
        <v>12.931360694009195</v>
      </c>
      <c r="M6" s="20">
        <f xml:space="preserve"> (Tabel1[[#This Row],[t1]]*Tabel1[[#This Row],[t2]]/(Tabel1[[#This Row],[t1]]-Tabel1[[#This Row],[t2]]))*LN(Tabel1[[#This Row],[k2]]/Tabel1[[#This Row],[k1]])</f>
        <v>3.7465581777997583</v>
      </c>
    </row>
    <row r="7" spans="1:13" ht="35.1" customHeight="1">
      <c r="A7" s="8" t="s">
        <v>36</v>
      </c>
      <c r="B7" s="16">
        <f>sRPE!$O$5</f>
        <v>7.5459315895091814</v>
      </c>
      <c r="C7" s="16">
        <f>sRPE!$O$6</f>
        <v>6.6938378289597438</v>
      </c>
      <c r="D7" s="16">
        <f>sRPE!$O$3</f>
        <v>0.58356666919189837</v>
      </c>
      <c r="E7" s="17">
        <f>sRPE!$O$4</f>
        <v>0.61957954460326448</v>
      </c>
      <c r="F7" s="16">
        <f>sRPE!$R$2</f>
        <v>429.42354777579419</v>
      </c>
      <c r="G7" s="16">
        <f>SQRT(Tabel1[[#This Row],[SSE]]/11)</f>
        <v>6.2480800525644691</v>
      </c>
      <c r="H7" s="16">
        <f>sRPE!$R$3</f>
        <v>0.78654257599470034</v>
      </c>
      <c r="I7" s="16">
        <f>sRPE!$R$4</f>
        <v>0.57308515198940069</v>
      </c>
      <c r="J7" s="16">
        <f>sRPE!$R$6</f>
        <v>2.0131841384564679</v>
      </c>
      <c r="K7" s="16">
        <f>sRPE!$R$5</f>
        <v>3.985789618505188</v>
      </c>
      <c r="L7" s="20">
        <f xml:space="preserve"> (Tabel1[[#This Row],[t1]]*Tabel1[[#This Row],[t2]]/(Tabel1[[#This Row],[t1]]-Tabel1[[#This Row],[t2]]))*LN((Tabel1[[#This Row],[k2]]*Tabel1[[#This Row],[t1]])/(Tabel1[[#This Row],[k1]]*Tabel1[[#This Row],[t2]]))</f>
        <v>10.652642990179112</v>
      </c>
      <c r="M7" s="20">
        <f xml:space="preserve"> (Tabel1[[#This Row],[t1]]*Tabel1[[#This Row],[t2]]/(Tabel1[[#This Row],[t1]]-Tabel1[[#This Row],[t2]]))*LN(Tabel1[[#This Row],[k2]]/Tabel1[[#This Row],[k1]])</f>
        <v>3.54976662144401</v>
      </c>
    </row>
    <row r="8" spans="1:13" ht="35.1" customHeight="1" thickBot="1">
      <c r="A8" s="9" t="s">
        <v>37</v>
      </c>
      <c r="B8" s="18">
        <f>TSS!$O$5</f>
        <v>10.794668857965005</v>
      </c>
      <c r="C8" s="18">
        <f>TSS!$O$6</f>
        <v>7.2238296900195422</v>
      </c>
      <c r="D8" s="18">
        <f>TSS!$O$3</f>
        <v>0.61124413742418715</v>
      </c>
      <c r="E8" s="19">
        <f>TSS!$O$4</f>
        <v>0.70317560310077742</v>
      </c>
      <c r="F8" s="18">
        <f>TSS!$R$2</f>
        <v>301.17141079845607</v>
      </c>
      <c r="G8" s="18">
        <f>SQRT(Tabel1[[#This Row],[SSE]]/11)</f>
        <v>5.2325155674394326</v>
      </c>
      <c r="H8" s="18">
        <f>TSS!$R$3</f>
        <v>0.8271956392625901</v>
      </c>
      <c r="I8" s="18">
        <f>TSS!$R$4</f>
        <v>0.6543912785251802</v>
      </c>
      <c r="J8" s="16">
        <f>TSS!$R$6</f>
        <v>1.6970511800643144</v>
      </c>
      <c r="K8" s="18">
        <f>TSS!$R$5</f>
        <v>2.8769325240003711</v>
      </c>
      <c r="L8" s="18">
        <f xml:space="preserve"> (Tabel1[[#This Row],[t1]]*Tabel1[[#This Row],[t2]]/(Tabel1[[#This Row],[t1]]-Tabel1[[#This Row],[t2]]))*LN((Tabel1[[#This Row],[k2]]*Tabel1[[#This Row],[t1]])/(Tabel1[[#This Row],[k1]]*Tabel1[[#This Row],[t2]]))</f>
        <v>11.831161352915567</v>
      </c>
      <c r="M8" s="18">
        <f xml:space="preserve"> (Tabel1[[#This Row],[t1]]*Tabel1[[#This Row],[t2]]/(Tabel1[[#This Row],[t1]]-Tabel1[[#This Row],[t2]]))*LN(Tabel1[[#This Row],[k2]]/Tabel1[[#This Row],[k1]])</f>
        <v>3.0596820044472905</v>
      </c>
    </row>
    <row r="9" spans="1:13" ht="25.5" customHeight="1">
      <c r="A9" s="8" t="s">
        <v>39</v>
      </c>
      <c r="B9" s="20">
        <f>AVERAGE(B4:B8)</f>
        <v>9.8230412326411116</v>
      </c>
      <c r="C9" s="20">
        <f t="shared" ref="C9:M9" si="0">AVERAGE(C4:C8)</f>
        <v>7.7099660096186771</v>
      </c>
      <c r="D9" s="20">
        <f t="shared" si="0"/>
        <v>0.62739707183338067</v>
      </c>
      <c r="E9" s="21">
        <f t="shared" si="0"/>
        <v>0.69009978727472543</v>
      </c>
      <c r="F9" s="20">
        <f t="shared" si="0"/>
        <v>376.49989473932368</v>
      </c>
      <c r="G9" s="20">
        <f t="shared" si="0"/>
        <v>5.8408512084426549</v>
      </c>
      <c r="H9" s="20">
        <f t="shared" si="0"/>
        <v>0.80180262588485185</v>
      </c>
      <c r="I9" s="20">
        <f t="shared" si="0"/>
        <v>0.6036052517697037</v>
      </c>
      <c r="J9" s="22">
        <f t="shared" si="0"/>
        <v>1.6864960807363196</v>
      </c>
      <c r="K9" s="20">
        <f t="shared" si="0"/>
        <v>3.3710409172677158</v>
      </c>
      <c r="L9" s="20">
        <f t="shared" si="0"/>
        <v>12.256759152757287</v>
      </c>
      <c r="M9" s="20">
        <f t="shared" si="0"/>
        <v>3.589578812791411</v>
      </c>
    </row>
    <row r="10" spans="1:13" ht="21" customHeight="1">
      <c r="A10" s="8" t="s">
        <v>40</v>
      </c>
      <c r="B10" s="20">
        <f>_xlfn.STDEV.P(B4:B8)</f>
        <v>1.2166410087362352</v>
      </c>
      <c r="C10" s="20">
        <f t="shared" ref="C10:M10" si="1">_xlfn.STDEV.P(C4:C8)</f>
        <v>0.64136979967734853</v>
      </c>
      <c r="D10" s="20">
        <f t="shared" si="1"/>
        <v>2.6329037726241539E-2</v>
      </c>
      <c r="E10" s="17">
        <f t="shared" si="1"/>
        <v>3.632484957870457E-2</v>
      </c>
      <c r="F10" s="20">
        <f t="shared" si="1"/>
        <v>41.950624990407334</v>
      </c>
      <c r="G10" s="20">
        <f t="shared" si="1"/>
        <v>0.33424589594236448</v>
      </c>
      <c r="H10" s="20">
        <f t="shared" si="1"/>
        <v>1.4331078252783852E-2</v>
      </c>
      <c r="I10" s="20">
        <f t="shared" si="1"/>
        <v>2.8662156505567703E-2</v>
      </c>
      <c r="J10" s="20">
        <f t="shared" si="1"/>
        <v>0.34290751344339215</v>
      </c>
      <c r="K10" s="20">
        <f t="shared" si="1"/>
        <v>0.38710301922128787</v>
      </c>
      <c r="L10" s="20">
        <f t="shared" si="1"/>
        <v>0.92385531254036646</v>
      </c>
      <c r="M10" s="20">
        <f t="shared" si="1"/>
        <v>0.2811371759297327</v>
      </c>
    </row>
  </sheetData>
  <pageMargins left="0.7" right="0.7" top="0.75" bottom="0.75" header="0.3" footer="0.3"/>
  <pageSetup paperSize="9" orientation="landscape" r:id="rId1"/>
  <headerFooter>
    <oddHeader>&amp;CNAAM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D5A3-1070-4D26-B574-14872BF31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5"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243</v>
      </c>
      <c r="K2">
        <f>IF(ISBLANK(I2),J2,I2)</f>
        <v>243</v>
      </c>
      <c r="L2" t="str">
        <f>IF(ISBLANK(D2),"",(K2-D2))</f>
        <v/>
      </c>
      <c r="M2" t="str">
        <f>IF(L2="","",(ABS(L2)/D2)*100)</f>
        <v/>
      </c>
      <c r="N2" t="s">
        <v>16</v>
      </c>
      <c r="O2" s="4">
        <v>243</v>
      </c>
      <c r="Q2" t="s">
        <v>19</v>
      </c>
      <c r="R2">
        <f>SUMSQ(L2:L150)</f>
        <v>379.25836682238292</v>
      </c>
      <c r="S2">
        <f>SQRT(R2/11)</f>
        <v>5.8717998388474859</v>
      </c>
    </row>
    <row r="3" spans="1:25">
      <c r="A3">
        <f>A2+1</f>
        <v>1</v>
      </c>
      <c r="B3" s="1"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8" si="0">$O$2+F3-H3</f>
        <v>243</v>
      </c>
      <c r="K3">
        <f>IF(I3="",J3,I3)</f>
        <v>243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0.6537063670191573</v>
      </c>
      <c r="Q3" t="s">
        <v>20</v>
      </c>
      <c r="R3">
        <f>RSQ(D2:D100,I2:I100)</f>
        <v>0.80653963397934791</v>
      </c>
      <c r="W3" t="s">
        <v>26</v>
      </c>
      <c r="X3" t="s">
        <v>24</v>
      </c>
      <c r="Y3" s="4">
        <v>11</v>
      </c>
    </row>
    <row r="4" spans="1:25">
      <c r="A4">
        <f t="shared" ref="A4:A67" si="3">A3+1</f>
        <v>2</v>
      </c>
      <c r="B4" s="1"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243</v>
      </c>
      <c r="K4">
        <f t="shared" ref="K4:K67" si="9">IF(I4="",J4,I4)</f>
        <v>243</v>
      </c>
      <c r="L4" t="str">
        <f t="shared" si="1"/>
        <v/>
      </c>
      <c r="M4" t="str">
        <f t="shared" si="2"/>
        <v/>
      </c>
      <c r="N4" t="s">
        <v>13</v>
      </c>
      <c r="O4" s="6">
        <v>0.69411044291067636</v>
      </c>
      <c r="Q4" t="s">
        <v>21</v>
      </c>
      <c r="R4">
        <f>1-((1-$R$3)*($Y$3-1))/(Y3-Y4-1)</f>
        <v>0.61307926795869583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">
        <v>43381</v>
      </c>
      <c r="C5">
        <v>191.02</v>
      </c>
      <c r="D5" s="4"/>
      <c r="E5">
        <f t="shared" si="4"/>
        <v>191.02</v>
      </c>
      <c r="F5">
        <f t="shared" si="5"/>
        <v>124.87099022799943</v>
      </c>
      <c r="G5">
        <f t="shared" si="6"/>
        <v>191.02</v>
      </c>
      <c r="H5">
        <f t="shared" si="7"/>
        <v>132.5889768047974</v>
      </c>
      <c r="I5" t="str">
        <f t="shared" si="8"/>
        <v/>
      </c>
      <c r="J5">
        <f t="shared" si="0"/>
        <v>235.28201342320202</v>
      </c>
      <c r="K5">
        <f t="shared" si="9"/>
        <v>235.28201342320202</v>
      </c>
      <c r="L5" t="str">
        <f t="shared" si="1"/>
        <v/>
      </c>
      <c r="M5" t="str">
        <f t="shared" si="2"/>
        <v/>
      </c>
      <c r="N5" s="2" t="s">
        <v>14</v>
      </c>
      <c r="O5" s="6">
        <v>9.5776767980219066</v>
      </c>
      <c r="Q5" s="2" t="s">
        <v>22</v>
      </c>
      <c r="R5">
        <f>LARGE(L2:L150,1)/LARGE(D2:D100,1)*100</f>
        <v>3.6133078512558945</v>
      </c>
    </row>
    <row r="6" spans="1:25">
      <c r="A6">
        <f t="shared" si="3"/>
        <v>4</v>
      </c>
      <c r="B6" s="1">
        <v>43382</v>
      </c>
      <c r="D6" s="4"/>
      <c r="E6">
        <f t="shared" si="4"/>
        <v>172.08158248532271</v>
      </c>
      <c r="F6">
        <f t="shared" si="5"/>
        <v>112.49082611738775</v>
      </c>
      <c r="G6">
        <f t="shared" si="6"/>
        <v>169.35661656660122</v>
      </c>
      <c r="H6">
        <f t="shared" si="7"/>
        <v>117.55219613489716</v>
      </c>
      <c r="I6" t="str">
        <f t="shared" si="8"/>
        <v/>
      </c>
      <c r="J6">
        <f t="shared" si="0"/>
        <v>237.93862998249062</v>
      </c>
      <c r="K6">
        <f t="shared" si="9"/>
        <v>237.93862998249062</v>
      </c>
      <c r="L6" t="str">
        <f t="shared" si="1"/>
        <v/>
      </c>
      <c r="M6" t="str">
        <f t="shared" si="2"/>
        <v/>
      </c>
      <c r="N6" s="2" t="s">
        <v>15</v>
      </c>
      <c r="O6" s="6">
        <v>8.3076153281476497</v>
      </c>
      <c r="Q6" s="2" t="s">
        <v>45</v>
      </c>
      <c r="R6">
        <f>AVERAGE(M2:M150)</f>
        <v>1.8047337717729313</v>
      </c>
      <c r="S6">
        <f>_xlfn.STDEV.P(M2:M150)</f>
        <v>1.2877456120719299</v>
      </c>
    </row>
    <row r="7" spans="1:25">
      <c r="A7">
        <f t="shared" si="3"/>
        <v>5</v>
      </c>
      <c r="B7" s="1">
        <v>43383</v>
      </c>
      <c r="C7">
        <v>187.9</v>
      </c>
      <c r="D7" s="4"/>
      <c r="E7">
        <f t="shared" si="4"/>
        <v>342.92078855959022</v>
      </c>
      <c r="F7">
        <f t="shared" si="5"/>
        <v>224.16950286463432</v>
      </c>
      <c r="G7">
        <f t="shared" si="6"/>
        <v>338.05005536010253</v>
      </c>
      <c r="H7">
        <f t="shared" si="7"/>
        <v>234.64407365197943</v>
      </c>
      <c r="I7" t="str">
        <f t="shared" si="8"/>
        <v/>
      </c>
      <c r="J7">
        <f t="shared" si="0"/>
        <v>232.52542921265487</v>
      </c>
      <c r="K7">
        <f t="shared" si="9"/>
        <v>232.52542921265487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">
        <v>43384</v>
      </c>
      <c r="D8" s="4"/>
      <c r="E8">
        <f t="shared" si="4"/>
        <v>308.92237442387722</v>
      </c>
      <c r="F8">
        <f t="shared" si="5"/>
        <v>201.9445230755646</v>
      </c>
      <c r="G8">
        <f t="shared" si="6"/>
        <v>299.71214326216733</v>
      </c>
      <c r="H8">
        <f t="shared" si="7"/>
        <v>208.03332850541105</v>
      </c>
      <c r="I8" t="str">
        <f t="shared" si="8"/>
        <v/>
      </c>
      <c r="J8">
        <f t="shared" si="0"/>
        <v>236.91119457015353</v>
      </c>
      <c r="K8">
        <f t="shared" si="9"/>
        <v>236.91119457015353</v>
      </c>
      <c r="L8" t="str">
        <f t="shared" si="1"/>
        <v/>
      </c>
      <c r="M8" t="str">
        <f t="shared" si="2"/>
        <v/>
      </c>
      <c r="O8">
        <f>1.1*O3</f>
        <v>0.71907700372107308</v>
      </c>
    </row>
    <row r="9" spans="1:25">
      <c r="A9">
        <f t="shared" si="3"/>
        <v>7</v>
      </c>
      <c r="B9" s="1">
        <v>43385</v>
      </c>
      <c r="C9">
        <f>38+171.38</f>
        <v>209.38</v>
      </c>
      <c r="D9" s="4">
        <v>251</v>
      </c>
      <c r="E9">
        <f t="shared" si="4"/>
        <v>487.67468671335024</v>
      </c>
      <c r="F9">
        <f t="shared" si="5"/>
        <v>318.79604773858989</v>
      </c>
      <c r="G9">
        <f t="shared" si="6"/>
        <v>475.10209468540006</v>
      </c>
      <c r="H9">
        <f t="shared" si="7"/>
        <v>329.77332536987313</v>
      </c>
      <c r="I9">
        <f t="shared" si="8"/>
        <v>240.48252777888302</v>
      </c>
      <c r="J9">
        <f t="shared" ref="J9:J72" si="10">$O$2+F9-H9</f>
        <v>232.02272236871676</v>
      </c>
      <c r="K9">
        <f t="shared" si="9"/>
        <v>240.48252777888302</v>
      </c>
      <c r="L9">
        <f t="shared" si="1"/>
        <v>-10.517472221116975</v>
      </c>
      <c r="M9">
        <f t="shared" si="2"/>
        <v>4.1902279765406272</v>
      </c>
    </row>
    <row r="10" spans="1:25">
      <c r="A10">
        <f t="shared" si="3"/>
        <v>8</v>
      </c>
      <c r="B10" s="1">
        <v>43386</v>
      </c>
      <c r="D10" s="4"/>
      <c r="E10">
        <f t="shared" si="4"/>
        <v>439.32484466373825</v>
      </c>
      <c r="F10">
        <f t="shared" si="5"/>
        <v>287.18944814638792</v>
      </c>
      <c r="G10">
        <f t="shared" si="6"/>
        <v>421.22125054771419</v>
      </c>
      <c r="H10">
        <f t="shared" si="7"/>
        <v>292.37406878106287</v>
      </c>
      <c r="I10" t="str">
        <f t="shared" si="8"/>
        <v/>
      </c>
      <c r="J10">
        <f t="shared" si="10"/>
        <v>237.81537936532504</v>
      </c>
      <c r="K10">
        <f t="shared" si="9"/>
        <v>237.81537936532504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">
        <v>43387</v>
      </c>
      <c r="D11" s="4"/>
      <c r="E11">
        <f t="shared" si="4"/>
        <v>395.7685817969566</v>
      </c>
      <c r="F11">
        <f t="shared" si="5"/>
        <v>258.71644178681271</v>
      </c>
      <c r="G11">
        <f t="shared" si="6"/>
        <v>373.45097800603861</v>
      </c>
      <c r="H11">
        <f t="shared" si="7"/>
        <v>259.21622374919673</v>
      </c>
      <c r="I11" t="str">
        <f t="shared" si="8"/>
        <v/>
      </c>
      <c r="J11">
        <f t="shared" si="10"/>
        <v>242.50021803761598</v>
      </c>
      <c r="K11">
        <f t="shared" si="9"/>
        <v>242.50021803761598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">
        <v>43388</v>
      </c>
      <c r="C12">
        <v>178.09</v>
      </c>
      <c r="D12" s="4"/>
      <c r="E12">
        <f t="shared" si="4"/>
        <v>534.62064523920094</v>
      </c>
      <c r="F12">
        <f t="shared" si="5"/>
        <v>349.48491973275577</v>
      </c>
      <c r="G12">
        <f t="shared" si="6"/>
        <v>509.18828336609204</v>
      </c>
      <c r="H12">
        <f t="shared" si="7"/>
        <v>353.43290489216514</v>
      </c>
      <c r="I12" t="str">
        <f t="shared" si="8"/>
        <v/>
      </c>
      <c r="J12">
        <f t="shared" si="10"/>
        <v>239.05201484059063</v>
      </c>
      <c r="K12">
        <f t="shared" si="9"/>
        <v>239.05201484059063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">
        <v>43389</v>
      </c>
      <c r="D13" s="4"/>
      <c r="E13">
        <f t="shared" si="4"/>
        <v>481.61641012504447</v>
      </c>
      <c r="F13">
        <f t="shared" si="5"/>
        <v>314.8357137596513</v>
      </c>
      <c r="G13">
        <f t="shared" si="6"/>
        <v>451.44175932487246</v>
      </c>
      <c r="H13">
        <f t="shared" si="7"/>
        <v>313.35043951336218</v>
      </c>
      <c r="I13" t="str">
        <f t="shared" si="8"/>
        <v/>
      </c>
      <c r="J13">
        <f t="shared" si="10"/>
        <v>244.48527424628912</v>
      </c>
      <c r="K13">
        <f t="shared" si="9"/>
        <v>244.48527424628912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">
        <v>43390</v>
      </c>
      <c r="C14">
        <v>184.8</v>
      </c>
      <c r="D14" s="4"/>
      <c r="E14">
        <f t="shared" si="4"/>
        <v>618.66720764955426</v>
      </c>
      <c r="F14">
        <f t="shared" si="5"/>
        <v>404.42669270647673</v>
      </c>
      <c r="G14">
        <f t="shared" si="6"/>
        <v>585.0442096960229</v>
      </c>
      <c r="H14">
        <f t="shared" si="7"/>
        <v>406.08529551443308</v>
      </c>
      <c r="I14" t="str">
        <f t="shared" si="8"/>
        <v/>
      </c>
      <c r="J14">
        <f t="shared" si="10"/>
        <v>241.34139719204364</v>
      </c>
      <c r="K14">
        <f t="shared" si="9"/>
        <v>241.34139719204364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">
        <v>43391</v>
      </c>
      <c r="D15" s="4"/>
      <c r="E15">
        <f t="shared" si="4"/>
        <v>557.33029067171515</v>
      </c>
      <c r="F15">
        <f t="shared" si="5"/>
        <v>364.33035954473786</v>
      </c>
      <c r="G15">
        <f t="shared" si="6"/>
        <v>518.69494239346454</v>
      </c>
      <c r="H15">
        <f t="shared" si="7"/>
        <v>360.03157620025542</v>
      </c>
      <c r="I15" t="str">
        <f t="shared" si="8"/>
        <v/>
      </c>
      <c r="J15">
        <f t="shared" si="10"/>
        <v>247.29878334448239</v>
      </c>
      <c r="K15">
        <f t="shared" si="9"/>
        <v>247.29878334448239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">
        <v>43392</v>
      </c>
      <c r="C16">
        <f>38+168.33</f>
        <v>206.33</v>
      </c>
      <c r="D16" s="4">
        <v>249</v>
      </c>
      <c r="E16">
        <f t="shared" si="4"/>
        <v>708.40453871737839</v>
      </c>
      <c r="F16">
        <f t="shared" si="5"/>
        <v>463.08855738481935</v>
      </c>
      <c r="G16">
        <f t="shared" si="6"/>
        <v>666.2002778450701</v>
      </c>
      <c r="H16">
        <f t="shared" si="7"/>
        <v>462.41656992225728</v>
      </c>
      <c r="I16">
        <f t="shared" si="8"/>
        <v>252.00856044125936</v>
      </c>
      <c r="J16">
        <f t="shared" si="10"/>
        <v>243.67198746256202</v>
      </c>
      <c r="K16">
        <f t="shared" si="9"/>
        <v>252.00856044125936</v>
      </c>
      <c r="L16">
        <f t="shared" si="1"/>
        <v>3.0085604412593625</v>
      </c>
      <c r="M16">
        <f t="shared" si="2"/>
        <v>1.2082572053250453</v>
      </c>
    </row>
    <row r="17" spans="1:13">
      <c r="A17">
        <f t="shared" si="3"/>
        <v>15</v>
      </c>
      <c r="B17" s="1">
        <v>43393</v>
      </c>
      <c r="D17" s="4"/>
      <c r="E17">
        <f t="shared" si="4"/>
        <v>638.17073637457611</v>
      </c>
      <c r="F17">
        <f t="shared" si="5"/>
        <v>417.17627361336451</v>
      </c>
      <c r="G17">
        <f t="shared" si="6"/>
        <v>590.64718360156382</v>
      </c>
      <c r="H17">
        <f t="shared" si="7"/>
        <v>409.97437821362507</v>
      </c>
      <c r="I17" t="str">
        <f t="shared" si="8"/>
        <v/>
      </c>
      <c r="J17">
        <f t="shared" si="10"/>
        <v>250.20189539973944</v>
      </c>
      <c r="K17">
        <f t="shared" si="9"/>
        <v>250.20189539973944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">
        <v>43394</v>
      </c>
      <c r="D18" s="4"/>
      <c r="E18">
        <f t="shared" si="4"/>
        <v>574.90016862716334</v>
      </c>
      <c r="F18">
        <f t="shared" si="5"/>
        <v>375.81590063196387</v>
      </c>
      <c r="G18">
        <f t="shared" si="6"/>
        <v>523.66248874124676</v>
      </c>
      <c r="H18">
        <f t="shared" si="7"/>
        <v>363.47960199589386</v>
      </c>
      <c r="I18" t="str">
        <f t="shared" si="8"/>
        <v/>
      </c>
      <c r="J18">
        <f t="shared" si="10"/>
        <v>255.33629863606996</v>
      </c>
      <c r="K18">
        <f t="shared" si="9"/>
        <v>255.33629863606996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">
        <v>43395</v>
      </c>
      <c r="C19">
        <v>178.9</v>
      </c>
      <c r="D19" s="4"/>
      <c r="E19">
        <f t="shared" si="4"/>
        <v>696.80247507298259</v>
      </c>
      <c r="F19">
        <f t="shared" si="5"/>
        <v>455.50421450991638</v>
      </c>
      <c r="G19">
        <f t="shared" si="6"/>
        <v>643.17445982652839</v>
      </c>
      <c r="H19">
        <f t="shared" si="7"/>
        <v>446.43410917902662</v>
      </c>
      <c r="I19" t="str">
        <f t="shared" si="8"/>
        <v/>
      </c>
      <c r="J19">
        <f t="shared" si="10"/>
        <v>252.07010533088982</v>
      </c>
      <c r="K19">
        <f t="shared" si="9"/>
        <v>252.07010533088982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">
        <v>43396</v>
      </c>
      <c r="D20" s="4"/>
      <c r="E20">
        <f t="shared" si="4"/>
        <v>627.71894351506887</v>
      </c>
      <c r="F20">
        <f t="shared" si="5"/>
        <v>410.34387007433929</v>
      </c>
      <c r="G20">
        <f t="shared" si="6"/>
        <v>570.23270012706644</v>
      </c>
      <c r="H20">
        <f t="shared" si="7"/>
        <v>395.80447204734901</v>
      </c>
      <c r="I20" t="str">
        <f t="shared" si="8"/>
        <v/>
      </c>
      <c r="J20">
        <f t="shared" si="10"/>
        <v>257.53939802699028</v>
      </c>
      <c r="K20">
        <f t="shared" si="9"/>
        <v>257.53939802699028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">
        <v>43397</v>
      </c>
      <c r="C21">
        <v>187.42</v>
      </c>
      <c r="D21" s="4"/>
      <c r="E21">
        <f t="shared" si="4"/>
        <v>752.90460452354694</v>
      </c>
      <c r="F21">
        <f t="shared" si="5"/>
        <v>492.17853373508325</v>
      </c>
      <c r="G21">
        <f t="shared" si="6"/>
        <v>692.98319102270591</v>
      </c>
      <c r="H21">
        <f t="shared" si="7"/>
        <v>481.00686965042422</v>
      </c>
      <c r="I21" t="str">
        <f t="shared" si="8"/>
        <v/>
      </c>
      <c r="J21">
        <f t="shared" si="10"/>
        <v>254.17166408465897</v>
      </c>
      <c r="K21">
        <f t="shared" si="9"/>
        <v>254.17166408465897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">
        <v>43398</v>
      </c>
      <c r="D22" s="4"/>
      <c r="E22">
        <f t="shared" si="4"/>
        <v>678.2589038158203</v>
      </c>
      <c r="F22">
        <f t="shared" si="5"/>
        <v>443.38216391183596</v>
      </c>
      <c r="G22">
        <f t="shared" si="6"/>
        <v>614.39267390394809</v>
      </c>
      <c r="H22">
        <f t="shared" si="7"/>
        <v>426.45637100454417</v>
      </c>
      <c r="I22" t="str">
        <f t="shared" si="8"/>
        <v/>
      </c>
      <c r="J22">
        <f t="shared" si="10"/>
        <v>259.92579290729179</v>
      </c>
      <c r="K22">
        <f t="shared" si="9"/>
        <v>259.92579290729179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">
        <v>43399</v>
      </c>
      <c r="C23">
        <f>39+162.63</f>
        <v>201.63</v>
      </c>
      <c r="D23" s="4">
        <v>270</v>
      </c>
      <c r="E23">
        <f t="shared" si="4"/>
        <v>812.6438493528774</v>
      </c>
      <c r="F23">
        <f t="shared" si="5"/>
        <v>531.23045844093281</v>
      </c>
      <c r="G23">
        <f t="shared" si="6"/>
        <v>746.34502719966383</v>
      </c>
      <c r="H23">
        <f t="shared" si="7"/>
        <v>518.04587739373949</v>
      </c>
      <c r="I23">
        <f t="shared" si="8"/>
        <v>264.33125486920034</v>
      </c>
      <c r="J23">
        <f t="shared" si="10"/>
        <v>256.18458104719332</v>
      </c>
      <c r="K23">
        <f t="shared" si="9"/>
        <v>264.33125486920034</v>
      </c>
      <c r="L23">
        <f t="shared" si="1"/>
        <v>-5.6687451307996639</v>
      </c>
      <c r="M23">
        <f t="shared" si="2"/>
        <v>2.0995352336295054</v>
      </c>
    </row>
    <row r="24" spans="1:13">
      <c r="A24">
        <f t="shared" si="3"/>
        <v>22</v>
      </c>
      <c r="B24" s="1">
        <v>43400</v>
      </c>
      <c r="D24" s="4"/>
      <c r="E24">
        <f t="shared" si="4"/>
        <v>732.07538264897562</v>
      </c>
      <c r="F24">
        <f t="shared" si="5"/>
        <v>478.5623387756213</v>
      </c>
      <c r="G24">
        <f t="shared" si="6"/>
        <v>661.70279864853433</v>
      </c>
      <c r="H24">
        <f t="shared" si="7"/>
        <v>459.29482264516827</v>
      </c>
      <c r="I24" t="str">
        <f t="shared" si="8"/>
        <v/>
      </c>
      <c r="J24">
        <f t="shared" si="10"/>
        <v>262.26751613045309</v>
      </c>
      <c r="K24">
        <f t="shared" si="9"/>
        <v>262.26751613045309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">
        <v>43401</v>
      </c>
      <c r="D25" s="4"/>
      <c r="E25">
        <f t="shared" si="4"/>
        <v>659.49476675104108</v>
      </c>
      <c r="F25">
        <f t="shared" si="5"/>
        <v>431.11592804096961</v>
      </c>
      <c r="G25">
        <f t="shared" si="6"/>
        <v>586.65975893501604</v>
      </c>
      <c r="H25">
        <f t="shared" si="7"/>
        <v>407.2066651122546</v>
      </c>
      <c r="I25" t="str">
        <f t="shared" si="8"/>
        <v/>
      </c>
      <c r="J25">
        <f t="shared" si="10"/>
        <v>266.90926292871501</v>
      </c>
      <c r="K25">
        <f t="shared" si="9"/>
        <v>266.90926292871501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">
        <v>43402</v>
      </c>
      <c r="C26">
        <v>168.82</v>
      </c>
      <c r="D26" s="4"/>
      <c r="E26">
        <f t="shared" si="4"/>
        <v>762.93005707940483</v>
      </c>
      <c r="F26">
        <f t="shared" si="5"/>
        <v>498.73223590309607</v>
      </c>
      <c r="G26">
        <f t="shared" si="6"/>
        <v>688.94727384049952</v>
      </c>
      <c r="H26">
        <f t="shared" si="7"/>
        <v>478.20549738753215</v>
      </c>
      <c r="I26" t="str">
        <f t="shared" si="8"/>
        <v/>
      </c>
      <c r="J26">
        <f t="shared" si="10"/>
        <v>263.52673851556398</v>
      </c>
      <c r="K26">
        <f t="shared" si="9"/>
        <v>263.52673851556398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">
        <v>43403</v>
      </c>
      <c r="D27" s="4"/>
      <c r="E27">
        <f t="shared" si="4"/>
        <v>687.29039654403493</v>
      </c>
      <c r="F27">
        <f t="shared" si="5"/>
        <v>449.28610821195707</v>
      </c>
      <c r="G27">
        <f t="shared" si="6"/>
        <v>610.81446597429942</v>
      </c>
      <c r="H27">
        <f t="shared" si="7"/>
        <v>423.97269951366923</v>
      </c>
      <c r="I27" t="str">
        <f t="shared" si="8"/>
        <v/>
      </c>
      <c r="J27">
        <f t="shared" si="10"/>
        <v>268.31340869828784</v>
      </c>
      <c r="K27">
        <f t="shared" si="9"/>
        <v>268.31340869828784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">
        <v>43404</v>
      </c>
      <c r="C28">
        <v>160.25</v>
      </c>
      <c r="D28" s="4"/>
      <c r="E28">
        <f t="shared" si="4"/>
        <v>779.39992704566271</v>
      </c>
      <c r="F28">
        <f t="shared" si="5"/>
        <v>509.49869476401642</v>
      </c>
      <c r="G28">
        <f t="shared" si="6"/>
        <v>701.79262018292695</v>
      </c>
      <c r="H28">
        <f t="shared" si="7"/>
        <v>487.12158642661552</v>
      </c>
      <c r="I28" t="str">
        <f t="shared" si="8"/>
        <v/>
      </c>
      <c r="J28">
        <f t="shared" si="10"/>
        <v>265.37710833740084</v>
      </c>
      <c r="K28">
        <f t="shared" si="9"/>
        <v>265.37710833740084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">
        <v>43405</v>
      </c>
      <c r="D29" s="4"/>
      <c r="E29">
        <f t="shared" si="4"/>
        <v>702.12738370308182</v>
      </c>
      <c r="F29">
        <f t="shared" si="5"/>
        <v>458.98514118520751</v>
      </c>
      <c r="G29">
        <f t="shared" si="6"/>
        <v>622.20303468532279</v>
      </c>
      <c r="H29">
        <f t="shared" si="7"/>
        <v>431.87762398579633</v>
      </c>
      <c r="I29" t="str">
        <f t="shared" si="8"/>
        <v/>
      </c>
      <c r="J29">
        <f t="shared" si="10"/>
        <v>270.10751719941123</v>
      </c>
      <c r="K29">
        <f t="shared" si="9"/>
        <v>270.10751719941123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">
        <v>43406</v>
      </c>
      <c r="C30">
        <f>39+173.37</f>
        <v>212.37</v>
      </c>
      <c r="D30" s="4">
        <v>271</v>
      </c>
      <c r="E30">
        <f t="shared" si="4"/>
        <v>844.88592133758607</v>
      </c>
      <c r="F30">
        <f t="shared" si="5"/>
        <v>552.30730618322696</v>
      </c>
      <c r="G30">
        <f t="shared" si="6"/>
        <v>764.00962292837346</v>
      </c>
      <c r="H30">
        <f t="shared" si="7"/>
        <v>530.30705775883212</v>
      </c>
      <c r="I30">
        <f t="shared" si="8"/>
        <v>273.58086202147661</v>
      </c>
      <c r="J30">
        <f t="shared" si="10"/>
        <v>265.00024842439484</v>
      </c>
      <c r="K30">
        <f t="shared" si="9"/>
        <v>273.58086202147661</v>
      </c>
      <c r="L30">
        <f t="shared" si="1"/>
        <v>2.5808620214766052</v>
      </c>
      <c r="M30">
        <f t="shared" si="2"/>
        <v>0.95234760940096141</v>
      </c>
    </row>
    <row r="31" spans="1:13">
      <c r="A31">
        <f t="shared" si="3"/>
        <v>29</v>
      </c>
      <c r="B31" s="1">
        <v>43407</v>
      </c>
      <c r="D31" s="4"/>
      <c r="E31">
        <f t="shared" si="4"/>
        <v>761.12085835693472</v>
      </c>
      <c r="F31">
        <f t="shared" si="5"/>
        <v>497.54955117901443</v>
      </c>
      <c r="G31">
        <f t="shared" si="6"/>
        <v>677.36407058671409</v>
      </c>
      <c r="H31">
        <f t="shared" si="7"/>
        <v>470.16547504672275</v>
      </c>
      <c r="I31" t="str">
        <f t="shared" si="8"/>
        <v/>
      </c>
      <c r="J31">
        <f t="shared" si="10"/>
        <v>270.38407613229168</v>
      </c>
      <c r="K31">
        <f t="shared" si="9"/>
        <v>270.38407613229168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">
        <v>43408</v>
      </c>
      <c r="D32" s="4"/>
      <c r="E32">
        <f t="shared" si="4"/>
        <v>685.6605683627289</v>
      </c>
      <c r="F32">
        <f t="shared" si="5"/>
        <v>448.22067915269002</v>
      </c>
      <c r="G32">
        <f t="shared" si="6"/>
        <v>600.54490199113354</v>
      </c>
      <c r="H32">
        <f t="shared" si="7"/>
        <v>416.84448790881441</v>
      </c>
      <c r="I32" t="str">
        <f t="shared" si="8"/>
        <v/>
      </c>
      <c r="J32">
        <f t="shared" si="10"/>
        <v>274.37619124387567</v>
      </c>
      <c r="K32">
        <f t="shared" si="9"/>
        <v>274.37619124387567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">
        <v>43409</v>
      </c>
      <c r="C33">
        <v>186.48</v>
      </c>
      <c r="D33" s="4"/>
      <c r="E33">
        <f t="shared" si="4"/>
        <v>804.16168595772263</v>
      </c>
      <c r="F33">
        <f t="shared" si="5"/>
        <v>525.68561422342339</v>
      </c>
      <c r="G33">
        <f t="shared" si="6"/>
        <v>718.91771698010427</v>
      </c>
      <c r="H33">
        <f t="shared" si="7"/>
        <v>499.00829494939245</v>
      </c>
      <c r="I33" t="str">
        <f t="shared" si="8"/>
        <v/>
      </c>
      <c r="J33">
        <f t="shared" si="10"/>
        <v>269.67731927403094</v>
      </c>
      <c r="K33">
        <f t="shared" si="9"/>
        <v>269.67731927403094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">
        <v>43410</v>
      </c>
      <c r="D34" s="4"/>
      <c r="E34">
        <f t="shared" si="4"/>
        <v>724.43417178133188</v>
      </c>
      <c r="F34">
        <f t="shared" si="5"/>
        <v>473.56723057970657</v>
      </c>
      <c r="G34">
        <f t="shared" si="6"/>
        <v>637.38599171571491</v>
      </c>
      <c r="H34">
        <f t="shared" si="7"/>
        <v>442.41627301485556</v>
      </c>
      <c r="I34" t="str">
        <f t="shared" si="8"/>
        <v/>
      </c>
      <c r="J34">
        <f t="shared" si="10"/>
        <v>274.15095756485101</v>
      </c>
      <c r="K34">
        <f t="shared" si="9"/>
        <v>274.15095756485101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">
        <v>43411</v>
      </c>
      <c r="C35">
        <v>165.07</v>
      </c>
      <c r="D35" s="4"/>
      <c r="E35">
        <f t="shared" si="4"/>
        <v>817.68113331889685</v>
      </c>
      <c r="F35">
        <f t="shared" si="5"/>
        <v>534.52336304200333</v>
      </c>
      <c r="G35">
        <f t="shared" si="6"/>
        <v>730.17069628269905</v>
      </c>
      <c r="H35">
        <f t="shared" si="7"/>
        <v>506.8191053971812</v>
      </c>
      <c r="I35" t="str">
        <f t="shared" si="8"/>
        <v/>
      </c>
      <c r="J35">
        <f t="shared" si="10"/>
        <v>270.70425764482212</v>
      </c>
      <c r="K35">
        <f t="shared" si="9"/>
        <v>270.70425764482212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">
        <v>43412</v>
      </c>
      <c r="D36" s="4"/>
      <c r="E36">
        <f t="shared" si="4"/>
        <v>736.61325196266307</v>
      </c>
      <c r="F36">
        <f t="shared" si="5"/>
        <v>481.52877283867963</v>
      </c>
      <c r="G36">
        <f t="shared" si="6"/>
        <v>647.36278210929379</v>
      </c>
      <c r="H36">
        <f t="shared" si="7"/>
        <v>449.34126741376957</v>
      </c>
      <c r="I36" t="str">
        <f t="shared" si="8"/>
        <v/>
      </c>
      <c r="J36">
        <f t="shared" si="10"/>
        <v>275.18750542491006</v>
      </c>
      <c r="K36">
        <f t="shared" si="9"/>
        <v>275.18750542491006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">
        <v>43413</v>
      </c>
      <c r="C37">
        <f>40+159.02</f>
        <v>199.02</v>
      </c>
      <c r="D37" s="4">
        <v>268</v>
      </c>
      <c r="E37">
        <f t="shared" si="4"/>
        <v>862.60273519733425</v>
      </c>
      <c r="F37">
        <f t="shared" si="5"/>
        <v>563.88890020663757</v>
      </c>
      <c r="G37">
        <f t="shared" si="6"/>
        <v>772.96602905021393</v>
      </c>
      <c r="H37">
        <f t="shared" si="7"/>
        <v>536.52379277895068</v>
      </c>
      <c r="I37">
        <f t="shared" si="8"/>
        <v>278.40632661161698</v>
      </c>
      <c r="J37">
        <f t="shared" si="10"/>
        <v>270.36510742768689</v>
      </c>
      <c r="K37">
        <f t="shared" si="9"/>
        <v>278.40632661161698</v>
      </c>
      <c r="L37">
        <f t="shared" si="1"/>
        <v>10.406326611616976</v>
      </c>
      <c r="M37">
        <f t="shared" si="2"/>
        <v>3.8829576909018568</v>
      </c>
    </row>
    <row r="38" spans="1:13">
      <c r="A38">
        <f t="shared" si="3"/>
        <v>36</v>
      </c>
      <c r="B38" s="1">
        <v>43414</v>
      </c>
      <c r="D38" s="4"/>
      <c r="E38">
        <f t="shared" si="4"/>
        <v>777.08116285690005</v>
      </c>
      <c r="F38">
        <f t="shared" si="5"/>
        <v>507.98290385020624</v>
      </c>
      <c r="G38">
        <f t="shared" si="6"/>
        <v>685.3047398223506</v>
      </c>
      <c r="H38">
        <f t="shared" si="7"/>
        <v>475.67717648687761</v>
      </c>
      <c r="I38" t="str">
        <f t="shared" si="8"/>
        <v/>
      </c>
      <c r="J38">
        <f t="shared" si="10"/>
        <v>275.30572736332857</v>
      </c>
      <c r="K38">
        <f t="shared" si="9"/>
        <v>275.30572736332857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">
        <v>43415</v>
      </c>
      <c r="D39" s="4"/>
      <c r="E39">
        <f t="shared" si="4"/>
        <v>700.03851022903427</v>
      </c>
      <c r="F39">
        <f t="shared" si="5"/>
        <v>457.61963129532518</v>
      </c>
      <c r="G39">
        <f t="shared" si="6"/>
        <v>607.58502802517137</v>
      </c>
      <c r="H39">
        <f t="shared" si="7"/>
        <v>421.73111290844741</v>
      </c>
      <c r="I39" t="str">
        <f t="shared" si="8"/>
        <v/>
      </c>
      <c r="J39">
        <f t="shared" si="10"/>
        <v>278.88851838687782</v>
      </c>
      <c r="K39">
        <f t="shared" si="9"/>
        <v>278.88851838687782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">
        <v>43416</v>
      </c>
      <c r="C40">
        <v>152.87</v>
      </c>
      <c r="D40" s="4"/>
      <c r="E40">
        <f t="shared" si="4"/>
        <v>783.5041463767144</v>
      </c>
      <c r="F40">
        <f t="shared" si="5"/>
        <v>512.18164907236803</v>
      </c>
      <c r="G40">
        <f t="shared" si="6"/>
        <v>691.54942949883048</v>
      </c>
      <c r="H40">
        <f t="shared" si="7"/>
        <v>480.01168080405876</v>
      </c>
      <c r="I40" t="str">
        <f t="shared" si="8"/>
        <v/>
      </c>
      <c r="J40">
        <f t="shared" si="10"/>
        <v>275.16996826830928</v>
      </c>
      <c r="K40">
        <f t="shared" si="9"/>
        <v>275.16996826830928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">
        <v>43417</v>
      </c>
      <c r="D41" s="4"/>
      <c r="E41">
        <f t="shared" si="4"/>
        <v>705.82469580314591</v>
      </c>
      <c r="F41">
        <f t="shared" si="5"/>
        <v>461.40209764587638</v>
      </c>
      <c r="G41">
        <f t="shared" si="6"/>
        <v>613.12151381261253</v>
      </c>
      <c r="H41">
        <f t="shared" si="7"/>
        <v>425.57404551053685</v>
      </c>
      <c r="I41" t="str">
        <f t="shared" si="8"/>
        <v/>
      </c>
      <c r="J41">
        <f t="shared" si="10"/>
        <v>278.82805213533959</v>
      </c>
      <c r="K41">
        <f t="shared" si="9"/>
        <v>278.82805213533959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">
        <v>43418</v>
      </c>
      <c r="C42">
        <v>155.85</v>
      </c>
      <c r="D42" s="4"/>
      <c r="E42">
        <f t="shared" si="4"/>
        <v>791.69666846941084</v>
      </c>
      <c r="F42">
        <f t="shared" si="5"/>
        <v>517.53715292630875</v>
      </c>
      <c r="G42">
        <f t="shared" si="6"/>
        <v>699.43802807819452</v>
      </c>
      <c r="H42">
        <f t="shared" si="7"/>
        <v>485.48723945792568</v>
      </c>
      <c r="I42" t="str">
        <f t="shared" si="8"/>
        <v/>
      </c>
      <c r="J42">
        <f t="shared" si="10"/>
        <v>275.04991346838307</v>
      </c>
      <c r="K42">
        <f t="shared" si="9"/>
        <v>275.04991346838307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">
        <v>43419</v>
      </c>
      <c r="D43" s="4"/>
      <c r="E43">
        <f t="shared" si="4"/>
        <v>713.2049814604444</v>
      </c>
      <c r="F43">
        <f t="shared" si="5"/>
        <v>466.22663737047253</v>
      </c>
      <c r="G43">
        <f t="shared" si="6"/>
        <v>620.1154744704138</v>
      </c>
      <c r="H43">
        <f t="shared" si="7"/>
        <v>430.42862664042315</v>
      </c>
      <c r="I43" t="str">
        <f t="shared" si="8"/>
        <v/>
      </c>
      <c r="J43">
        <f t="shared" si="10"/>
        <v>278.79801073004938</v>
      </c>
      <c r="K43">
        <f t="shared" si="9"/>
        <v>278.79801073004938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">
        <v>43420</v>
      </c>
      <c r="C44">
        <f>39+158.83</f>
        <v>197.83</v>
      </c>
      <c r="D44" s="4">
        <v>281</v>
      </c>
      <c r="E44">
        <f t="shared" si="4"/>
        <v>840.32524576551418</v>
      </c>
      <c r="F44">
        <f t="shared" si="5"/>
        <v>549.32596352385474</v>
      </c>
      <c r="G44">
        <f t="shared" si="6"/>
        <v>747.61881078893236</v>
      </c>
      <c r="H44">
        <f t="shared" si="7"/>
        <v>518.93002388505897</v>
      </c>
      <c r="I44">
        <f t="shared" si="8"/>
        <v>281.38907797241501</v>
      </c>
      <c r="J44">
        <f t="shared" si="10"/>
        <v>273.39593963879577</v>
      </c>
      <c r="K44">
        <f t="shared" si="9"/>
        <v>281.38907797241501</v>
      </c>
      <c r="L44">
        <f t="shared" si="1"/>
        <v>0.3890779724150093</v>
      </c>
      <c r="M44">
        <f t="shared" si="2"/>
        <v>0.1384619118914624</v>
      </c>
    </row>
    <row r="45" spans="1:13">
      <c r="A45">
        <f t="shared" si="3"/>
        <v>43</v>
      </c>
      <c r="B45" s="1">
        <v>43421</v>
      </c>
      <c r="D45" s="4"/>
      <c r="E45">
        <f t="shared" si="4"/>
        <v>757.0123447476567</v>
      </c>
      <c r="F45">
        <f t="shared" si="5"/>
        <v>494.86378967364448</v>
      </c>
      <c r="G45">
        <f t="shared" si="6"/>
        <v>662.83212373971105</v>
      </c>
      <c r="H45">
        <f t="shared" si="7"/>
        <v>460.07869898439509</v>
      </c>
      <c r="I45" t="str">
        <f t="shared" si="8"/>
        <v/>
      </c>
      <c r="J45">
        <f t="shared" si="10"/>
        <v>277.78509068924944</v>
      </c>
      <c r="K45">
        <f t="shared" si="9"/>
        <v>277.78509068924944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">
        <v>43422</v>
      </c>
      <c r="D46" s="4"/>
      <c r="E46">
        <f t="shared" si="4"/>
        <v>681.95938773479963</v>
      </c>
      <c r="F46">
        <f t="shared" si="5"/>
        <v>445.80119381072473</v>
      </c>
      <c r="G46">
        <f t="shared" si="6"/>
        <v>587.66100841907769</v>
      </c>
      <c r="H46">
        <f t="shared" si="7"/>
        <v>407.90164283510074</v>
      </c>
      <c r="I46" t="str">
        <f t="shared" si="8"/>
        <v/>
      </c>
      <c r="J46">
        <f t="shared" si="10"/>
        <v>280.89955097562398</v>
      </c>
      <c r="K46">
        <f t="shared" si="9"/>
        <v>280.89955097562398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">
        <v>43423</v>
      </c>
      <c r="C47">
        <v>151.52000000000001</v>
      </c>
      <c r="D47" s="4"/>
      <c r="E47">
        <f t="shared" si="4"/>
        <v>765.8674538379546</v>
      </c>
      <c r="F47">
        <f t="shared" si="5"/>
        <v>500.65243086662144</v>
      </c>
      <c r="G47">
        <f t="shared" si="6"/>
        <v>672.53497264146131</v>
      </c>
      <c r="H47">
        <f t="shared" si="7"/>
        <v>466.81354773308431</v>
      </c>
      <c r="I47" t="str">
        <f t="shared" si="8"/>
        <v/>
      </c>
      <c r="J47">
        <f t="shared" si="10"/>
        <v>276.83888313353714</v>
      </c>
      <c r="K47">
        <f t="shared" si="9"/>
        <v>276.83888313353714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">
        <v>43424</v>
      </c>
      <c r="D48" s="4"/>
      <c r="E48">
        <f t="shared" si="4"/>
        <v>689.93656910501545</v>
      </c>
      <c r="F48">
        <f t="shared" si="5"/>
        <v>451.01592806330143</v>
      </c>
      <c r="G48">
        <f t="shared" si="6"/>
        <v>596.26346712003772</v>
      </c>
      <c r="H48">
        <f t="shared" si="7"/>
        <v>413.87269925414489</v>
      </c>
      <c r="I48" t="str">
        <f t="shared" si="8"/>
        <v/>
      </c>
      <c r="J48">
        <f t="shared" si="10"/>
        <v>280.14322880915654</v>
      </c>
      <c r="K48">
        <f t="shared" si="9"/>
        <v>280.14322880915654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">
        <v>43425</v>
      </c>
      <c r="C49">
        <v>151.47999999999999</v>
      </c>
      <c r="D49" s="4"/>
      <c r="E49">
        <f t="shared" si="4"/>
        <v>773.01374843516521</v>
      </c>
      <c r="F49">
        <f t="shared" si="5"/>
        <v>505.32400914541262</v>
      </c>
      <c r="G49">
        <f t="shared" si="6"/>
        <v>680.12183527232992</v>
      </c>
      <c r="H49">
        <f t="shared" si="7"/>
        <v>472.07966831409897</v>
      </c>
      <c r="I49" t="str">
        <f t="shared" si="8"/>
        <v/>
      </c>
      <c r="J49">
        <f t="shared" si="10"/>
        <v>276.24434083131371</v>
      </c>
      <c r="K49">
        <f t="shared" si="9"/>
        <v>276.24434083131371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">
        <v>43426</v>
      </c>
      <c r="D50" s="4"/>
      <c r="E50">
        <f t="shared" si="4"/>
        <v>696.37435406572274</v>
      </c>
      <c r="F50">
        <f t="shared" si="5"/>
        <v>455.22434908161597</v>
      </c>
      <c r="G50">
        <f t="shared" si="6"/>
        <v>602.98991139560826</v>
      </c>
      <c r="H50">
        <f t="shared" si="7"/>
        <v>418.54159446947517</v>
      </c>
      <c r="I50" t="str">
        <f t="shared" si="8"/>
        <v/>
      </c>
      <c r="J50">
        <f t="shared" si="10"/>
        <v>279.6827546121408</v>
      </c>
      <c r="K50">
        <f t="shared" si="9"/>
        <v>279.6827546121408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">
        <v>43427</v>
      </c>
      <c r="C51">
        <f>36+155.72</f>
        <v>191.72</v>
      </c>
      <c r="D51" s="4">
        <v>274</v>
      </c>
      <c r="E51">
        <f t="shared" si="4"/>
        <v>819.05326798148872</v>
      </c>
      <c r="F51">
        <f t="shared" si="5"/>
        <v>535.4203362073473</v>
      </c>
      <c r="G51">
        <f t="shared" si="6"/>
        <v>726.3254403609825</v>
      </c>
      <c r="H51">
        <f t="shared" si="7"/>
        <v>504.15007310625361</v>
      </c>
      <c r="I51">
        <f t="shared" si="8"/>
        <v>282.01653253101568</v>
      </c>
      <c r="J51">
        <f t="shared" si="10"/>
        <v>274.27026310109369</v>
      </c>
      <c r="K51">
        <f t="shared" si="9"/>
        <v>282.01653253101568</v>
      </c>
      <c r="L51">
        <f t="shared" si="1"/>
        <v>8.0165325310156845</v>
      </c>
      <c r="M51">
        <f t="shared" si="2"/>
        <v>2.9257417996407606</v>
      </c>
    </row>
    <row r="52" spans="1:13">
      <c r="A52">
        <f t="shared" si="3"/>
        <v>50</v>
      </c>
      <c r="B52" s="1">
        <v>43428</v>
      </c>
      <c r="D52" s="4"/>
      <c r="E52">
        <f t="shared" si="4"/>
        <v>737.84934820453179</v>
      </c>
      <c r="F52">
        <f t="shared" si="5"/>
        <v>482.33681682223767</v>
      </c>
      <c r="G52">
        <f t="shared" si="6"/>
        <v>643.95361274098366</v>
      </c>
      <c r="H52">
        <f t="shared" si="7"/>
        <v>446.97492735357434</v>
      </c>
      <c r="I52" t="str">
        <f t="shared" si="8"/>
        <v/>
      </c>
      <c r="J52">
        <f t="shared" si="10"/>
        <v>278.36188946866332</v>
      </c>
      <c r="K52">
        <f t="shared" si="9"/>
        <v>278.36188946866332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">
        <v>43429</v>
      </c>
      <c r="D53" s="4"/>
      <c r="E53">
        <f t="shared" si="4"/>
        <v>664.69628036226425</v>
      </c>
      <c r="F53">
        <f t="shared" si="5"/>
        <v>434.51619060676296</v>
      </c>
      <c r="G53">
        <f t="shared" si="6"/>
        <v>570.92349010392832</v>
      </c>
      <c r="H53">
        <f t="shared" si="7"/>
        <v>396.28395658414684</v>
      </c>
      <c r="I53" t="str">
        <f t="shared" si="8"/>
        <v/>
      </c>
      <c r="J53">
        <f t="shared" si="10"/>
        <v>281.23223402261613</v>
      </c>
      <c r="K53">
        <f t="shared" si="9"/>
        <v>281.23223402261613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">
        <v>43430</v>
      </c>
      <c r="C54">
        <v>157.83000000000001</v>
      </c>
      <c r="D54" s="4"/>
      <c r="E54">
        <f t="shared" si="4"/>
        <v>756.62587371398888</v>
      </c>
      <c r="F54">
        <f t="shared" si="5"/>
        <v>494.61115109826738</v>
      </c>
      <c r="G54">
        <f t="shared" si="6"/>
        <v>664.00563921263074</v>
      </c>
      <c r="H54">
        <f t="shared" si="7"/>
        <v>460.8932483290659</v>
      </c>
      <c r="I54" t="str">
        <f t="shared" si="8"/>
        <v/>
      </c>
      <c r="J54">
        <f t="shared" si="10"/>
        <v>276.71790276920143</v>
      </c>
      <c r="K54">
        <f t="shared" si="9"/>
        <v>276.71790276920143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">
        <v>43431</v>
      </c>
      <c r="D55" s="4"/>
      <c r="E55">
        <f t="shared" si="4"/>
        <v>681.61123284495409</v>
      </c>
      <c r="F55">
        <f t="shared" si="5"/>
        <v>445.57360274252386</v>
      </c>
      <c r="G55">
        <f t="shared" si="6"/>
        <v>588.70143669874597</v>
      </c>
      <c r="H55">
        <f t="shared" si="7"/>
        <v>408.62381496911809</v>
      </c>
      <c r="I55" t="str">
        <f t="shared" si="8"/>
        <v/>
      </c>
      <c r="J55">
        <f t="shared" si="10"/>
        <v>279.94978777340583</v>
      </c>
      <c r="K55">
        <f t="shared" si="9"/>
        <v>279.94978777340583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">
        <v>43432</v>
      </c>
      <c r="C56">
        <v>159.94999999999999</v>
      </c>
      <c r="D56" s="4"/>
      <c r="E56">
        <f t="shared" si="4"/>
        <v>773.9838162900819</v>
      </c>
      <c r="F56">
        <f t="shared" si="5"/>
        <v>505.9581486786123</v>
      </c>
      <c r="G56">
        <f t="shared" si="6"/>
        <v>681.88740701076722</v>
      </c>
      <c r="H56">
        <f t="shared" si="7"/>
        <v>473.30517009545628</v>
      </c>
      <c r="I56" t="str">
        <f t="shared" si="8"/>
        <v/>
      </c>
      <c r="J56">
        <f t="shared" si="10"/>
        <v>275.65297858315608</v>
      </c>
      <c r="K56">
        <f t="shared" si="9"/>
        <v>275.65297858315608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">
        <v>43433</v>
      </c>
      <c r="D57" s="4"/>
      <c r="E57">
        <f t="shared" si="4"/>
        <v>697.24824586549357</v>
      </c>
      <c r="F57">
        <f t="shared" si="5"/>
        <v>455.79561771521196</v>
      </c>
      <c r="G57">
        <f t="shared" si="6"/>
        <v>604.55525144339049</v>
      </c>
      <c r="H57">
        <f t="shared" si="7"/>
        <v>419.62811334334708</v>
      </c>
      <c r="I57" t="str">
        <f t="shared" si="8"/>
        <v/>
      </c>
      <c r="J57">
        <f t="shared" si="10"/>
        <v>279.16750437186488</v>
      </c>
      <c r="K57">
        <f t="shared" si="9"/>
        <v>279.16750437186488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">
        <v>43434</v>
      </c>
      <c r="C58">
        <f>38+161.3</f>
        <v>199.3</v>
      </c>
      <c r="D58" s="4">
        <v>286</v>
      </c>
      <c r="E58">
        <f t="shared" si="4"/>
        <v>827.42051897000056</v>
      </c>
      <c r="F58">
        <f t="shared" si="5"/>
        <v>540.89006145298481</v>
      </c>
      <c r="G58">
        <f t="shared" si="6"/>
        <v>735.29325678998771</v>
      </c>
      <c r="H58">
        <f t="shared" si="7"/>
        <v>510.37472813973204</v>
      </c>
      <c r="I58">
        <f t="shared" si="8"/>
        <v>281.56786563843235</v>
      </c>
      <c r="J58">
        <f t="shared" si="10"/>
        <v>273.51533331325277</v>
      </c>
      <c r="K58">
        <f t="shared" si="9"/>
        <v>281.56786563843235</v>
      </c>
      <c r="L58">
        <f t="shared" si="1"/>
        <v>-4.4321343615676483</v>
      </c>
      <c r="M58">
        <f t="shared" si="2"/>
        <v>1.5496973292194576</v>
      </c>
    </row>
    <row r="59" spans="1:13">
      <c r="A59">
        <f t="shared" si="3"/>
        <v>57</v>
      </c>
      <c r="B59" s="1">
        <v>43435</v>
      </c>
      <c r="C59" s="4"/>
      <c r="D59" s="4"/>
      <c r="E59">
        <f t="shared" si="4"/>
        <v>745.38703949944852</v>
      </c>
      <c r="F59">
        <f t="shared" si="5"/>
        <v>487.26425361434957</v>
      </c>
      <c r="G59">
        <f t="shared" si="6"/>
        <v>651.90439825248347</v>
      </c>
      <c r="H59">
        <f t="shared" si="7"/>
        <v>452.49365060644925</v>
      </c>
      <c r="I59" t="str">
        <f t="shared" si="8"/>
        <v/>
      </c>
      <c r="J59">
        <f t="shared" si="10"/>
        <v>277.77060300790038</v>
      </c>
      <c r="K59">
        <f t="shared" si="9"/>
        <v>277.77060300790038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">
        <v>43436</v>
      </c>
      <c r="C60" s="4"/>
      <c r="D60" s="4"/>
      <c r="E60">
        <f t="shared" si="4"/>
        <v>671.4866575286087</v>
      </c>
      <c r="F60">
        <f t="shared" si="5"/>
        <v>438.95510339486384</v>
      </c>
      <c r="G60">
        <f t="shared" si="6"/>
        <v>577.97258513729844</v>
      </c>
      <c r="H60">
        <f t="shared" si="7"/>
        <v>401.1768070598788</v>
      </c>
      <c r="I60" t="str">
        <f t="shared" si="8"/>
        <v/>
      </c>
      <c r="J60">
        <f t="shared" si="10"/>
        <v>280.77829633498504</v>
      </c>
      <c r="K60">
        <f t="shared" si="9"/>
        <v>280.77829633498504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">
        <v>43437</v>
      </c>
      <c r="C61" s="4"/>
      <c r="D61" s="4"/>
      <c r="E61">
        <f t="shared" si="4"/>
        <v>604.91302819235113</v>
      </c>
      <c r="F61">
        <f t="shared" si="5"/>
        <v>395.43549802217893</v>
      </c>
      <c r="G61">
        <f t="shared" si="6"/>
        <v>512.42530356561997</v>
      </c>
      <c r="H61">
        <f t="shared" si="7"/>
        <v>355.67975441657029</v>
      </c>
      <c r="I61" t="str">
        <f t="shared" si="8"/>
        <v/>
      </c>
      <c r="J61">
        <f t="shared" si="10"/>
        <v>282.7557436056087</v>
      </c>
      <c r="K61">
        <f t="shared" si="9"/>
        <v>282.7557436056087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">
        <v>43438</v>
      </c>
      <c r="C62" s="4"/>
      <c r="D62" s="4"/>
      <c r="E62">
        <f t="shared" si="4"/>
        <v>544.93975058804529</v>
      </c>
      <c r="F62">
        <f t="shared" si="5"/>
        <v>356.23058460123679</v>
      </c>
      <c r="G62">
        <f t="shared" si="6"/>
        <v>454.31167236408191</v>
      </c>
      <c r="H62">
        <f t="shared" si="7"/>
        <v>315.34247612412298</v>
      </c>
      <c r="I62" t="str">
        <f t="shared" si="8"/>
        <v/>
      </c>
      <c r="J62">
        <f t="shared" si="10"/>
        <v>283.88810847711386</v>
      </c>
      <c r="K62">
        <f t="shared" si="9"/>
        <v>283.88810847711386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">
        <v>43439</v>
      </c>
      <c r="C63" s="4"/>
      <c r="D63" s="4"/>
      <c r="E63">
        <f t="shared" si="4"/>
        <v>490.91244184037214</v>
      </c>
      <c r="F63">
        <f t="shared" si="5"/>
        <v>320.91258887997304</v>
      </c>
      <c r="G63">
        <f t="shared" si="6"/>
        <v>402.78864882365815</v>
      </c>
      <c r="H63">
        <f t="shared" si="7"/>
        <v>279.57980743438225</v>
      </c>
      <c r="I63" t="str">
        <f t="shared" si="8"/>
        <v/>
      </c>
      <c r="J63">
        <f t="shared" si="10"/>
        <v>284.33278144559085</v>
      </c>
      <c r="K63">
        <f t="shared" si="9"/>
        <v>284.33278144559085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">
        <v>43440</v>
      </c>
      <c r="C64" s="4"/>
      <c r="D64" s="4"/>
      <c r="E64">
        <f t="shared" si="4"/>
        <v>442.24159697217664</v>
      </c>
      <c r="F64">
        <f t="shared" si="5"/>
        <v>289.09614770143196</v>
      </c>
      <c r="G64">
        <f t="shared" si="6"/>
        <v>357.10879884937526</v>
      </c>
      <c r="H64">
        <f t="shared" si="7"/>
        <v>247.87294653663949</v>
      </c>
      <c r="I64" t="str">
        <f t="shared" si="8"/>
        <v/>
      </c>
      <c r="J64">
        <f t="shared" si="10"/>
        <v>284.2232011647925</v>
      </c>
      <c r="K64">
        <f t="shared" si="9"/>
        <v>284.2232011647925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">
        <v>43441</v>
      </c>
      <c r="C65" s="4">
        <v>37</v>
      </c>
      <c r="D65" s="4">
        <v>288</v>
      </c>
      <c r="E65">
        <f t="shared" si="4"/>
        <v>435.39615667369094</v>
      </c>
      <c r="F65">
        <f t="shared" si="5"/>
        <v>284.6212397932623</v>
      </c>
      <c r="G65">
        <f t="shared" si="6"/>
        <v>353.6094540848768</v>
      </c>
      <c r="H65">
        <f t="shared" si="7"/>
        <v>245.44401479225633</v>
      </c>
      <c r="I65">
        <f t="shared" si="8"/>
        <v>283.67217580899222</v>
      </c>
      <c r="J65">
        <f t="shared" si="10"/>
        <v>282.17722500100592</v>
      </c>
      <c r="K65">
        <f t="shared" si="9"/>
        <v>283.67217580899222</v>
      </c>
      <c r="L65">
        <f t="shared" si="1"/>
        <v>-4.3278241910077782</v>
      </c>
      <c r="M65">
        <f t="shared" si="2"/>
        <v>1.5027167329888118</v>
      </c>
    </row>
    <row r="66" spans="1:13">
      <c r="A66">
        <f t="shared" si="3"/>
        <v>64</v>
      </c>
      <c r="B66" s="1">
        <v>43442</v>
      </c>
      <c r="C66" s="4"/>
      <c r="D66" s="4"/>
      <c r="E66">
        <f t="shared" si="4"/>
        <v>392.22939822236538</v>
      </c>
      <c r="F66">
        <f t="shared" si="5"/>
        <v>256.40285495005276</v>
      </c>
      <c r="G66">
        <f t="shared" si="6"/>
        <v>313.50696644214037</v>
      </c>
      <c r="H66">
        <f t="shared" si="7"/>
        <v>217.6084593327366</v>
      </c>
      <c r="I66" t="str">
        <f t="shared" si="8"/>
        <v/>
      </c>
      <c r="J66">
        <f t="shared" si="10"/>
        <v>281.79439561731613</v>
      </c>
      <c r="K66">
        <f t="shared" si="9"/>
        <v>281.79439561731613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">
        <v>43443</v>
      </c>
      <c r="C67" s="4"/>
      <c r="D67" s="4"/>
      <c r="E67">
        <f t="shared" si="4"/>
        <v>353.34234919574101</v>
      </c>
      <c r="F67">
        <f t="shared" si="5"/>
        <v>230.9821434067623</v>
      </c>
      <c r="G67">
        <f t="shared" si="6"/>
        <v>277.95246103392253</v>
      </c>
      <c r="H67">
        <f t="shared" si="7"/>
        <v>192.92970583636847</v>
      </c>
      <c r="I67" t="str">
        <f t="shared" si="8"/>
        <v/>
      </c>
      <c r="J67">
        <f t="shared" si="10"/>
        <v>281.05243757039386</v>
      </c>
      <c r="K67">
        <f t="shared" si="9"/>
        <v>281.05243757039386</v>
      </c>
      <c r="L67" t="str">
        <f t="shared" ref="L67:L12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20" si="13">A67+1</f>
        <v>66</v>
      </c>
      <c r="B68" s="1">
        <v>43444</v>
      </c>
      <c r="C68" s="4"/>
      <c r="D68" s="4"/>
      <c r="E68">
        <f t="shared" ref="E68:E120" si="14">(E67*EXP(-1/$O$5)+C68)</f>
        <v>318.31070363671137</v>
      </c>
      <c r="F68">
        <f t="shared" ref="F68:F131" si="15">E68*$O$3</f>
        <v>208.08173365766623</v>
      </c>
      <c r="G68">
        <f t="shared" ref="G68:G120" si="16">(G67*EXP(-1/$O$6)+C68)</f>
        <v>246.4301558321913</v>
      </c>
      <c r="H68">
        <f t="shared" ref="H68:H131" si="17">G68*$O$4</f>
        <v>171.0497446112293</v>
      </c>
      <c r="I68" t="str">
        <f t="shared" ref="I68:I120" si="18">IF(ISBLANK(D68),"",($O$2+((E67*EXP(-1/$O$5))*$O$3)-((G67*EXP(-1/$O$6))*$O$4)))</f>
        <v/>
      </c>
      <c r="J68">
        <f t="shared" si="10"/>
        <v>280.03198904643693</v>
      </c>
      <c r="K68">
        <f t="shared" ref="K68:K120" si="19">IF(I68="",J68,I68)</f>
        <v>280.03198904643693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">
        <v>43445</v>
      </c>
      <c r="C69" s="4"/>
      <c r="D69" s="4"/>
      <c r="E69">
        <f t="shared" si="14"/>
        <v>286.75222282390246</v>
      </c>
      <c r="F69">
        <f t="shared" si="15"/>
        <v>187.45175381688117</v>
      </c>
      <c r="G69">
        <f t="shared" si="16"/>
        <v>218.48276312281547</v>
      </c>
      <c r="H69">
        <f t="shared" si="17"/>
        <v>151.65116747952584</v>
      </c>
      <c r="I69" t="str">
        <f t="shared" si="18"/>
        <v/>
      </c>
      <c r="J69">
        <f t="shared" si="10"/>
        <v>278.8005863373553</v>
      </c>
      <c r="K69">
        <f t="shared" si="19"/>
        <v>278.8005863373553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">
        <v>43446</v>
      </c>
      <c r="C70" s="4"/>
      <c r="D70" s="4"/>
      <c r="E70">
        <f t="shared" si="14"/>
        <v>258.32256457292954</v>
      </c>
      <c r="F70">
        <f t="shared" si="15"/>
        <v>168.86710520604143</v>
      </c>
      <c r="G70">
        <f t="shared" si="16"/>
        <v>193.70485572506658</v>
      </c>
      <c r="H70">
        <f t="shared" si="17"/>
        <v>134.45256320127461</v>
      </c>
      <c r="I70" t="str">
        <f t="shared" si="18"/>
        <v/>
      </c>
      <c r="J70">
        <f t="shared" si="10"/>
        <v>277.41454200476676</v>
      </c>
      <c r="K70">
        <f t="shared" si="19"/>
        <v>277.41454200476676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">
        <v>43447</v>
      </c>
      <c r="C71" s="4"/>
      <c r="D71" s="4"/>
      <c r="E71">
        <f t="shared" si="14"/>
        <v>232.71152603589505</v>
      </c>
      <c r="F71">
        <f t="shared" si="15"/>
        <v>152.12500624840899</v>
      </c>
      <c r="G71">
        <f t="shared" si="16"/>
        <v>171.73698554140356</v>
      </c>
      <c r="H71">
        <f t="shared" si="17"/>
        <v>119.20443509828804</v>
      </c>
      <c r="I71" t="str">
        <f t="shared" si="18"/>
        <v/>
      </c>
      <c r="J71">
        <f t="shared" si="10"/>
        <v>275.92057115012096</v>
      </c>
      <c r="K71">
        <f t="shared" si="19"/>
        <v>275.92057115012096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">
        <v>43448</v>
      </c>
      <c r="C72" s="4">
        <v>36</v>
      </c>
      <c r="D72" s="4">
        <v>275</v>
      </c>
      <c r="E72">
        <f t="shared" si="14"/>
        <v>245.63965900340904</v>
      </c>
      <c r="F72">
        <f t="shared" si="15"/>
        <v>160.57620908294317</v>
      </c>
      <c r="G72">
        <f t="shared" si="16"/>
        <v>188.26046911652926</v>
      </c>
      <c r="H72">
        <f t="shared" si="17"/>
        <v>130.67355760104584</v>
      </c>
      <c r="I72">
        <f t="shared" si="18"/>
        <v>274.35719821399204</v>
      </c>
      <c r="J72">
        <f t="shared" si="10"/>
        <v>272.90265148189729</v>
      </c>
      <c r="K72">
        <f t="shared" si="19"/>
        <v>274.35719821399204</v>
      </c>
      <c r="L72">
        <f t="shared" si="11"/>
        <v>-0.64280178600796489</v>
      </c>
      <c r="M72">
        <f t="shared" si="12"/>
        <v>0.2337461040028963</v>
      </c>
    </row>
    <row r="73" spans="1:13">
      <c r="A73">
        <f t="shared" si="13"/>
        <v>71</v>
      </c>
      <c r="B73" s="1">
        <v>43449</v>
      </c>
      <c r="C73" s="4"/>
      <c r="D73" s="4"/>
      <c r="E73">
        <f t="shared" si="14"/>
        <v>221.28604985060031</v>
      </c>
      <c r="F73">
        <f t="shared" si="15"/>
        <v>144.65609971985606</v>
      </c>
      <c r="G73">
        <f t="shared" si="16"/>
        <v>166.9100412669695</v>
      </c>
      <c r="H73">
        <f t="shared" si="17"/>
        <v>115.85400267005546</v>
      </c>
      <c r="I73" t="str">
        <f t="shared" si="18"/>
        <v/>
      </c>
      <c r="J73">
        <f t="shared" ref="J73:J120" si="20">$O$2+F73-H73</f>
        <v>271.80209704980058</v>
      </c>
      <c r="K73">
        <f t="shared" si="19"/>
        <v>271.80209704980058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">
        <v>43450</v>
      </c>
      <c r="C74" s="4"/>
      <c r="D74" s="4"/>
      <c r="E74">
        <f t="shared" si="14"/>
        <v>199.34694608008223</v>
      </c>
      <c r="F74">
        <f t="shared" si="15"/>
        <v>130.3143678983744</v>
      </c>
      <c r="G74">
        <f t="shared" si="16"/>
        <v>147.98094367064044</v>
      </c>
      <c r="H74">
        <f t="shared" si="17"/>
        <v>102.71511835356809</v>
      </c>
      <c r="I74" t="str">
        <f t="shared" si="18"/>
        <v/>
      </c>
      <c r="J74">
        <f t="shared" si="20"/>
        <v>270.5992495448063</v>
      </c>
      <c r="K74">
        <f t="shared" si="19"/>
        <v>270.5992495448063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">
        <v>43451</v>
      </c>
      <c r="C75" s="4"/>
      <c r="D75" s="4"/>
      <c r="E75">
        <f t="shared" si="14"/>
        <v>179.58296484701521</v>
      </c>
      <c r="F75">
        <f t="shared" si="15"/>
        <v>117.39452752867135</v>
      </c>
      <c r="G75">
        <f t="shared" si="16"/>
        <v>131.19857573234461</v>
      </c>
      <c r="H75">
        <f t="shared" si="17"/>
        <v>91.066301510827628</v>
      </c>
      <c r="I75" t="str">
        <f t="shared" si="18"/>
        <v/>
      </c>
      <c r="J75">
        <f t="shared" si="20"/>
        <v>269.32822601784369</v>
      </c>
      <c r="K75">
        <f t="shared" si="19"/>
        <v>269.32822601784369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">
        <v>43452</v>
      </c>
      <c r="C76" s="4"/>
      <c r="D76" s="4"/>
      <c r="E76">
        <f t="shared" si="14"/>
        <v>161.77845659240106</v>
      </c>
      <c r="F76">
        <f t="shared" si="15"/>
        <v>105.75560712098493</v>
      </c>
      <c r="G76">
        <f t="shared" si="16"/>
        <v>116.31947903039931</v>
      </c>
      <c r="H76">
        <f t="shared" si="17"/>
        <v>80.738565108929592</v>
      </c>
      <c r="I76" t="str">
        <f t="shared" si="18"/>
        <v/>
      </c>
      <c r="J76">
        <f t="shared" si="20"/>
        <v>268.0170420120553</v>
      </c>
      <c r="K76">
        <f t="shared" si="19"/>
        <v>268.0170420120553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">
        <v>43453</v>
      </c>
      <c r="C77" s="4"/>
      <c r="D77" s="4"/>
      <c r="E77">
        <f t="shared" si="14"/>
        <v>145.73915203880986</v>
      </c>
      <c r="F77">
        <f t="shared" si="15"/>
        <v>95.270611611743007</v>
      </c>
      <c r="G77">
        <f t="shared" si="16"/>
        <v>103.1278055144914</v>
      </c>
      <c r="H77">
        <f t="shared" si="17"/>
        <v>71.582086762069721</v>
      </c>
      <c r="I77" t="str">
        <f t="shared" si="18"/>
        <v/>
      </c>
      <c r="J77">
        <f t="shared" si="20"/>
        <v>266.68852484967329</v>
      </c>
      <c r="K77">
        <f t="shared" si="19"/>
        <v>266.68852484967329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">
        <v>43454</v>
      </c>
      <c r="C78" s="4"/>
      <c r="D78" s="4"/>
      <c r="E78">
        <f t="shared" si="14"/>
        <v>131.29004247150792</v>
      </c>
      <c r="F78">
        <f t="shared" si="15"/>
        <v>85.825136689840306</v>
      </c>
      <c r="G78">
        <f t="shared" si="16"/>
        <v>91.432186241612101</v>
      </c>
      <c r="H78">
        <f t="shared" si="17"/>
        <v>63.464035288456827</v>
      </c>
      <c r="I78" t="str">
        <f t="shared" si="18"/>
        <v/>
      </c>
      <c r="J78">
        <f t="shared" si="20"/>
        <v>265.36110140138345</v>
      </c>
      <c r="K78">
        <f t="shared" si="19"/>
        <v>265.36110140138345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">
        <v>43455</v>
      </c>
      <c r="C79" s="4">
        <v>44</v>
      </c>
      <c r="D79" s="4">
        <v>261</v>
      </c>
      <c r="E79">
        <f t="shared" si="14"/>
        <v>162.27347017622401</v>
      </c>
      <c r="F79">
        <f t="shared" si="15"/>
        <v>106.07920065249097</v>
      </c>
      <c r="G79">
        <f t="shared" si="16"/>
        <v>125.06295522545688</v>
      </c>
      <c r="H79">
        <f t="shared" si="17"/>
        <v>86.807503243259958</v>
      </c>
      <c r="I79">
        <f t="shared" si="18"/>
        <v>264.04947674845783</v>
      </c>
      <c r="J79">
        <f t="shared" si="20"/>
        <v>262.27169740923102</v>
      </c>
      <c r="K79">
        <f t="shared" si="19"/>
        <v>264.04947674845783</v>
      </c>
      <c r="L79">
        <f t="shared" si="11"/>
        <v>3.0494767484578347</v>
      </c>
      <c r="M79">
        <f t="shared" si="12"/>
        <v>1.1683818959608561</v>
      </c>
    </row>
    <row r="80" spans="1:13">
      <c r="A80">
        <f t="shared" si="13"/>
        <v>78</v>
      </c>
      <c r="B80" s="1">
        <v>43456</v>
      </c>
      <c r="C80" s="4"/>
      <c r="D80" s="4"/>
      <c r="E80">
        <f t="shared" si="14"/>
        <v>146.18508817563315</v>
      </c>
      <c r="F80">
        <f t="shared" si="15"/>
        <v>95.562122903668325</v>
      </c>
      <c r="G80">
        <f t="shared" si="16"/>
        <v>110.87969298923524</v>
      </c>
      <c r="H80">
        <f t="shared" si="17"/>
        <v>76.962752810557888</v>
      </c>
      <c r="I80" t="str">
        <f t="shared" si="18"/>
        <v/>
      </c>
      <c r="J80">
        <f t="shared" si="20"/>
        <v>261.59937009311039</v>
      </c>
      <c r="K80">
        <f t="shared" si="19"/>
        <v>261.59937009311039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">
        <v>43457</v>
      </c>
      <c r="C81" s="4"/>
      <c r="D81" s="4"/>
      <c r="E81">
        <f t="shared" si="14"/>
        <v>131.69176687791534</v>
      </c>
      <c r="F81">
        <f t="shared" si="15"/>
        <v>86.087746492095832</v>
      </c>
      <c r="G81">
        <f t="shared" si="16"/>
        <v>98.304940061775596</v>
      </c>
      <c r="H81">
        <f t="shared" si="17"/>
        <v>68.23448548658655</v>
      </c>
      <c r="I81" t="str">
        <f t="shared" si="18"/>
        <v/>
      </c>
      <c r="J81">
        <f t="shared" si="20"/>
        <v>260.8532610055093</v>
      </c>
      <c r="K81">
        <f t="shared" si="19"/>
        <v>260.8532610055093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">
        <v>43458</v>
      </c>
      <c r="C82" s="4"/>
      <c r="D82" s="4"/>
      <c r="E82">
        <f t="shared" si="14"/>
        <v>118.63536616396124</v>
      </c>
      <c r="F82">
        <f t="shared" si="15"/>
        <v>77.552694215030556</v>
      </c>
      <c r="G82">
        <f t="shared" si="16"/>
        <v>87.156277042429295</v>
      </c>
      <c r="H82">
        <f t="shared" si="17"/>
        <v>60.496082060366213</v>
      </c>
      <c r="I82" t="str">
        <f t="shared" si="18"/>
        <v/>
      </c>
      <c r="J82">
        <f t="shared" si="20"/>
        <v>260.05661215466432</v>
      </c>
      <c r="K82">
        <f t="shared" si="19"/>
        <v>260.05661215466432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">
        <v>43459</v>
      </c>
      <c r="C83" s="4"/>
      <c r="D83" s="4"/>
      <c r="E83">
        <f t="shared" si="14"/>
        <v>106.87342450120488</v>
      </c>
      <c r="F83">
        <f t="shared" si="15"/>
        <v>69.863838061578832</v>
      </c>
      <c r="G83">
        <f t="shared" si="16"/>
        <v>77.271972528777965</v>
      </c>
      <c r="H83">
        <f t="shared" si="17"/>
        <v>53.635283076531692</v>
      </c>
      <c r="I83" t="str">
        <f t="shared" si="18"/>
        <v/>
      </c>
      <c r="J83">
        <f t="shared" si="20"/>
        <v>259.22855498504714</v>
      </c>
      <c r="K83">
        <f t="shared" si="19"/>
        <v>259.22855498504714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">
        <v>43460</v>
      </c>
      <c r="C84" s="4"/>
      <c r="D84" s="4"/>
      <c r="E84">
        <f t="shared" si="14"/>
        <v>96.2776045115328</v>
      </c>
      <c r="F84">
        <f t="shared" si="15"/>
        <v>62.937283070541334</v>
      </c>
      <c r="G84">
        <f t="shared" si="16"/>
        <v>68.50863691184793</v>
      </c>
      <c r="H84">
        <f t="shared" si="17"/>
        <v>47.552560310089476</v>
      </c>
      <c r="I84" t="str">
        <f t="shared" si="18"/>
        <v/>
      </c>
      <c r="J84">
        <f t="shared" si="20"/>
        <v>258.38472276045189</v>
      </c>
      <c r="K84">
        <f t="shared" si="19"/>
        <v>258.38472276045189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">
        <v>43461</v>
      </c>
      <c r="C85" s="4"/>
      <c r="D85" s="4"/>
      <c r="E85">
        <f t="shared" si="14"/>
        <v>86.732292651243895</v>
      </c>
      <c r="F85">
        <f t="shared" si="15"/>
        <v>56.697451932287002</v>
      </c>
      <c r="G85">
        <f t="shared" si="16"/>
        <v>60.739142252017238</v>
      </c>
      <c r="H85">
        <f t="shared" si="17"/>
        <v>42.159672930562259</v>
      </c>
      <c r="I85" t="str">
        <f t="shared" si="18"/>
        <v/>
      </c>
      <c r="J85">
        <f t="shared" si="20"/>
        <v>257.53777900172474</v>
      </c>
      <c r="K85">
        <f t="shared" si="19"/>
        <v>257.53777900172474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">
        <v>43462</v>
      </c>
      <c r="C86" s="4"/>
      <c r="D86" s="4"/>
      <c r="E86">
        <f t="shared" si="14"/>
        <v>78.133337723830877</v>
      </c>
      <c r="F86">
        <f t="shared" si="15"/>
        <v>51.076260346526354</v>
      </c>
      <c r="G86">
        <f t="shared" si="16"/>
        <v>53.850778059675065</v>
      </c>
      <c r="H86">
        <f t="shared" si="17"/>
        <v>37.378387410085594</v>
      </c>
      <c r="I86" t="str">
        <f t="shared" si="18"/>
        <v/>
      </c>
      <c r="J86">
        <f t="shared" si="20"/>
        <v>256.69787293644072</v>
      </c>
      <c r="K86">
        <f t="shared" si="19"/>
        <v>256.69787293644072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">
        <v>43463</v>
      </c>
      <c r="C87" s="4"/>
      <c r="D87" s="4"/>
      <c r="E87">
        <f t="shared" si="14"/>
        <v>70.386914461192433</v>
      </c>
      <c r="F87">
        <f t="shared" si="15"/>
        <v>46.012374138114289</v>
      </c>
      <c r="G87">
        <f t="shared" si="16"/>
        <v>47.743616226916195</v>
      </c>
      <c r="H87">
        <f t="shared" si="17"/>
        <v>33.139342605422158</v>
      </c>
      <c r="I87" t="str">
        <f t="shared" si="18"/>
        <v/>
      </c>
      <c r="J87">
        <f t="shared" si="20"/>
        <v>255.87303153269215</v>
      </c>
      <c r="K87">
        <f t="shared" si="19"/>
        <v>255.87303153269215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">
        <v>43464</v>
      </c>
      <c r="C88" s="4"/>
      <c r="D88" s="4"/>
      <c r="E88">
        <f t="shared" si="14"/>
        <v>63.408499773537002</v>
      </c>
      <c r="F88">
        <f t="shared" si="15"/>
        <v>41.450540025093929</v>
      </c>
      <c r="G88">
        <f t="shared" si="16"/>
        <v>42.329061390664883</v>
      </c>
      <c r="H88">
        <f t="shared" si="17"/>
        <v>29.381043549867613</v>
      </c>
      <c r="I88" t="str">
        <f t="shared" si="18"/>
        <v/>
      </c>
      <c r="J88">
        <f t="shared" si="20"/>
        <v>255.06949647522629</v>
      </c>
      <c r="K88">
        <f t="shared" si="19"/>
        <v>255.06949647522629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">
        <v>43465</v>
      </c>
      <c r="C89" s="4"/>
      <c r="D89" s="4"/>
      <c r="E89">
        <f t="shared" si="14"/>
        <v>57.121950497594348</v>
      </c>
      <c r="F89">
        <f t="shared" si="15"/>
        <v>37.340982736830547</v>
      </c>
      <c r="G89">
        <f t="shared" si="16"/>
        <v>37.528565697638761</v>
      </c>
      <c r="H89">
        <f t="shared" si="17"/>
        <v>26.048969358190458</v>
      </c>
      <c r="I89" t="str">
        <f t="shared" si="18"/>
        <v/>
      </c>
      <c r="J89">
        <f t="shared" si="20"/>
        <v>254.29201337864009</v>
      </c>
      <c r="K89">
        <f t="shared" si="19"/>
        <v>254.29201337864009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">
        <v>43466</v>
      </c>
      <c r="C90" s="4"/>
      <c r="D90" s="4"/>
      <c r="E90">
        <f t="shared" si="14"/>
        <v>51.458672580223542</v>
      </c>
      <c r="F90">
        <f t="shared" si="15"/>
        <v>33.638861904046259</v>
      </c>
      <c r="G90">
        <f t="shared" si="16"/>
        <v>33.272489326507753</v>
      </c>
      <c r="H90">
        <f t="shared" si="17"/>
        <v>23.094782303163047</v>
      </c>
      <c r="I90" t="str">
        <f t="shared" si="18"/>
        <v/>
      </c>
      <c r="J90">
        <f t="shared" si="20"/>
        <v>253.54407960088324</v>
      </c>
      <c r="K90">
        <f t="shared" si="19"/>
        <v>253.54407960088324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">
        <v>43467</v>
      </c>
      <c r="C91" s="4"/>
      <c r="D91" s="4"/>
      <c r="E91">
        <f t="shared" si="14"/>
        <v>46.356872632179616</v>
      </c>
      <c r="F91">
        <f t="shared" si="15"/>
        <v>30.303782794751935</v>
      </c>
      <c r="G91">
        <f t="shared" si="16"/>
        <v>29.499090237073109</v>
      </c>
      <c r="H91">
        <f t="shared" si="17"/>
        <v>20.475626589916825</v>
      </c>
      <c r="I91" t="str">
        <f t="shared" si="18"/>
        <v/>
      </c>
      <c r="J91">
        <f t="shared" si="20"/>
        <v>252.82815620483512</v>
      </c>
      <c r="K91">
        <f t="shared" si="19"/>
        <v>252.82815620483512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">
        <v>43468</v>
      </c>
      <c r="C92" s="4"/>
      <c r="D92" s="4"/>
      <c r="E92">
        <f t="shared" si="14"/>
        <v>41.760883685561801</v>
      </c>
      <c r="F92">
        <f t="shared" si="15"/>
        <v>27.299355557598201</v>
      </c>
      <c r="G92">
        <f t="shared" si="16"/>
        <v>26.153628490961992</v>
      </c>
      <c r="H92">
        <f t="shared" si="17"/>
        <v>18.153506655582913</v>
      </c>
      <c r="I92" t="str">
        <f t="shared" si="18"/>
        <v/>
      </c>
      <c r="J92">
        <f t="shared" si="20"/>
        <v>252.14584890201527</v>
      </c>
      <c r="K92">
        <f t="shared" si="19"/>
        <v>252.14584890201527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">
        <v>43469</v>
      </c>
      <c r="C93" s="4"/>
      <c r="D93" s="4"/>
      <c r="E93">
        <f t="shared" si="14"/>
        <v>37.620557798120458</v>
      </c>
      <c r="F93">
        <f t="shared" si="15"/>
        <v>24.592798163443554</v>
      </c>
      <c r="G93">
        <f t="shared" si="16"/>
        <v>23.187572150398843</v>
      </c>
      <c r="H93">
        <f t="shared" si="17"/>
        <v>16.094735975336604</v>
      </c>
      <c r="I93" t="str">
        <f t="shared" si="18"/>
        <v/>
      </c>
      <c r="J93">
        <f t="shared" si="20"/>
        <v>251.49806218810693</v>
      </c>
      <c r="K93">
        <f t="shared" si="19"/>
        <v>251.49806218810693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">
        <v>43470</v>
      </c>
      <c r="C94" s="4"/>
      <c r="D94" s="4"/>
      <c r="E94">
        <f t="shared" si="14"/>
        <v>33.890718876982071</v>
      </c>
      <c r="F94">
        <f t="shared" si="15"/>
        <v>22.154578712739525</v>
      </c>
      <c r="G94">
        <f t="shared" si="16"/>
        <v>20.557893235187404</v>
      </c>
      <c r="H94">
        <f t="shared" si="17"/>
        <v>14.269448378786326</v>
      </c>
      <c r="I94" t="str">
        <f t="shared" si="18"/>
        <v/>
      </c>
      <c r="J94">
        <f t="shared" si="20"/>
        <v>250.88513033395319</v>
      </c>
      <c r="K94">
        <f t="shared" si="19"/>
        <v>250.88513033395319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">
        <v>43471</v>
      </c>
      <c r="C95" s="4"/>
      <c r="D95" s="4"/>
      <c r="E95">
        <f t="shared" si="14"/>
        <v>30.530669751420128</v>
      </c>
      <c r="F95">
        <f t="shared" si="15"/>
        <v>19.958093205862529</v>
      </c>
      <c r="G95">
        <f t="shared" si="16"/>
        <v>18.226443524493551</v>
      </c>
      <c r="H95">
        <f t="shared" si="17"/>
        <v>12.651164787472647</v>
      </c>
      <c r="I95" t="str">
        <f t="shared" si="18"/>
        <v/>
      </c>
      <c r="J95">
        <f t="shared" si="20"/>
        <v>250.3069284183899</v>
      </c>
      <c r="K95">
        <f t="shared" si="19"/>
        <v>250.3069284183899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">
        <v>43472</v>
      </c>
      <c r="C96" s="4"/>
      <c r="D96" s="4"/>
      <c r="E96">
        <f t="shared" si="14"/>
        <v>27.503748116224212</v>
      </c>
      <c r="F96">
        <f t="shared" si="15"/>
        <v>17.97937526046692</v>
      </c>
      <c r="G96">
        <f t="shared" si="16"/>
        <v>16.159401148311517</v>
      </c>
      <c r="H96">
        <f t="shared" si="17"/>
        <v>11.216409088225799</v>
      </c>
      <c r="I96" t="str">
        <f t="shared" si="18"/>
        <v/>
      </c>
      <c r="J96">
        <f t="shared" si="20"/>
        <v>249.76296617224111</v>
      </c>
      <c r="K96">
        <f t="shared" si="19"/>
        <v>249.76296617224111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">
        <v>43473</v>
      </c>
      <c r="C97" s="4"/>
      <c r="D97" s="4"/>
      <c r="E97">
        <f t="shared" si="14"/>
        <v>24.776926500458462</v>
      </c>
      <c r="F97">
        <f t="shared" si="15"/>
        <v>16.196834608515385</v>
      </c>
      <c r="G97">
        <f t="shared" si="16"/>
        <v>14.326779940427645</v>
      </c>
      <c r="H97">
        <f t="shared" si="17"/>
        <v>9.9443675699340268</v>
      </c>
      <c r="I97" t="str">
        <f t="shared" si="18"/>
        <v/>
      </c>
      <c r="J97">
        <f t="shared" si="20"/>
        <v>249.25246703858133</v>
      </c>
      <c r="K97">
        <f t="shared" si="19"/>
        <v>249.25246703858133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">
        <v>43474</v>
      </c>
      <c r="C98" s="4"/>
      <c r="D98" s="4"/>
      <c r="E98">
        <f t="shared" si="14"/>
        <v>22.320451896772173</v>
      </c>
      <c r="F98">
        <f t="shared" si="15"/>
        <v>14.591021519664796</v>
      </c>
      <c r="G98">
        <f t="shared" si="16"/>
        <v>12.701994435164268</v>
      </c>
      <c r="H98">
        <f t="shared" si="17"/>
        <v>8.8165869832408159</v>
      </c>
      <c r="I98" t="str">
        <f t="shared" si="18"/>
        <v/>
      </c>
      <c r="J98">
        <f t="shared" si="20"/>
        <v>248.774434536424</v>
      </c>
      <c r="K98">
        <f t="shared" si="19"/>
        <v>248.774434536424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">
        <v>43475</v>
      </c>
      <c r="C99" s="4"/>
      <c r="D99" s="4"/>
      <c r="E99">
        <f t="shared" si="14"/>
        <v>20.107521119171174</v>
      </c>
      <c r="F99">
        <f t="shared" si="15"/>
        <v>13.144414580574368</v>
      </c>
      <c r="G99">
        <f t="shared" si="16"/>
        <v>11.261474197399316</v>
      </c>
      <c r="H99">
        <f t="shared" si="17"/>
        <v>7.8167068429839928</v>
      </c>
      <c r="I99" t="str">
        <f t="shared" si="18"/>
        <v/>
      </c>
      <c r="J99">
        <f t="shared" si="20"/>
        <v>248.3277077375904</v>
      </c>
      <c r="K99">
        <f t="shared" si="19"/>
        <v>248.3277077375904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">
        <v>43476</v>
      </c>
      <c r="C100" s="4"/>
      <c r="D100" s="4"/>
      <c r="E100">
        <f t="shared" si="14"/>
        <v>18.113988347000433</v>
      </c>
      <c r="F100">
        <f t="shared" si="15"/>
        <v>11.841229514545004</v>
      </c>
      <c r="G100">
        <f t="shared" si="16"/>
        <v>9.9843218910251768</v>
      </c>
      <c r="H100">
        <f t="shared" si="17"/>
        <v>6.9302220899422471</v>
      </c>
      <c r="I100" t="str">
        <f t="shared" si="18"/>
        <v/>
      </c>
      <c r="J100">
        <f t="shared" si="20"/>
        <v>247.91100742460276</v>
      </c>
      <c r="K100">
        <f t="shared" si="19"/>
        <v>247.91100742460276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">
        <v>43477</v>
      </c>
      <c r="C101" s="4"/>
      <c r="D101" s="4"/>
      <c r="E101">
        <f t="shared" si="14"/>
        <v>16.31810166407983</v>
      </c>
      <c r="F101">
        <f t="shared" si="15"/>
        <v>10.667246955474891</v>
      </c>
      <c r="G101">
        <f t="shared" si="16"/>
        <v>8.8520101255149903</v>
      </c>
      <c r="H101">
        <f t="shared" si="17"/>
        <v>6.1442726688710021</v>
      </c>
      <c r="I101" t="str">
        <f t="shared" si="18"/>
        <v/>
      </c>
      <c r="J101">
        <f t="shared" si="20"/>
        <v>247.5229742866039</v>
      </c>
      <c r="K101">
        <f t="shared" si="19"/>
        <v>247.5229742866039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">
        <v>43478</v>
      </c>
      <c r="C102" s="4"/>
      <c r="D102" s="4"/>
      <c r="E102">
        <f t="shared" si="14"/>
        <v>14.700265718308213</v>
      </c>
      <c r="F102">
        <f t="shared" si="15"/>
        <v>9.609657296931525</v>
      </c>
      <c r="G102">
        <f t="shared" si="16"/>
        <v>7.8481126828107719</v>
      </c>
      <c r="H102">
        <f t="shared" si="17"/>
        <v>5.4474569702786813</v>
      </c>
      <c r="I102" t="str">
        <f t="shared" si="18"/>
        <v/>
      </c>
      <c r="J102">
        <f t="shared" si="20"/>
        <v>247.16220032665282</v>
      </c>
      <c r="K102">
        <f t="shared" si="19"/>
        <v>247.16220032665282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">
        <v>43479</v>
      </c>
      <c r="C103" s="4"/>
      <c r="D103" s="4"/>
      <c r="E103">
        <f t="shared" si="14"/>
        <v>13.242827912057461</v>
      </c>
      <c r="F103">
        <f t="shared" si="15"/>
        <v>8.6569209234509756</v>
      </c>
      <c r="G103">
        <f t="shared" si="16"/>
        <v>6.9580662254960943</v>
      </c>
      <c r="H103">
        <f t="shared" si="17"/>
        <v>4.8296664295809117</v>
      </c>
      <c r="I103" t="str">
        <f t="shared" si="18"/>
        <v/>
      </c>
      <c r="J103">
        <f t="shared" si="20"/>
        <v>246.82725449387004</v>
      </c>
      <c r="K103">
        <f t="shared" si="19"/>
        <v>246.82725449387004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">
        <v>43480</v>
      </c>
      <c r="C104" s="4"/>
      <c r="D104" s="4"/>
      <c r="E104">
        <f t="shared" si="14"/>
        <v>11.929885790428488</v>
      </c>
      <c r="F104">
        <f t="shared" si="15"/>
        <v>7.7986422990144746</v>
      </c>
      <c r="G104">
        <f t="shared" si="16"/>
        <v>6.1689590294019485</v>
      </c>
      <c r="H104">
        <f t="shared" si="17"/>
        <v>4.2819388841960029</v>
      </c>
      <c r="I104" t="str">
        <f t="shared" si="18"/>
        <v/>
      </c>
      <c r="J104">
        <f t="shared" si="20"/>
        <v>246.51670341481849</v>
      </c>
      <c r="K104">
        <f t="shared" si="19"/>
        <v>246.51670341481849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">
        <v>43481</v>
      </c>
      <c r="C105" s="4"/>
      <c r="D105" s="4"/>
      <c r="E105">
        <f t="shared" si="14"/>
        <v>10.747113525736042</v>
      </c>
      <c r="F105">
        <f t="shared" si="15"/>
        <v>7.0254565388513548</v>
      </c>
      <c r="G105">
        <f t="shared" si="16"/>
        <v>5.4693436758323637</v>
      </c>
      <c r="H105">
        <f t="shared" si="17"/>
        <v>3.7963285612627087</v>
      </c>
      <c r="I105" t="str">
        <f t="shared" si="18"/>
        <v/>
      </c>
      <c r="J105">
        <f t="shared" si="20"/>
        <v>246.22912797758866</v>
      </c>
      <c r="K105">
        <f t="shared" si="19"/>
        <v>246.22912797758866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">
        <v>43482</v>
      </c>
      <c r="C106" s="4"/>
      <c r="D106" s="4"/>
      <c r="E106">
        <f t="shared" si="14"/>
        <v>9.6816056049527486</v>
      </c>
      <c r="F106">
        <f t="shared" si="15"/>
        <v>6.3289272269259715</v>
      </c>
      <c r="G106">
        <f t="shared" si="16"/>
        <v>4.8490709861737349</v>
      </c>
      <c r="H106">
        <f t="shared" si="17"/>
        <v>3.3657908099183613</v>
      </c>
      <c r="I106" t="str">
        <f t="shared" si="18"/>
        <v/>
      </c>
      <c r="J106">
        <f t="shared" si="20"/>
        <v>245.9631364170076</v>
      </c>
      <c r="K106">
        <f t="shared" si="19"/>
        <v>245.9631364170076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">
        <v>43483</v>
      </c>
      <c r="C107" s="4"/>
      <c r="D107" s="4"/>
      <c r="E107">
        <f t="shared" si="14"/>
        <v>8.7217360145484193</v>
      </c>
      <c r="F107">
        <f t="shared" si="15"/>
        <v>5.7014543641705915</v>
      </c>
      <c r="G107">
        <f t="shared" si="16"/>
        <v>4.2991427898107846</v>
      </c>
      <c r="H107">
        <f t="shared" si="17"/>
        <v>2.9840799059718046</v>
      </c>
      <c r="I107" t="str">
        <f t="shared" si="18"/>
        <v/>
      </c>
      <c r="J107">
        <f t="shared" si="20"/>
        <v>245.71737445819878</v>
      </c>
      <c r="K107">
        <f t="shared" si="19"/>
        <v>245.71737445819878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">
        <v>43484</v>
      </c>
      <c r="C108" s="4"/>
      <c r="D108" s="4"/>
      <c r="E108">
        <f t="shared" si="14"/>
        <v>7.8570313862565353</v>
      </c>
      <c r="F108">
        <f t="shared" si="15"/>
        <v>5.1361914430652531</v>
      </c>
      <c r="G108">
        <f t="shared" si="16"/>
        <v>3.8115813894830555</v>
      </c>
      <c r="H108">
        <f t="shared" si="17"/>
        <v>2.645658446444175</v>
      </c>
      <c r="I108" t="str">
        <f t="shared" si="18"/>
        <v/>
      </c>
      <c r="J108">
        <f t="shared" si="20"/>
        <v>245.49053299662108</v>
      </c>
      <c r="K108">
        <f t="shared" si="19"/>
        <v>245.49053299662108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">
        <v>43485</v>
      </c>
      <c r="C109" s="4"/>
      <c r="D109" s="4"/>
      <c r="E109">
        <f t="shared" si="14"/>
        <v>7.0780567196307889</v>
      </c>
      <c r="F109">
        <f t="shared" si="15"/>
        <v>4.6269707437453773</v>
      </c>
      <c r="G109">
        <f t="shared" si="16"/>
        <v>3.3793138304422308</v>
      </c>
      <c r="H109">
        <f t="shared" si="17"/>
        <v>2.3456170195824311</v>
      </c>
      <c r="I109" t="str">
        <f t="shared" si="18"/>
        <v/>
      </c>
      <c r="J109">
        <f t="shared" si="20"/>
        <v>245.28135372416295</v>
      </c>
      <c r="K109">
        <f t="shared" si="19"/>
        <v>245.28135372416295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">
        <v>43486</v>
      </c>
      <c r="C110" s="4"/>
      <c r="D110" s="4"/>
      <c r="E110">
        <f t="shared" si="14"/>
        <v>6.3763124344829762</v>
      </c>
      <c r="F110">
        <f t="shared" si="15"/>
        <v>4.1682360365249451</v>
      </c>
      <c r="G110">
        <f t="shared" si="16"/>
        <v>2.9960692945263183</v>
      </c>
      <c r="H110">
        <f t="shared" si="17"/>
        <v>2.0796029850147404</v>
      </c>
      <c r="I110" t="str">
        <f t="shared" si="18"/>
        <v/>
      </c>
      <c r="J110">
        <f t="shared" si="20"/>
        <v>245.08863305151021</v>
      </c>
      <c r="K110">
        <f t="shared" si="19"/>
        <v>245.08863305151021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">
        <v>43487</v>
      </c>
      <c r="C111" s="4"/>
      <c r="D111" s="4"/>
      <c r="E111">
        <f t="shared" si="14"/>
        <v>5.7441416299166113</v>
      </c>
      <c r="F111">
        <f t="shared" si="15"/>
        <v>3.7549819565362887</v>
      </c>
      <c r="G111">
        <f t="shared" si="16"/>
        <v>2.6562881306672659</v>
      </c>
      <c r="H111">
        <f t="shared" si="17"/>
        <v>1.8437573308758284</v>
      </c>
      <c r="I111" t="str">
        <f t="shared" si="18"/>
        <v/>
      </c>
      <c r="J111">
        <f t="shared" si="20"/>
        <v>244.91122462566045</v>
      </c>
      <c r="K111">
        <f t="shared" si="19"/>
        <v>244.91122462566045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">
        <v>43488</v>
      </c>
      <c r="C112" s="4"/>
      <c r="D112" s="4"/>
      <c r="E112">
        <f t="shared" si="14"/>
        <v>5.1746465380372282</v>
      </c>
      <c r="F112">
        <f t="shared" si="15"/>
        <v>3.3826993889885761</v>
      </c>
      <c r="G112">
        <f t="shared" si="16"/>
        <v>2.3550412021559524</v>
      </c>
      <c r="H112">
        <f t="shared" si="17"/>
        <v>1.6346586919013597</v>
      </c>
      <c r="I112" t="str">
        <f t="shared" si="18"/>
        <v/>
      </c>
      <c r="J112">
        <f t="shared" si="20"/>
        <v>244.74804069708722</v>
      </c>
      <c r="K112">
        <f t="shared" si="19"/>
        <v>244.74804069708722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">
        <v>43489</v>
      </c>
      <c r="C113" s="4"/>
      <c r="D113" s="4"/>
      <c r="E113">
        <f t="shared" si="14"/>
        <v>4.6616132607456953</v>
      </c>
      <c r="F113">
        <f t="shared" si="15"/>
        <v>3.0473262691303962</v>
      </c>
      <c r="G113">
        <f t="shared" si="16"/>
        <v>2.087958380651624</v>
      </c>
      <c r="H113">
        <f t="shared" si="17"/>
        <v>1.4492737163731573</v>
      </c>
      <c r="I113" t="str">
        <f t="shared" si="18"/>
        <v/>
      </c>
      <c r="J113">
        <f t="shared" si="20"/>
        <v>244.59805255275722</v>
      </c>
      <c r="K113">
        <f t="shared" si="19"/>
        <v>244.59805255275722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">
        <v>43490</v>
      </c>
      <c r="C114" s="4"/>
      <c r="D114" s="4"/>
      <c r="E114">
        <f t="shared" si="14"/>
        <v>4.1994439683995628</v>
      </c>
      <c r="F114">
        <f t="shared" si="15"/>
        <v>2.7452032600829912</v>
      </c>
      <c r="G114">
        <f t="shared" si="16"/>
        <v>1.8511651496128085</v>
      </c>
      <c r="H114">
        <f t="shared" si="17"/>
        <v>1.2849130618985549</v>
      </c>
      <c r="I114" t="str">
        <f t="shared" si="18"/>
        <v/>
      </c>
      <c r="J114">
        <f t="shared" si="20"/>
        <v>244.46029019818445</v>
      </c>
      <c r="K114">
        <f t="shared" si="19"/>
        <v>244.46029019818445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">
        <v>43491</v>
      </c>
      <c r="C115" s="4"/>
      <c r="D115" s="4"/>
      <c r="E115">
        <f t="shared" si="14"/>
        <v>3.7830958205457033</v>
      </c>
      <c r="F115">
        <f t="shared" si="15"/>
        <v>2.4730338249342894</v>
      </c>
      <c r="G115">
        <f t="shared" si="16"/>
        <v>1.6412263974684922</v>
      </c>
      <c r="H115">
        <f t="shared" si="17"/>
        <v>1.139192381663549</v>
      </c>
      <c r="I115" t="str">
        <f t="shared" si="18"/>
        <v/>
      </c>
      <c r="J115">
        <f t="shared" si="20"/>
        <v>244.33384144327073</v>
      </c>
      <c r="K115">
        <f t="shared" si="19"/>
        <v>244.33384144327073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">
        <v>43492</v>
      </c>
      <c r="C116" s="4"/>
      <c r="D116" s="4"/>
      <c r="E116">
        <f t="shared" si="14"/>
        <v>3.4080259422736621</v>
      </c>
      <c r="F116">
        <f t="shared" si="15"/>
        <v>2.2278482574307561</v>
      </c>
      <c r="G116">
        <f t="shared" si="16"/>
        <v>1.4550965851484434</v>
      </c>
      <c r="H116">
        <f t="shared" si="17"/>
        <v>1.0099977351951988</v>
      </c>
      <c r="I116" t="str">
        <f t="shared" si="18"/>
        <v/>
      </c>
      <c r="J116">
        <f t="shared" si="20"/>
        <v>244.21785052223558</v>
      </c>
      <c r="K116">
        <f t="shared" si="19"/>
        <v>244.21785052223558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">
        <v>43493</v>
      </c>
      <c r="C117" s="4"/>
      <c r="D117" s="4"/>
      <c r="E117">
        <f t="shared" si="14"/>
        <v>3.0701418558134477</v>
      </c>
      <c r="F117">
        <f t="shared" si="15"/>
        <v>2.0069712787972622</v>
      </c>
      <c r="G117">
        <f t="shared" si="16"/>
        <v>1.2900755650631124</v>
      </c>
      <c r="H117">
        <f t="shared" si="17"/>
        <v>0.89545492185419806</v>
      </c>
      <c r="I117" t="str">
        <f t="shared" si="18"/>
        <v/>
      </c>
      <c r="J117">
        <f t="shared" si="20"/>
        <v>244.11151635694307</v>
      </c>
      <c r="K117">
        <f t="shared" si="19"/>
        <v>244.11151635694307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">
        <v>43494</v>
      </c>
      <c r="C118" s="4"/>
      <c r="D118" s="4"/>
      <c r="E118">
        <f t="shared" si="14"/>
        <v>2.7657568265249894</v>
      </c>
      <c r="F118">
        <f t="shared" si="15"/>
        <v>1.8079928471260844</v>
      </c>
      <c r="G118">
        <f t="shared" si="16"/>
        <v>1.1437694106079725</v>
      </c>
      <c r="H118">
        <f t="shared" si="17"/>
        <v>0.79390229218478303</v>
      </c>
      <c r="I118" t="str">
        <f t="shared" si="18"/>
        <v/>
      </c>
      <c r="J118">
        <f t="shared" si="20"/>
        <v>244.0140905549413</v>
      </c>
      <c r="K118">
        <f t="shared" si="19"/>
        <v>244.0140905549413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">
        <v>43495</v>
      </c>
      <c r="C119" s="4"/>
      <c r="D119" s="4"/>
      <c r="E119">
        <f t="shared" si="14"/>
        <v>2.4915496360486036</v>
      </c>
      <c r="F119">
        <f t="shared" si="15"/>
        <v>1.6287418608292363</v>
      </c>
      <c r="G119">
        <f t="shared" si="16"/>
        <v>1.0140556879538367</v>
      </c>
      <c r="H119">
        <f t="shared" si="17"/>
        <v>0.70386664270172827</v>
      </c>
      <c r="I119" t="str">
        <f t="shared" si="18"/>
        <v/>
      </c>
      <c r="J119">
        <f t="shared" si="20"/>
        <v>243.92487521812748</v>
      </c>
      <c r="K119">
        <f t="shared" si="19"/>
        <v>243.92487521812748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">
        <v>43496</v>
      </c>
      <c r="C120" s="4"/>
      <c r="D120" s="4"/>
      <c r="E120">
        <f t="shared" si="14"/>
        <v>2.2445283436916212</v>
      </c>
      <c r="F120">
        <f t="shared" si="15"/>
        <v>1.4672624692261762</v>
      </c>
      <c r="G120">
        <f t="shared" si="16"/>
        <v>0.89905266632802294</v>
      </c>
      <c r="H120">
        <f t="shared" si="17"/>
        <v>0.62404184442496857</v>
      </c>
      <c r="I120" t="str">
        <f t="shared" si="18"/>
        <v/>
      </c>
      <c r="J120">
        <f t="shared" si="20"/>
        <v>243.84322062480121</v>
      </c>
      <c r="K120">
        <f t="shared" si="19"/>
        <v>243.84322062480121</v>
      </c>
      <c r="L120" t="str">
        <f t="shared" si="11"/>
        <v/>
      </c>
      <c r="M120" t="str">
        <f t="shared" si="12"/>
        <v/>
      </c>
    </row>
    <row r="121" spans="1:13">
      <c r="A121">
        <f t="shared" ref="A121:A150" si="21">A120+1</f>
        <v>119</v>
      </c>
      <c r="B121" s="1">
        <v>43497</v>
      </c>
      <c r="C121" s="4"/>
      <c r="D121" s="4"/>
      <c r="E121">
        <f t="shared" ref="E121:E150" si="22">(E120*EXP(-1/$O$5)+C121)</f>
        <v>2.0219976406429403</v>
      </c>
      <c r="F121">
        <f t="shared" si="15"/>
        <v>1.3217927317860041</v>
      </c>
      <c r="G121">
        <f t="shared" ref="G121:G150" si="23">(G120*EXP(-1/$O$6)+C121)</f>
        <v>0.797092020126141</v>
      </c>
      <c r="H121">
        <f t="shared" si="17"/>
        <v>0.55326989513032143</v>
      </c>
      <c r="I121" t="str">
        <f t="shared" ref="I121:I150" si="24">IF(ISBLANK(D121),"",($O$2+((E120*EXP(-1/$O$5))*$O$3)-((G120*EXP(-1/$O$6))*$O$4)))</f>
        <v/>
      </c>
      <c r="J121">
        <f t="shared" ref="J121:J150" si="25">$O$2+F121-H121</f>
        <v>243.76852283665568</v>
      </c>
      <c r="K121">
        <f t="shared" ref="K121:K150" si="26">IF(I121="",J121,I121)</f>
        <v>243.76852283665568</v>
      </c>
      <c r="L121" t="str">
        <f t="shared" ref="L121:L150" si="27">IF(ISBLANK(D121),"",(K121-D121))</f>
        <v/>
      </c>
      <c r="M121" t="str">
        <f t="shared" si="12"/>
        <v/>
      </c>
    </row>
    <row r="122" spans="1:13">
      <c r="A122">
        <f t="shared" si="21"/>
        <v>120</v>
      </c>
      <c r="B122" s="1">
        <v>43498</v>
      </c>
      <c r="C122" s="4"/>
      <c r="D122" s="4"/>
      <c r="E122">
        <f t="shared" si="22"/>
        <v>1.8215294408094755</v>
      </c>
      <c r="F122">
        <f t="shared" si="15"/>
        <v>1.1907453931699994</v>
      </c>
      <c r="G122">
        <f t="shared" si="23"/>
        <v>0.70669462684954687</v>
      </c>
      <c r="H122">
        <f t="shared" si="17"/>
        <v>0.49052412044513416</v>
      </c>
      <c r="I122" t="str">
        <f t="shared" si="24"/>
        <v/>
      </c>
      <c r="J122">
        <f t="shared" si="25"/>
        <v>243.70022127272486</v>
      </c>
      <c r="K122">
        <f t="shared" si="26"/>
        <v>243.70022127272486</v>
      </c>
      <c r="L122" t="str">
        <f t="shared" si="27"/>
        <v/>
      </c>
      <c r="M122" t="str">
        <f t="shared" si="12"/>
        <v/>
      </c>
    </row>
    <row r="123" spans="1:13">
      <c r="A123">
        <f t="shared" si="21"/>
        <v>121</v>
      </c>
      <c r="B123" s="1">
        <v>43499</v>
      </c>
      <c r="C123" s="4"/>
      <c r="D123" s="4"/>
      <c r="E123">
        <f t="shared" si="22"/>
        <v>1.6409363873840408</v>
      </c>
      <c r="F123">
        <f t="shared" si="15"/>
        <v>1.0726905643063618</v>
      </c>
      <c r="G123">
        <f t="shared" si="23"/>
        <v>0.62654910977403433</v>
      </c>
      <c r="H123">
        <f t="shared" si="17"/>
        <v>0.43489428009054493</v>
      </c>
      <c r="I123" t="str">
        <f t="shared" si="24"/>
        <v/>
      </c>
      <c r="J123">
        <f t="shared" si="25"/>
        <v>243.63779628421582</v>
      </c>
      <c r="K123">
        <f t="shared" si="26"/>
        <v>243.63779628421582</v>
      </c>
      <c r="L123" t="str">
        <f t="shared" si="27"/>
        <v/>
      </c>
      <c r="M123" t="str">
        <f t="shared" si="12"/>
        <v/>
      </c>
    </row>
    <row r="124" spans="1:13">
      <c r="A124">
        <f t="shared" si="21"/>
        <v>122</v>
      </c>
      <c r="B124" s="1">
        <v>43500</v>
      </c>
      <c r="C124" s="4"/>
      <c r="D124" s="4"/>
      <c r="E124">
        <f t="shared" si="22"/>
        <v>1.4782479860684443</v>
      </c>
      <c r="F124">
        <f t="shared" si="15"/>
        <v>0.96634012052618856</v>
      </c>
      <c r="G124">
        <f t="shared" si="23"/>
        <v>0.55549281407259166</v>
      </c>
      <c r="H124">
        <f t="shared" si="17"/>
        <v>0.3855733632096246</v>
      </c>
      <c r="I124" t="str">
        <f t="shared" si="24"/>
        <v/>
      </c>
      <c r="J124">
        <f t="shared" si="25"/>
        <v>243.58076675731655</v>
      </c>
      <c r="K124">
        <f t="shared" si="26"/>
        <v>243.58076675731655</v>
      </c>
      <c r="L124" t="str">
        <f t="shared" si="27"/>
        <v/>
      </c>
      <c r="M124" t="str">
        <f t="shared" si="12"/>
        <v/>
      </c>
    </row>
    <row r="125" spans="1:13">
      <c r="A125">
        <f t="shared" si="21"/>
        <v>123</v>
      </c>
      <c r="B125" s="1">
        <v>43501</v>
      </c>
      <c r="C125" s="4"/>
      <c r="D125" s="4"/>
      <c r="E125">
        <f t="shared" si="22"/>
        <v>1.3316891045356463</v>
      </c>
      <c r="F125">
        <f t="shared" si="15"/>
        <v>0.8705336465249921</v>
      </c>
      <c r="G125">
        <f t="shared" si="23"/>
        <v>0.49249494041667996</v>
      </c>
      <c r="H125">
        <f t="shared" si="17"/>
        <v>0.34184588122388887</v>
      </c>
      <c r="I125" t="str">
        <f t="shared" si="24"/>
        <v/>
      </c>
      <c r="J125">
        <f t="shared" si="25"/>
        <v>243.5286877653011</v>
      </c>
      <c r="K125">
        <f t="shared" si="26"/>
        <v>243.5286877653011</v>
      </c>
      <c r="L125" t="str">
        <f t="shared" si="27"/>
        <v/>
      </c>
      <c r="M125" t="str">
        <f t="shared" si="12"/>
        <v/>
      </c>
    </row>
    <row r="126" spans="1:13">
      <c r="A126">
        <f t="shared" si="21"/>
        <v>124</v>
      </c>
      <c r="B126" s="1">
        <v>43502</v>
      </c>
      <c r="C126" s="4"/>
      <c r="D126" s="4"/>
      <c r="E126">
        <f t="shared" si="22"/>
        <v>1.1996606035334327</v>
      </c>
      <c r="F126">
        <f t="shared" si="15"/>
        <v>0.78422577479184996</v>
      </c>
      <c r="G126">
        <f t="shared" si="23"/>
        <v>0.43664159137859271</v>
      </c>
      <c r="H126">
        <f t="shared" si="17"/>
        <v>0.30307748838501752</v>
      </c>
      <c r="I126" t="str">
        <f t="shared" si="24"/>
        <v/>
      </c>
      <c r="J126">
        <f t="shared" si="25"/>
        <v>243.48114828640684</v>
      </c>
      <c r="K126">
        <f t="shared" si="26"/>
        <v>243.48114828640684</v>
      </c>
      <c r="L126" t="str">
        <f t="shared" si="27"/>
        <v/>
      </c>
      <c r="M126" t="str">
        <f t="shared" si="12"/>
        <v/>
      </c>
    </row>
    <row r="127" spans="1:13">
      <c r="A127">
        <f t="shared" si="21"/>
        <v>125</v>
      </c>
      <c r="B127" s="1">
        <v>43503</v>
      </c>
      <c r="C127" s="4"/>
      <c r="D127" s="4"/>
      <c r="E127">
        <f t="shared" si="22"/>
        <v>1.080721888290914</v>
      </c>
      <c r="F127">
        <f t="shared" si="15"/>
        <v>0.70647477935273695</v>
      </c>
      <c r="G127">
        <f t="shared" si="23"/>
        <v>0.38712251370607731</v>
      </c>
      <c r="H127">
        <f t="shared" si="17"/>
        <v>0.26870577944921969</v>
      </c>
      <c r="I127" t="str">
        <f t="shared" si="24"/>
        <v/>
      </c>
      <c r="J127">
        <f t="shared" si="25"/>
        <v>243.43776899990351</v>
      </c>
      <c r="K127">
        <f t="shared" si="26"/>
        <v>243.43776899990351</v>
      </c>
      <c r="L127" t="str">
        <f t="shared" si="27"/>
        <v/>
      </c>
      <c r="M127" t="str">
        <f t="shared" si="12"/>
        <v/>
      </c>
    </row>
    <row r="128" spans="1:13">
      <c r="A128">
        <f t="shared" si="21"/>
        <v>126</v>
      </c>
      <c r="B128" s="1">
        <v>43504</v>
      </c>
      <c r="C128" s="4"/>
      <c r="D128" s="4"/>
      <c r="E128">
        <f t="shared" si="22"/>
        <v>0.97357518984204072</v>
      </c>
      <c r="F128">
        <f t="shared" si="15"/>
        <v>0.63643230037162679</v>
      </c>
      <c r="G128">
        <f t="shared" si="23"/>
        <v>0.34321934414207389</v>
      </c>
      <c r="H128">
        <f t="shared" si="17"/>
        <v>0.23823213097796675</v>
      </c>
      <c r="I128" t="str">
        <f t="shared" si="24"/>
        <v/>
      </c>
      <c r="J128">
        <f t="shared" si="25"/>
        <v>243.39820016939368</v>
      </c>
      <c r="K128">
        <f t="shared" si="26"/>
        <v>243.39820016939368</v>
      </c>
      <c r="L128" t="str">
        <f t="shared" si="27"/>
        <v/>
      </c>
      <c r="M128" t="str">
        <f t="shared" si="12"/>
        <v/>
      </c>
    </row>
    <row r="129" spans="1:13">
      <c r="A129">
        <f t="shared" si="21"/>
        <v>127</v>
      </c>
      <c r="B129" s="1">
        <v>43505</v>
      </c>
      <c r="C129" s="4"/>
      <c r="D129" s="4"/>
      <c r="E129">
        <f t="shared" si="22"/>
        <v>0.87705140475587284</v>
      </c>
      <c r="F129">
        <f t="shared" si="15"/>
        <v>0.57333408749201009</v>
      </c>
      <c r="G129">
        <f t="shared" si="23"/>
        <v>0.30429518827405272</v>
      </c>
      <c r="H129">
        <f t="shared" si="17"/>
        <v>0.21121446790849038</v>
      </c>
      <c r="I129" t="str">
        <f t="shared" si="24"/>
        <v/>
      </c>
      <c r="J129">
        <f t="shared" si="25"/>
        <v>243.36211961958352</v>
      </c>
      <c r="K129">
        <f t="shared" si="26"/>
        <v>243.36211961958352</v>
      </c>
      <c r="L129" t="str">
        <f t="shared" si="27"/>
        <v/>
      </c>
      <c r="M129" t="str">
        <f t="shared" si="12"/>
        <v/>
      </c>
    </row>
    <row r="130" spans="1:13">
      <c r="A130">
        <f t="shared" si="21"/>
        <v>128</v>
      </c>
      <c r="B130" s="1">
        <v>43506</v>
      </c>
      <c r="C130" s="4"/>
      <c r="D130" s="4"/>
      <c r="E130">
        <f t="shared" si="22"/>
        <v>0.79009733876748967</v>
      </c>
      <c r="F130">
        <f t="shared" si="15"/>
        <v>0.5164916609172</v>
      </c>
      <c r="G130">
        <f t="shared" si="23"/>
        <v>0.26978538123542284</v>
      </c>
      <c r="H130">
        <f t="shared" si="17"/>
        <v>0.18726085046014501</v>
      </c>
      <c r="I130" t="str">
        <f t="shared" si="24"/>
        <v/>
      </c>
      <c r="J130">
        <f t="shared" si="25"/>
        <v>243.32923081045706</v>
      </c>
      <c r="K130">
        <f t="shared" si="26"/>
        <v>243.32923081045706</v>
      </c>
      <c r="L130" t="str">
        <f t="shared" si="27"/>
        <v/>
      </c>
      <c r="M130" t="str">
        <f t="shared" si="12"/>
        <v/>
      </c>
    </row>
    <row r="131" spans="1:13">
      <c r="A131">
        <f t="shared" si="21"/>
        <v>129</v>
      </c>
      <c r="B131" s="1">
        <v>43507</v>
      </c>
      <c r="C131" s="4"/>
      <c r="D131" s="4"/>
      <c r="E131">
        <f t="shared" si="22"/>
        <v>0.71176421512172405</v>
      </c>
      <c r="F131">
        <f t="shared" si="15"/>
        <v>0.46528479924146415</v>
      </c>
      <c r="G131">
        <f t="shared" si="23"/>
        <v>0.23918929622637333</v>
      </c>
      <c r="H131">
        <f t="shared" si="17"/>
        <v>0.16602378834318096</v>
      </c>
      <c r="I131" t="str">
        <f t="shared" si="24"/>
        <v/>
      </c>
      <c r="J131">
        <f t="shared" si="25"/>
        <v>243.29926101089828</v>
      </c>
      <c r="K131">
        <f t="shared" si="26"/>
        <v>243.29926101089828</v>
      </c>
      <c r="L131" t="str">
        <f t="shared" si="27"/>
        <v/>
      </c>
      <c r="M131" t="str">
        <f t="shared" ref="M131:M150" si="28">IF(L131="","",(ABS(L131)/D131)*100)</f>
        <v/>
      </c>
    </row>
    <row r="132" spans="1:13">
      <c r="A132">
        <f t="shared" si="21"/>
        <v>130</v>
      </c>
      <c r="B132" s="1">
        <v>43508</v>
      </c>
      <c r="C132" s="4"/>
      <c r="D132" s="4"/>
      <c r="E132">
        <f t="shared" si="22"/>
        <v>0.64119732224149262</v>
      </c>
      <c r="F132">
        <f t="shared" ref="F132:F150" si="29">E132*$O$3</f>
        <v>0.41915477206489804</v>
      </c>
      <c r="G132">
        <f t="shared" si="23"/>
        <v>0.21206308202201393</v>
      </c>
      <c r="H132">
        <f t="shared" ref="H132:H150" si="30">G132*$O$4</f>
        <v>0.14719519978730319</v>
      </c>
      <c r="I132" t="str">
        <f t="shared" si="24"/>
        <v/>
      </c>
      <c r="J132">
        <f t="shared" si="25"/>
        <v>243.27195957227761</v>
      </c>
      <c r="K132">
        <f t="shared" si="26"/>
        <v>243.27195957227761</v>
      </c>
      <c r="L132" t="str">
        <f t="shared" si="27"/>
        <v/>
      </c>
      <c r="M132" t="str">
        <f t="shared" si="28"/>
        <v/>
      </c>
    </row>
    <row r="133" spans="1:13">
      <c r="A133">
        <f t="shared" si="21"/>
        <v>131</v>
      </c>
      <c r="B133" s="1">
        <v>43509</v>
      </c>
      <c r="C133" s="4"/>
      <c r="D133" s="4"/>
      <c r="E133">
        <f t="shared" si="22"/>
        <v>0.577626687763938</v>
      </c>
      <c r="F133">
        <f t="shared" si="29"/>
        <v>0.37759824355147303</v>
      </c>
      <c r="G133">
        <f t="shared" si="23"/>
        <v>0.18801322411231242</v>
      </c>
      <c r="H133">
        <f t="shared" si="30"/>
        <v>0.13050194226166142</v>
      </c>
      <c r="I133" t="str">
        <f t="shared" si="24"/>
        <v/>
      </c>
      <c r="J133">
        <f t="shared" si="25"/>
        <v>243.24709630128979</v>
      </c>
      <c r="K133">
        <f t="shared" si="26"/>
        <v>243.24709630128979</v>
      </c>
      <c r="L133" t="str">
        <f t="shared" si="27"/>
        <v/>
      </c>
      <c r="M133" t="str">
        <f t="shared" si="28"/>
        <v/>
      </c>
    </row>
    <row r="134" spans="1:13">
      <c r="A134">
        <f t="shared" si="21"/>
        <v>132</v>
      </c>
      <c r="B134" s="1">
        <v>43510</v>
      </c>
      <c r="C134" s="4"/>
      <c r="D134" s="4"/>
      <c r="E134">
        <f t="shared" si="22"/>
        <v>0.52035867718654505</v>
      </c>
      <c r="F134">
        <f t="shared" si="29"/>
        <v>0.34016178041051082</v>
      </c>
      <c r="G134">
        <f t="shared" si="23"/>
        <v>0.16669083606658652</v>
      </c>
      <c r="H134">
        <f t="shared" si="30"/>
        <v>0.11570185005132931</v>
      </c>
      <c r="I134" t="str">
        <f t="shared" si="24"/>
        <v/>
      </c>
      <c r="J134">
        <f t="shared" si="25"/>
        <v>243.22445993035919</v>
      </c>
      <c r="K134">
        <f t="shared" si="26"/>
        <v>243.22445993035919</v>
      </c>
      <c r="L134" t="str">
        <f t="shared" si="27"/>
        <v/>
      </c>
      <c r="M134" t="str">
        <f t="shared" si="28"/>
        <v/>
      </c>
    </row>
    <row r="135" spans="1:13">
      <c r="A135">
        <f t="shared" si="21"/>
        <v>133</v>
      </c>
      <c r="B135" s="1">
        <v>43511</v>
      </c>
      <c r="C135" s="4"/>
      <c r="D135" s="4"/>
      <c r="E135">
        <f t="shared" si="22"/>
        <v>0.46876842545403546</v>
      </c>
      <c r="F135">
        <f t="shared" si="29"/>
        <v>0.30643690437684817</v>
      </c>
      <c r="G135">
        <f t="shared" si="23"/>
        <v>0.14778659830852831</v>
      </c>
      <c r="H135">
        <f t="shared" si="30"/>
        <v>0.10258022120819479</v>
      </c>
      <c r="I135" t="str">
        <f t="shared" si="24"/>
        <v/>
      </c>
      <c r="J135">
        <f t="shared" si="25"/>
        <v>243.20385668316865</v>
      </c>
      <c r="K135">
        <f t="shared" si="26"/>
        <v>243.20385668316865</v>
      </c>
      <c r="L135" t="str">
        <f t="shared" si="27"/>
        <v/>
      </c>
      <c r="M135" t="str">
        <f t="shared" si="28"/>
        <v/>
      </c>
    </row>
    <row r="136" spans="1:13">
      <c r="A136">
        <f t="shared" si="21"/>
        <v>134</v>
      </c>
      <c r="B136" s="1">
        <v>43512</v>
      </c>
      <c r="C136" s="4"/>
      <c r="D136" s="4"/>
      <c r="E136">
        <f t="shared" si="22"/>
        <v>0.42229301890526355</v>
      </c>
      <c r="F136">
        <f t="shared" si="29"/>
        <v>0.27605563520611215</v>
      </c>
      <c r="G136">
        <f t="shared" si="23"/>
        <v>0.13102627087959243</v>
      </c>
      <c r="H136">
        <f t="shared" si="30"/>
        <v>9.0946702913168156E-2</v>
      </c>
      <c r="I136" t="str">
        <f t="shared" si="24"/>
        <v/>
      </c>
      <c r="J136">
        <f t="shared" si="25"/>
        <v>243.18510893229296</v>
      </c>
      <c r="K136">
        <f t="shared" si="26"/>
        <v>243.18510893229296</v>
      </c>
      <c r="L136" t="str">
        <f t="shared" si="27"/>
        <v/>
      </c>
      <c r="M136" t="str">
        <f t="shared" si="28"/>
        <v/>
      </c>
    </row>
    <row r="137" spans="1:13">
      <c r="A137">
        <f t="shared" si="21"/>
        <v>135</v>
      </c>
      <c r="B137" s="1">
        <v>43513</v>
      </c>
      <c r="C137" s="4"/>
      <c r="D137" s="4"/>
      <c r="E137">
        <f t="shared" si="22"/>
        <v>0.38042535318669274</v>
      </c>
      <c r="F137">
        <f t="shared" si="29"/>
        <v>0.2486864755536527</v>
      </c>
      <c r="G137">
        <f t="shared" si="23"/>
        <v>0.11616671509531337</v>
      </c>
      <c r="H137">
        <f t="shared" si="30"/>
        <v>8.0632530066286318E-2</v>
      </c>
      <c r="I137" t="str">
        <f t="shared" si="24"/>
        <v/>
      </c>
      <c r="J137">
        <f t="shared" si="25"/>
        <v>243.16805394548737</v>
      </c>
      <c r="K137">
        <f t="shared" si="26"/>
        <v>243.16805394548737</v>
      </c>
      <c r="L137" t="str">
        <f t="shared" si="27"/>
        <v/>
      </c>
      <c r="M137" t="str">
        <f t="shared" si="28"/>
        <v/>
      </c>
    </row>
    <row r="138" spans="1:13">
      <c r="A138">
        <f t="shared" si="21"/>
        <v>136</v>
      </c>
      <c r="B138" s="1">
        <v>43514</v>
      </c>
      <c r="C138" s="4"/>
      <c r="D138" s="4"/>
      <c r="E138">
        <f t="shared" si="22"/>
        <v>0.34270860011466803</v>
      </c>
      <c r="F138">
        <f t="shared" si="29"/>
        <v>0.22403079392718078</v>
      </c>
      <c r="G138">
        <f t="shared" si="23"/>
        <v>0.10299236638152336</v>
      </c>
      <c r="H138">
        <f t="shared" si="30"/>
        <v>7.1488077045497825E-2</v>
      </c>
      <c r="I138" t="str">
        <f t="shared" si="24"/>
        <v/>
      </c>
      <c r="J138">
        <f t="shared" si="25"/>
        <v>243.15254271688167</v>
      </c>
      <c r="K138">
        <f t="shared" si="26"/>
        <v>243.15254271688167</v>
      </c>
      <c r="L138" t="str">
        <f t="shared" si="27"/>
        <v/>
      </c>
      <c r="M138" t="str">
        <f t="shared" si="28"/>
        <v/>
      </c>
    </row>
    <row r="139" spans="1:13">
      <c r="A139">
        <f t="shared" si="21"/>
        <v>137</v>
      </c>
      <c r="B139" s="1">
        <v>43515</v>
      </c>
      <c r="C139" s="4"/>
      <c r="D139" s="4"/>
      <c r="E139">
        <f t="shared" si="22"/>
        <v>0.30873122311308615</v>
      </c>
      <c r="F139">
        <f t="shared" si="29"/>
        <v>0.20181956624663644</v>
      </c>
      <c r="G139">
        <f t="shared" si="23"/>
        <v>9.1312107122618363E-2</v>
      </c>
      <c r="H139">
        <f t="shared" si="30"/>
        <v>6.3380687117987763E-2</v>
      </c>
      <c r="I139" t="str">
        <f t="shared" si="24"/>
        <v/>
      </c>
      <c r="J139">
        <f t="shared" si="25"/>
        <v>243.13843887912864</v>
      </c>
      <c r="K139">
        <f t="shared" si="26"/>
        <v>243.13843887912864</v>
      </c>
      <c r="L139" t="str">
        <f t="shared" si="27"/>
        <v/>
      </c>
      <c r="M139" t="str">
        <f t="shared" si="28"/>
        <v/>
      </c>
    </row>
    <row r="140" spans="1:13">
      <c r="A140">
        <f t="shared" si="21"/>
        <v>138</v>
      </c>
      <c r="B140" s="1">
        <v>43516</v>
      </c>
      <c r="C140" s="4"/>
      <c r="D140" s="4"/>
      <c r="E140">
        <f t="shared" si="22"/>
        <v>0.27812248683870328</v>
      </c>
      <c r="F140">
        <f t="shared" si="29"/>
        <v>0.18181044045766212</v>
      </c>
      <c r="G140">
        <f t="shared" si="23"/>
        <v>8.0956494156913902E-2</v>
      </c>
      <c r="H140">
        <f t="shared" si="30"/>
        <v>5.6192748015751089E-2</v>
      </c>
      <c r="I140" t="str">
        <f t="shared" si="24"/>
        <v/>
      </c>
      <c r="J140">
        <f t="shared" si="25"/>
        <v>243.12561769244192</v>
      </c>
      <c r="K140">
        <f t="shared" si="26"/>
        <v>243.12561769244192</v>
      </c>
      <c r="L140" t="str">
        <f t="shared" si="27"/>
        <v/>
      </c>
      <c r="M140" t="str">
        <f t="shared" si="28"/>
        <v/>
      </c>
    </row>
    <row r="141" spans="1:13">
      <c r="A141">
        <f t="shared" si="21"/>
        <v>139</v>
      </c>
      <c r="B141" s="1">
        <v>43517</v>
      </c>
      <c r="C141" s="4"/>
      <c r="D141" s="4"/>
      <c r="E141">
        <f t="shared" si="22"/>
        <v>0.25054841199852051</v>
      </c>
      <c r="F141">
        <f t="shared" si="29"/>
        <v>0.16378509216997189</v>
      </c>
      <c r="G141">
        <f t="shared" si="23"/>
        <v>7.1775300698925557E-2</v>
      </c>
      <c r="H141">
        <f t="shared" si="30"/>
        <v>4.9819985758178198E-2</v>
      </c>
      <c r="I141" t="str">
        <f t="shared" si="24"/>
        <v/>
      </c>
      <c r="J141">
        <f t="shared" si="25"/>
        <v>243.1139651064118</v>
      </c>
      <c r="K141">
        <f t="shared" si="26"/>
        <v>243.1139651064118</v>
      </c>
      <c r="L141" t="str">
        <f t="shared" si="27"/>
        <v/>
      </c>
      <c r="M141" t="str">
        <f t="shared" si="28"/>
        <v/>
      </c>
    </row>
    <row r="142" spans="1:13">
      <c r="A142">
        <f t="shared" si="21"/>
        <v>140</v>
      </c>
      <c r="B142" s="1">
        <v>43518</v>
      </c>
      <c r="C142" s="4"/>
      <c r="D142" s="4"/>
      <c r="E142">
        <f t="shared" si="22"/>
        <v>0.22570813122128583</v>
      </c>
      <c r="F142">
        <f t="shared" si="29"/>
        <v>0.14754684246735</v>
      </c>
      <c r="G142">
        <f t="shared" si="23"/>
        <v>6.3635337029737407E-2</v>
      </c>
      <c r="H142">
        <f t="shared" si="30"/>
        <v>4.4169951970481194E-2</v>
      </c>
      <c r="I142" t="str">
        <f t="shared" si="24"/>
        <v/>
      </c>
      <c r="J142">
        <f t="shared" si="25"/>
        <v>243.10337689049689</v>
      </c>
      <c r="K142">
        <f t="shared" si="26"/>
        <v>243.10337689049689</v>
      </c>
      <c r="L142" t="str">
        <f t="shared" si="27"/>
        <v/>
      </c>
      <c r="M142" t="str">
        <f t="shared" si="28"/>
        <v/>
      </c>
    </row>
    <row r="143" spans="1:13">
      <c r="A143">
        <f t="shared" si="21"/>
        <v>141</v>
      </c>
      <c r="B143" s="1">
        <v>43519</v>
      </c>
      <c r="C143" s="4"/>
      <c r="D143" s="4"/>
      <c r="E143">
        <f t="shared" si="22"/>
        <v>0.20333060622114824</v>
      </c>
      <c r="F143">
        <f t="shared" si="29"/>
        <v>0.13291851189662968</v>
      </c>
      <c r="G143">
        <f t="shared" si="23"/>
        <v>5.6418518340653742E-2</v>
      </c>
      <c r="H143">
        <f t="shared" si="30"/>
        <v>3.9160682753795285E-2</v>
      </c>
      <c r="I143" t="str">
        <f t="shared" si="24"/>
        <v/>
      </c>
      <c r="J143">
        <f t="shared" si="25"/>
        <v>243.09375782914285</v>
      </c>
      <c r="K143">
        <f t="shared" si="26"/>
        <v>243.09375782914285</v>
      </c>
      <c r="L143" t="str">
        <f t="shared" si="27"/>
        <v/>
      </c>
      <c r="M143" t="str">
        <f t="shared" si="28"/>
        <v/>
      </c>
    </row>
    <row r="144" spans="1:13">
      <c r="A144">
        <f t="shared" si="21"/>
        <v>142</v>
      </c>
      <c r="B144" s="1">
        <v>43520</v>
      </c>
      <c r="C144" s="4"/>
      <c r="D144" s="4"/>
      <c r="E144">
        <f t="shared" si="22"/>
        <v>0.18317167043364668</v>
      </c>
      <c r="F144">
        <f t="shared" si="29"/>
        <v>0.11974048722000956</v>
      </c>
      <c r="G144">
        <f t="shared" si="23"/>
        <v>5.0020151700732145E-2</v>
      </c>
      <c r="H144">
        <f t="shared" si="30"/>
        <v>3.4719509651454414E-2</v>
      </c>
      <c r="I144" t="str">
        <f t="shared" si="24"/>
        <v/>
      </c>
      <c r="J144">
        <f t="shared" si="25"/>
        <v>243.08502097756855</v>
      </c>
      <c r="K144">
        <f t="shared" si="26"/>
        <v>243.08502097756855</v>
      </c>
      <c r="L144" t="str">
        <f t="shared" si="27"/>
        <v/>
      </c>
      <c r="M144" t="str">
        <f t="shared" si="28"/>
        <v/>
      </c>
    </row>
    <row r="145" spans="1:13">
      <c r="A145">
        <f t="shared" si="21"/>
        <v>143</v>
      </c>
      <c r="B145" s="1">
        <v>43521</v>
      </c>
      <c r="C145" s="4"/>
      <c r="D145" s="4"/>
      <c r="E145">
        <f t="shared" si="22"/>
        <v>0.16501136485552254</v>
      </c>
      <c r="F145">
        <f t="shared" si="29"/>
        <v>0.10786897983657628</v>
      </c>
      <c r="G145">
        <f t="shared" si="23"/>
        <v>4.4347417297582029E-2</v>
      </c>
      <c r="H145">
        <f t="shared" si="30"/>
        <v>3.0782005462369252E-2</v>
      </c>
      <c r="I145" t="str">
        <f t="shared" si="24"/>
        <v/>
      </c>
      <c r="J145">
        <f t="shared" si="25"/>
        <v>243.07708697437423</v>
      </c>
      <c r="K145">
        <f t="shared" si="26"/>
        <v>243.07708697437423</v>
      </c>
      <c r="L145" t="str">
        <f t="shared" si="27"/>
        <v/>
      </c>
      <c r="M145" t="str">
        <f t="shared" si="28"/>
        <v/>
      </c>
    </row>
    <row r="146" spans="1:13">
      <c r="A146">
        <f t="shared" si="21"/>
        <v>144</v>
      </c>
      <c r="B146" s="1">
        <v>43522</v>
      </c>
      <c r="C146" s="4"/>
      <c r="D146" s="4"/>
      <c r="E146">
        <f t="shared" si="22"/>
        <v>0.14865153801906228</v>
      </c>
      <c r="F146">
        <f t="shared" si="29"/>
        <v>9.7174456870251336E-2</v>
      </c>
      <c r="G146">
        <f t="shared" si="23"/>
        <v>3.9318021919095683E-2</v>
      </c>
      <c r="H146">
        <f t="shared" si="30"/>
        <v>2.7291049608635185E-2</v>
      </c>
      <c r="I146" t="str">
        <f t="shared" si="24"/>
        <v/>
      </c>
      <c r="J146">
        <f t="shared" si="25"/>
        <v>243.06988340726161</v>
      </c>
      <c r="K146">
        <f t="shared" si="26"/>
        <v>243.06988340726161</v>
      </c>
      <c r="L146" t="str">
        <f t="shared" si="27"/>
        <v/>
      </c>
      <c r="M146" t="str">
        <f t="shared" si="28"/>
        <v/>
      </c>
    </row>
    <row r="147" spans="1:13">
      <c r="A147">
        <f t="shared" si="21"/>
        <v>145</v>
      </c>
      <c r="B147" s="1">
        <v>43523</v>
      </c>
      <c r="C147" s="4"/>
      <c r="D147" s="4"/>
      <c r="E147">
        <f t="shared" si="22"/>
        <v>0.13391368391371242</v>
      </c>
      <c r="F147">
        <f t="shared" si="29"/>
        <v>8.7540227805384715E-2</v>
      </c>
      <c r="G147">
        <f t="shared" si="23"/>
        <v>3.485900514244325E-2</v>
      </c>
      <c r="H147">
        <f t="shared" si="30"/>
        <v>2.4195999498846828E-2</v>
      </c>
      <c r="I147" t="str">
        <f t="shared" si="24"/>
        <v/>
      </c>
      <c r="J147">
        <f t="shared" si="25"/>
        <v>243.06334422830653</v>
      </c>
      <c r="K147">
        <f t="shared" si="26"/>
        <v>243.06334422830653</v>
      </c>
      <c r="L147" t="str">
        <f t="shared" si="27"/>
        <v/>
      </c>
      <c r="M147" t="str">
        <f t="shared" si="28"/>
        <v/>
      </c>
    </row>
    <row r="148" spans="1:13">
      <c r="A148">
        <f t="shared" si="21"/>
        <v>146</v>
      </c>
      <c r="B148" s="1">
        <v>43524</v>
      </c>
      <c r="C148" s="4"/>
      <c r="D148" s="4"/>
      <c r="E148">
        <f t="shared" si="22"/>
        <v>0.12063699426400866</v>
      </c>
      <c r="F148">
        <f t="shared" si="29"/>
        <v>7.8861171248436016E-2</v>
      </c>
      <c r="G148">
        <f t="shared" si="23"/>
        <v>3.0905680911956557E-2</v>
      </c>
      <c r="H148">
        <f t="shared" si="30"/>
        <v>2.1451955866254202E-2</v>
      </c>
      <c r="I148" t="str">
        <f t="shared" si="24"/>
        <v/>
      </c>
      <c r="J148">
        <f t="shared" si="25"/>
        <v>243.05740921538219</v>
      </c>
      <c r="K148">
        <f t="shared" si="26"/>
        <v>243.05740921538219</v>
      </c>
      <c r="L148" t="str">
        <f t="shared" si="27"/>
        <v/>
      </c>
      <c r="M148" t="str">
        <f t="shared" si="28"/>
        <v/>
      </c>
    </row>
    <row r="149" spans="1:13">
      <c r="A149">
        <f t="shared" si="21"/>
        <v>147</v>
      </c>
      <c r="B149" s="1">
        <v>43525</v>
      </c>
      <c r="C149" s="4"/>
      <c r="D149" s="4"/>
      <c r="E149">
        <f t="shared" si="22"/>
        <v>0.10867660391175482</v>
      </c>
      <c r="F149">
        <f t="shared" si="29"/>
        <v>7.1042587923133185E-2</v>
      </c>
      <c r="G149">
        <f t="shared" si="23"/>
        <v>2.7400699151585974E-2</v>
      </c>
      <c r="H149">
        <f t="shared" si="30"/>
        <v>1.9019111424169535E-2</v>
      </c>
      <c r="I149" t="str">
        <f t="shared" si="24"/>
        <v/>
      </c>
      <c r="J149">
        <f t="shared" si="25"/>
        <v>243.05202347649896</v>
      </c>
      <c r="K149">
        <f t="shared" si="26"/>
        <v>243.05202347649896</v>
      </c>
      <c r="L149" t="str">
        <f t="shared" si="27"/>
        <v/>
      </c>
      <c r="M149" t="str">
        <f t="shared" si="28"/>
        <v/>
      </c>
    </row>
    <row r="150" spans="1:13">
      <c r="A150">
        <f t="shared" si="21"/>
        <v>148</v>
      </c>
      <c r="B150" s="1">
        <v>43526</v>
      </c>
      <c r="C150" s="4"/>
      <c r="D150" s="4"/>
      <c r="E150">
        <f t="shared" si="22"/>
        <v>9.7902010157393887E-2</v>
      </c>
      <c r="F150">
        <f t="shared" si="29"/>
        <v>6.399916738386259E-2</v>
      </c>
      <c r="G150">
        <f t="shared" si="23"/>
        <v>2.4293213798931741E-2</v>
      </c>
      <c r="H150">
        <f t="shared" si="30"/>
        <v>1.6862173389700266E-2</v>
      </c>
      <c r="I150" t="str">
        <f t="shared" si="24"/>
        <v/>
      </c>
      <c r="J150">
        <f t="shared" si="25"/>
        <v>243.04713699399414</v>
      </c>
      <c r="K150">
        <f t="shared" si="26"/>
        <v>243.04713699399414</v>
      </c>
      <c r="L150" t="str">
        <f t="shared" si="27"/>
        <v/>
      </c>
      <c r="M150" t="str">
        <f t="shared" si="28"/>
        <v/>
      </c>
    </row>
  </sheetData>
  <pageMargins left="0.7" right="0.7" top="0.75" bottom="0.75" header="0.3" footer="0.3"/>
  <pageSetup paperSize="9" orientation="portrait" r:id="rId1"/>
  <headerFooter>
    <oddHeader>&amp;CWietse Vermeire&amp;REdwards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D234-0A2B-4408-B1A5-F47BFD30551A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14">
        <f>Edwards!B2</f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243</v>
      </c>
      <c r="K2">
        <f>IF(ISBLANK(I2),J2,I2)</f>
        <v>243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243</v>
      </c>
      <c r="Q2" t="s">
        <v>19</v>
      </c>
      <c r="R2">
        <f>SUMSQ(L2:L150)</f>
        <v>394.17744446763174</v>
      </c>
      <c r="S2">
        <f>SQRT(R2/11)</f>
        <v>5.9861768378006568</v>
      </c>
    </row>
    <row r="3" spans="1:25">
      <c r="A3">
        <f>A2+1</f>
        <v>1</v>
      </c>
      <c r="B3" s="14">
        <f>Edwards!B3</f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243</v>
      </c>
      <c r="K3">
        <f>IF(I3="",J3,I3)</f>
        <v>243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0.64776397174925615</v>
      </c>
      <c r="Q3" t="s">
        <v>20</v>
      </c>
      <c r="R3">
        <f>RSQ(D2:D100,I2:I100)</f>
        <v>0.79151917601014454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243</v>
      </c>
      <c r="K4">
        <f t="shared" ref="K4:K67" si="9">IF(I4="",J4,I4)</f>
        <v>243</v>
      </c>
      <c r="L4" t="str">
        <f t="shared" si="1"/>
        <v/>
      </c>
      <c r="M4" t="str">
        <f t="shared" si="2"/>
        <v/>
      </c>
      <c r="N4" t="s">
        <v>13</v>
      </c>
      <c r="O4" s="6">
        <v>0.71902150701793932</v>
      </c>
      <c r="Q4" t="s">
        <v>21</v>
      </c>
      <c r="R4">
        <f>1-((1-$R$3)*($Y$3-1))/(Y3-Y4-1)</f>
        <v>0.58303835202028909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>
        <v>108.91</v>
      </c>
      <c r="D5" s="4"/>
      <c r="E5">
        <f t="shared" si="4"/>
        <v>108.91</v>
      </c>
      <c r="F5">
        <f t="shared" si="5"/>
        <v>70.547974163211492</v>
      </c>
      <c r="G5">
        <f t="shared" si="6"/>
        <v>108.91</v>
      </c>
      <c r="H5">
        <f t="shared" si="7"/>
        <v>78.308632329323771</v>
      </c>
      <c r="I5" t="str">
        <f t="shared" si="8"/>
        <v/>
      </c>
      <c r="J5">
        <f t="shared" si="0"/>
        <v>235.23934183388775</v>
      </c>
      <c r="K5">
        <f t="shared" si="9"/>
        <v>235.23934183388775</v>
      </c>
      <c r="L5" t="str">
        <f t="shared" si="1"/>
        <v/>
      </c>
      <c r="M5" t="str">
        <f t="shared" si="2"/>
        <v/>
      </c>
      <c r="N5" s="2" t="s">
        <v>14</v>
      </c>
      <c r="O5" s="6">
        <v>10.665628758439849</v>
      </c>
      <c r="Q5" s="2" t="s">
        <v>22</v>
      </c>
      <c r="R5">
        <f>LARGE(L2:L150,1)/LARGE(D2:D100,1)*100</f>
        <v>3.2259230021703424</v>
      </c>
    </row>
    <row r="6" spans="1:25">
      <c r="A6">
        <f t="shared" si="3"/>
        <v>4</v>
      </c>
      <c r="B6" s="14">
        <f>Edwards!B6</f>
        <v>43382</v>
      </c>
      <c r="D6" s="4"/>
      <c r="E6">
        <f t="shared" si="4"/>
        <v>99.162778779050058</v>
      </c>
      <c r="F6">
        <f t="shared" si="5"/>
        <v>64.234075431610322</v>
      </c>
      <c r="G6">
        <f t="shared" si="6"/>
        <v>96.500346767664908</v>
      </c>
      <c r="H6">
        <f t="shared" si="7"/>
        <v>69.385824760640148</v>
      </c>
      <c r="I6" t="str">
        <f t="shared" si="8"/>
        <v/>
      </c>
      <c r="J6">
        <f t="shared" si="0"/>
        <v>237.84825067097017</v>
      </c>
      <c r="K6">
        <f t="shared" si="9"/>
        <v>237.84825067097017</v>
      </c>
      <c r="L6" t="str">
        <f t="shared" si="1"/>
        <v/>
      </c>
      <c r="M6" t="str">
        <f t="shared" si="2"/>
        <v/>
      </c>
      <c r="N6" s="2" t="s">
        <v>15</v>
      </c>
      <c r="O6" s="6">
        <v>8.2661535251141647</v>
      </c>
      <c r="Q6" s="2" t="s">
        <v>45</v>
      </c>
      <c r="R6">
        <f>AVERAGE(M2:M150)</f>
        <v>1.8850066177680438</v>
      </c>
      <c r="S6">
        <f>_xlfn.STDEV.P(M2:M150)</f>
        <v>1.2132008454966701</v>
      </c>
    </row>
    <row r="7" spans="1:25">
      <c r="A7">
        <f t="shared" si="3"/>
        <v>5</v>
      </c>
      <c r="B7" s="14">
        <f>Edwards!B7</f>
        <v>43383</v>
      </c>
      <c r="C7">
        <v>102.96</v>
      </c>
      <c r="D7" s="4"/>
      <c r="E7">
        <f t="shared" si="4"/>
        <v>193.24791382960996</v>
      </c>
      <c r="F7">
        <f t="shared" si="5"/>
        <v>125.17903619452615</v>
      </c>
      <c r="G7">
        <f t="shared" si="6"/>
        <v>188.4647004524798</v>
      </c>
      <c r="H7">
        <f t="shared" si="7"/>
        <v>135.51017293902655</v>
      </c>
      <c r="I7" t="str">
        <f t="shared" si="8"/>
        <v/>
      </c>
      <c r="J7">
        <f t="shared" si="0"/>
        <v>232.66886325549959</v>
      </c>
      <c r="K7">
        <f t="shared" si="9"/>
        <v>232.66886325549959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D8" s="4"/>
      <c r="E8">
        <f t="shared" si="4"/>
        <v>175.95262261131705</v>
      </c>
      <c r="F8">
        <f t="shared" si="5"/>
        <v>113.97576966240472</v>
      </c>
      <c r="G8">
        <f t="shared" si="6"/>
        <v>166.99025752574047</v>
      </c>
      <c r="H8">
        <f t="shared" si="7"/>
        <v>120.06958662347169</v>
      </c>
      <c r="I8" t="str">
        <f t="shared" si="8"/>
        <v/>
      </c>
      <c r="J8">
        <f t="shared" si="0"/>
        <v>236.90618303893302</v>
      </c>
      <c r="K8">
        <f t="shared" si="9"/>
        <v>236.90618303893302</v>
      </c>
      <c r="L8" t="str">
        <f t="shared" si="1"/>
        <v/>
      </c>
      <c r="M8" t="str">
        <f t="shared" si="2"/>
        <v/>
      </c>
      <c r="O8">
        <f>1.1*O3</f>
        <v>0.71254036892418182</v>
      </c>
    </row>
    <row r="9" spans="1:25">
      <c r="A9">
        <f t="shared" si="3"/>
        <v>7</v>
      </c>
      <c r="B9" s="14">
        <f>Edwards!B9</f>
        <v>43385</v>
      </c>
      <c r="C9">
        <f>9+92.23</f>
        <v>101.23</v>
      </c>
      <c r="D9" s="4">
        <v>251</v>
      </c>
      <c r="E9">
        <f t="shared" si="4"/>
        <v>261.43522442016081</v>
      </c>
      <c r="F9">
        <f t="shared" si="5"/>
        <v>169.34831932556148</v>
      </c>
      <c r="G9">
        <f t="shared" si="6"/>
        <v>249.1927009278819</v>
      </c>
      <c r="H9">
        <f t="shared" si="7"/>
        <v>179.17491135903629</v>
      </c>
      <c r="I9">
        <f t="shared" si="8"/>
        <v>240.38680826177398</v>
      </c>
      <c r="J9">
        <f t="shared" si="0"/>
        <v>233.17340796652519</v>
      </c>
      <c r="K9">
        <f t="shared" si="9"/>
        <v>240.38680826177398</v>
      </c>
      <c r="L9">
        <f t="shared" si="1"/>
        <v>-10.613191738226021</v>
      </c>
      <c r="M9">
        <f t="shared" si="2"/>
        <v>4.2283632423211239</v>
      </c>
    </row>
    <row r="10" spans="1:25">
      <c r="A10">
        <f t="shared" si="3"/>
        <v>8</v>
      </c>
      <c r="B10" s="14">
        <f>Edwards!B10</f>
        <v>43386</v>
      </c>
      <c r="D10" s="4"/>
      <c r="E10">
        <f t="shared" si="4"/>
        <v>238.03730900952814</v>
      </c>
      <c r="F10">
        <f t="shared" si="5"/>
        <v>154.19199270851695</v>
      </c>
      <c r="G10">
        <f t="shared" si="6"/>
        <v>220.79865991655143</v>
      </c>
      <c r="H10">
        <f t="shared" si="7"/>
        <v>158.75898520074028</v>
      </c>
      <c r="I10" t="str">
        <f t="shared" si="8"/>
        <v/>
      </c>
      <c r="J10">
        <f t="shared" si="0"/>
        <v>238.43300750777669</v>
      </c>
      <c r="K10">
        <f t="shared" si="9"/>
        <v>238.43300750777669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D11" s="4"/>
      <c r="E11">
        <f t="shared" si="4"/>
        <v>216.7334589520909</v>
      </c>
      <c r="F11">
        <f t="shared" si="5"/>
        <v>140.39212618176077</v>
      </c>
      <c r="G11">
        <f t="shared" si="6"/>
        <v>195.63995269289254</v>
      </c>
      <c r="H11">
        <f t="shared" si="7"/>
        <v>140.66933361816194</v>
      </c>
      <c r="I11" t="str">
        <f t="shared" si="8"/>
        <v/>
      </c>
      <c r="J11">
        <f t="shared" si="0"/>
        <v>242.72279256359883</v>
      </c>
      <c r="K11">
        <f t="shared" si="9"/>
        <v>242.72279256359883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>
        <v>95.5</v>
      </c>
      <c r="D12" s="4"/>
      <c r="E12">
        <f t="shared" si="4"/>
        <v>292.83625970144629</v>
      </c>
      <c r="F12">
        <f t="shared" si="5"/>
        <v>189.6887786564055</v>
      </c>
      <c r="G12">
        <f t="shared" si="6"/>
        <v>268.84793202161131</v>
      </c>
      <c r="H12">
        <f t="shared" si="7"/>
        <v>193.30744524083548</v>
      </c>
      <c r="I12" t="str">
        <f t="shared" si="8"/>
        <v/>
      </c>
      <c r="J12">
        <f t="shared" si="0"/>
        <v>239.38133341557</v>
      </c>
      <c r="K12">
        <f t="shared" si="9"/>
        <v>239.38133341557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D13" s="4"/>
      <c r="E13">
        <f t="shared" si="4"/>
        <v>266.62801615332813</v>
      </c>
      <c r="F13">
        <f t="shared" si="5"/>
        <v>172.71202272310467</v>
      </c>
      <c r="G13">
        <f t="shared" si="6"/>
        <v>238.21429315815897</v>
      </c>
      <c r="H13">
        <f t="shared" si="7"/>
        <v>171.28120005979264</v>
      </c>
      <c r="I13" t="str">
        <f t="shared" si="8"/>
        <v/>
      </c>
      <c r="J13">
        <f t="shared" si="0"/>
        <v>244.43082266331203</v>
      </c>
      <c r="K13">
        <f t="shared" si="9"/>
        <v>244.43082266331203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>
        <v>98.77</v>
      </c>
      <c r="D14" s="4"/>
      <c r="E14">
        <f t="shared" si="4"/>
        <v>341.53535655228592</v>
      </c>
      <c r="F14">
        <f t="shared" si="5"/>
        <v>221.23429905310707</v>
      </c>
      <c r="G14">
        <f t="shared" si="6"/>
        <v>309.84117707076047</v>
      </c>
      <c r="H14">
        <f t="shared" si="7"/>
        <v>222.78247007363038</v>
      </c>
      <c r="I14" t="str">
        <f t="shared" si="8"/>
        <v/>
      </c>
      <c r="J14">
        <f t="shared" si="0"/>
        <v>241.45182897947669</v>
      </c>
      <c r="K14">
        <f t="shared" si="9"/>
        <v>241.45182897947669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D15" s="4"/>
      <c r="E15">
        <f t="shared" si="4"/>
        <v>310.96864389880005</v>
      </c>
      <c r="F15">
        <f t="shared" si="5"/>
        <v>201.43428386136682</v>
      </c>
      <c r="G15">
        <f t="shared" si="6"/>
        <v>274.53659930428654</v>
      </c>
      <c r="H15">
        <f t="shared" si="7"/>
        <v>197.39771936334827</v>
      </c>
      <c r="I15" t="str">
        <f t="shared" si="8"/>
        <v/>
      </c>
      <c r="J15">
        <f t="shared" si="0"/>
        <v>247.03656449801852</v>
      </c>
      <c r="K15">
        <f t="shared" si="9"/>
        <v>247.03656449801852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>
        <f>9+90.39</f>
        <v>99.39</v>
      </c>
      <c r="D16" s="4">
        <v>249</v>
      </c>
      <c r="E16">
        <f t="shared" si="4"/>
        <v>382.52758922190708</v>
      </c>
      <c r="F16">
        <f t="shared" si="5"/>
        <v>247.78759049805049</v>
      </c>
      <c r="G16">
        <f t="shared" si="6"/>
        <v>342.64477029913803</v>
      </c>
      <c r="H16">
        <f t="shared" si="7"/>
        <v>246.36895911230189</v>
      </c>
      <c r="I16">
        <f t="shared" si="8"/>
        <v>251.500917816103</v>
      </c>
      <c r="J16">
        <f t="shared" si="0"/>
        <v>244.41863138574857</v>
      </c>
      <c r="K16">
        <f t="shared" si="9"/>
        <v>251.500917816103</v>
      </c>
      <c r="L16">
        <f t="shared" si="1"/>
        <v>2.5009178161029979</v>
      </c>
      <c r="M16">
        <f t="shared" si="2"/>
        <v>1.0043846651016055</v>
      </c>
    </row>
    <row r="17" spans="1:13">
      <c r="A17">
        <f t="shared" si="3"/>
        <v>15</v>
      </c>
      <c r="B17" s="14">
        <f>Edwards!B17</f>
        <v>43393</v>
      </c>
      <c r="D17" s="4"/>
      <c r="E17">
        <f t="shared" si="4"/>
        <v>348.29215597186027</v>
      </c>
      <c r="F17">
        <f t="shared" si="5"/>
        <v>225.61111028144362</v>
      </c>
      <c r="G17">
        <f t="shared" si="6"/>
        <v>303.6024162335296</v>
      </c>
      <c r="H17">
        <f t="shared" si="7"/>
        <v>218.29666685452014</v>
      </c>
      <c r="I17" t="str">
        <f t="shared" si="8"/>
        <v/>
      </c>
      <c r="J17">
        <f t="shared" si="0"/>
        <v>250.3144434269235</v>
      </c>
      <c r="K17">
        <f t="shared" si="9"/>
        <v>250.3144434269235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D18" s="4"/>
      <c r="E18">
        <f t="shared" si="4"/>
        <v>317.12072365362206</v>
      </c>
      <c r="F18">
        <f t="shared" si="5"/>
        <v>205.41937947786852</v>
      </c>
      <c r="G18">
        <f t="shared" si="6"/>
        <v>269.00870853031444</v>
      </c>
      <c r="H18">
        <f t="shared" si="7"/>
        <v>193.42304700841626</v>
      </c>
      <c r="I18" t="str">
        <f t="shared" si="8"/>
        <v/>
      </c>
      <c r="J18">
        <f t="shared" si="0"/>
        <v>254.99633246945226</v>
      </c>
      <c r="K18">
        <f t="shared" si="9"/>
        <v>254.99633246945226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>
        <v>96.02</v>
      </c>
      <c r="D19" s="4"/>
      <c r="E19">
        <f t="shared" si="4"/>
        <v>384.75907047944531</v>
      </c>
      <c r="F19">
        <f t="shared" si="5"/>
        <v>249.23306366031747</v>
      </c>
      <c r="G19">
        <f t="shared" si="6"/>
        <v>334.37675013035567</v>
      </c>
      <c r="H19">
        <f t="shared" si="7"/>
        <v>240.42407479048927</v>
      </c>
      <c r="I19" t="str">
        <f t="shared" si="8"/>
        <v/>
      </c>
      <c r="J19">
        <f t="shared" si="0"/>
        <v>251.80898886982823</v>
      </c>
      <c r="K19">
        <f t="shared" si="9"/>
        <v>251.80898886982823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D20" s="4"/>
      <c r="E20">
        <f t="shared" si="4"/>
        <v>350.32392424190766</v>
      </c>
      <c r="F20">
        <f t="shared" si="5"/>
        <v>226.92721656572363</v>
      </c>
      <c r="G20">
        <f t="shared" si="6"/>
        <v>296.27648828045324</v>
      </c>
      <c r="H20">
        <f t="shared" si="7"/>
        <v>213.02916709739432</v>
      </c>
      <c r="I20" t="str">
        <f t="shared" si="8"/>
        <v/>
      </c>
      <c r="J20">
        <f t="shared" si="0"/>
        <v>256.8980494683293</v>
      </c>
      <c r="K20">
        <f t="shared" si="9"/>
        <v>256.8980494683293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>
        <v>102.32</v>
      </c>
      <c r="D21" s="4"/>
      <c r="E21">
        <f t="shared" si="4"/>
        <v>421.29065283820569</v>
      </c>
      <c r="F21">
        <f t="shared" si="5"/>
        <v>272.89690654331315</v>
      </c>
      <c r="G21">
        <f t="shared" si="6"/>
        <v>364.83752693205162</v>
      </c>
      <c r="H21">
        <f t="shared" si="7"/>
        <v>262.32602843138176</v>
      </c>
      <c r="I21" t="str">
        <f t="shared" si="8"/>
        <v/>
      </c>
      <c r="J21">
        <f t="shared" si="0"/>
        <v>253.57087811193145</v>
      </c>
      <c r="K21">
        <f t="shared" si="9"/>
        <v>253.57087811193145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D22" s="4"/>
      <c r="E22">
        <f t="shared" si="4"/>
        <v>383.58600504156249</v>
      </c>
      <c r="F22">
        <f t="shared" si="5"/>
        <v>248.4731941331527</v>
      </c>
      <c r="G22">
        <f t="shared" si="6"/>
        <v>323.26643892021178</v>
      </c>
      <c r="H22">
        <f t="shared" si="7"/>
        <v>232.43552208073331</v>
      </c>
      <c r="I22" t="str">
        <f t="shared" si="8"/>
        <v/>
      </c>
      <c r="J22">
        <f t="shared" si="0"/>
        <v>259.03767205241934</v>
      </c>
      <c r="K22">
        <f t="shared" si="9"/>
        <v>259.03767205241934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>
        <f>10+87.71</f>
        <v>97.71</v>
      </c>
      <c r="D23" s="4">
        <v>270</v>
      </c>
      <c r="E23">
        <f t="shared" si="4"/>
        <v>446.96584575039975</v>
      </c>
      <c r="F23">
        <f t="shared" si="5"/>
        <v>289.52837147954432</v>
      </c>
      <c r="G23">
        <f t="shared" si="6"/>
        <v>384.14213161462311</v>
      </c>
      <c r="H23">
        <f t="shared" si="7"/>
        <v>276.20645438262989</v>
      </c>
      <c r="I23">
        <f t="shared" si="8"/>
        <v>263.28449086801743</v>
      </c>
      <c r="J23">
        <f t="shared" si="0"/>
        <v>256.32191709691449</v>
      </c>
      <c r="K23">
        <f t="shared" si="9"/>
        <v>263.28449086801743</v>
      </c>
      <c r="L23">
        <f t="shared" si="1"/>
        <v>-6.7155091319825715</v>
      </c>
      <c r="M23">
        <f t="shared" si="2"/>
        <v>2.4872256044379895</v>
      </c>
    </row>
    <row r="24" spans="1:13">
      <c r="A24">
        <f t="shared" si="3"/>
        <v>22</v>
      </c>
      <c r="B24" s="14">
        <f>Edwards!B24</f>
        <v>43400</v>
      </c>
      <c r="D24" s="4"/>
      <c r="E24">
        <f t="shared" si="4"/>
        <v>406.96332094332843</v>
      </c>
      <c r="F24">
        <f t="shared" si="5"/>
        <v>263.61617713051766</v>
      </c>
      <c r="G24">
        <f t="shared" si="6"/>
        <v>340.37139756570656</v>
      </c>
      <c r="H24">
        <f t="shared" si="7"/>
        <v>244.73435522349649</v>
      </c>
      <c r="I24" t="str">
        <f t="shared" si="8"/>
        <v/>
      </c>
      <c r="J24">
        <f t="shared" si="0"/>
        <v>261.88182190702116</v>
      </c>
      <c r="K24">
        <f t="shared" si="9"/>
        <v>261.88182190702116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D25" s="4"/>
      <c r="E25">
        <f t="shared" si="4"/>
        <v>370.5409399126878</v>
      </c>
      <c r="F25">
        <f t="shared" si="5"/>
        <v>240.02307093354511</v>
      </c>
      <c r="G25">
        <f t="shared" si="6"/>
        <v>301.58808093733739</v>
      </c>
      <c r="H25">
        <f t="shared" si="7"/>
        <v>216.84831645421258</v>
      </c>
      <c r="I25" t="str">
        <f t="shared" si="8"/>
        <v/>
      </c>
      <c r="J25">
        <f t="shared" si="0"/>
        <v>266.17475447933253</v>
      </c>
      <c r="K25">
        <f t="shared" si="9"/>
        <v>266.17475447933253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>
        <v>88.84</v>
      </c>
      <c r="D26" s="4"/>
      <c r="E26">
        <f t="shared" si="4"/>
        <v>426.21828714666367</v>
      </c>
      <c r="F26">
        <f t="shared" si="5"/>
        <v>276.0888505142878</v>
      </c>
      <c r="G26">
        <f t="shared" si="6"/>
        <v>356.06389488061382</v>
      </c>
      <c r="H26">
        <f t="shared" si="7"/>
        <v>256.01759829173608</v>
      </c>
      <c r="I26" t="str">
        <f t="shared" si="8"/>
        <v/>
      </c>
      <c r="J26">
        <f t="shared" si="0"/>
        <v>263.07125222255166</v>
      </c>
      <c r="K26">
        <f t="shared" si="9"/>
        <v>263.07125222255166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D27" s="4"/>
      <c r="E27">
        <f t="shared" si="4"/>
        <v>388.07262620429935</v>
      </c>
      <c r="F27">
        <f t="shared" si="5"/>
        <v>251.37946567726141</v>
      </c>
      <c r="G27">
        <f t="shared" si="6"/>
        <v>315.49251058143989</v>
      </c>
      <c r="H27">
        <f t="shared" si="7"/>
        <v>226.84590041114006</v>
      </c>
      <c r="I27" t="str">
        <f t="shared" si="8"/>
        <v/>
      </c>
      <c r="J27">
        <f t="shared" si="0"/>
        <v>267.53356526612134</v>
      </c>
      <c r="K27">
        <f t="shared" si="9"/>
        <v>267.53356526612134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>
        <v>79.17</v>
      </c>
      <c r="D28" s="4"/>
      <c r="E28">
        <f t="shared" si="4"/>
        <v>432.51092353780115</v>
      </c>
      <c r="F28">
        <f t="shared" si="5"/>
        <v>280.16499365578488</v>
      </c>
      <c r="G28">
        <f t="shared" si="6"/>
        <v>358.71399663676556</v>
      </c>
      <c r="H28">
        <f t="shared" si="7"/>
        <v>257.92307845019519</v>
      </c>
      <c r="I28" t="str">
        <f t="shared" si="8"/>
        <v/>
      </c>
      <c r="J28">
        <f t="shared" si="0"/>
        <v>265.24191520558969</v>
      </c>
      <c r="K28">
        <f t="shared" si="9"/>
        <v>265.24191520558969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D29" s="4"/>
      <c r="E29">
        <f t="shared" si="4"/>
        <v>393.80208456800671</v>
      </c>
      <c r="F29">
        <f t="shared" si="5"/>
        <v>255.09080238290846</v>
      </c>
      <c r="G29">
        <f t="shared" si="6"/>
        <v>317.84064884641316</v>
      </c>
      <c r="H29">
        <f t="shared" si="7"/>
        <v>228.53426232510765</v>
      </c>
      <c r="I29" t="str">
        <f t="shared" si="8"/>
        <v/>
      </c>
      <c r="J29">
        <f t="shared" si="0"/>
        <v>269.55654005780082</v>
      </c>
      <c r="K29">
        <f t="shared" si="9"/>
        <v>269.55654005780082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>
        <f>10+89.29</f>
        <v>99.29</v>
      </c>
      <c r="D30" s="4">
        <v>271</v>
      </c>
      <c r="E30">
        <f t="shared" si="4"/>
        <v>457.84760715036282</v>
      </c>
      <c r="F30">
        <f t="shared" si="5"/>
        <v>296.57718446361213</v>
      </c>
      <c r="G30">
        <f t="shared" si="6"/>
        <v>380.9145783724037</v>
      </c>
      <c r="H30">
        <f t="shared" si="7"/>
        <v>273.88577418642865</v>
      </c>
      <c r="I30">
        <f t="shared" si="8"/>
        <v>272.76657095401106</v>
      </c>
      <c r="J30">
        <f t="shared" si="0"/>
        <v>265.69141027718354</v>
      </c>
      <c r="K30">
        <f t="shared" si="9"/>
        <v>272.76657095401106</v>
      </c>
      <c r="L30">
        <f t="shared" si="1"/>
        <v>1.7665709540110583</v>
      </c>
      <c r="M30">
        <f t="shared" si="2"/>
        <v>0.65187120074208793</v>
      </c>
    </row>
    <row r="31" spans="1:13">
      <c r="A31">
        <f t="shared" si="3"/>
        <v>29</v>
      </c>
      <c r="B31" s="14">
        <f>Edwards!B31</f>
        <v>43407</v>
      </c>
      <c r="D31" s="4"/>
      <c r="E31">
        <f t="shared" si="4"/>
        <v>416.87118705691711</v>
      </c>
      <c r="F31">
        <f t="shared" si="5"/>
        <v>270.03413583581573</v>
      </c>
      <c r="G31">
        <f t="shared" si="6"/>
        <v>337.51160501143903</v>
      </c>
      <c r="H31">
        <f t="shared" si="7"/>
        <v>242.67810287136837</v>
      </c>
      <c r="I31" t="str">
        <f t="shared" si="8"/>
        <v/>
      </c>
      <c r="J31">
        <f t="shared" si="0"/>
        <v>270.35603296444737</v>
      </c>
      <c r="K31">
        <f t="shared" si="9"/>
        <v>270.35603296444737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D32" s="4"/>
      <c r="E32">
        <f t="shared" si="4"/>
        <v>379.56207236695496</v>
      </c>
      <c r="F32">
        <f t="shared" si="5"/>
        <v>245.86663552179732</v>
      </c>
      <c r="G32">
        <f t="shared" si="6"/>
        <v>299.05414490602345</v>
      </c>
      <c r="H32">
        <f t="shared" si="7"/>
        <v>215.02636195029018</v>
      </c>
      <c r="I32" t="str">
        <f t="shared" si="8"/>
        <v/>
      </c>
      <c r="J32">
        <f t="shared" si="0"/>
        <v>273.84027357150717</v>
      </c>
      <c r="K32">
        <f t="shared" si="9"/>
        <v>273.84027357150717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>
        <v>99.42</v>
      </c>
      <c r="D33" s="4"/>
      <c r="E33">
        <f t="shared" si="4"/>
        <v>445.01204678213338</v>
      </c>
      <c r="F33">
        <f t="shared" si="5"/>
        <v>288.26277089986053</v>
      </c>
      <c r="G33">
        <f t="shared" si="6"/>
        <v>364.39868594012279</v>
      </c>
      <c r="H33">
        <f t="shared" si="7"/>
        <v>262.01049232002384</v>
      </c>
      <c r="I33" t="str">
        <f t="shared" si="8"/>
        <v/>
      </c>
      <c r="J33">
        <f t="shared" si="0"/>
        <v>269.25227857983663</v>
      </c>
      <c r="K33">
        <f t="shared" si="9"/>
        <v>269.25227857983663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D34" s="4"/>
      <c r="E34">
        <f t="shared" si="4"/>
        <v>405.18438296822114</v>
      </c>
      <c r="F34">
        <f t="shared" si="5"/>
        <v>262.46384520226661</v>
      </c>
      <c r="G34">
        <f t="shared" si="6"/>
        <v>322.87760127539497</v>
      </c>
      <c r="H34">
        <f t="shared" si="7"/>
        <v>232.15593945137181</v>
      </c>
      <c r="I34" t="str">
        <f t="shared" si="8"/>
        <v/>
      </c>
      <c r="J34">
        <f t="shared" si="0"/>
        <v>273.3079057508948</v>
      </c>
      <c r="K34">
        <f t="shared" si="9"/>
        <v>273.3079057508948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>
        <v>84.58</v>
      </c>
      <c r="D35" s="4"/>
      <c r="E35">
        <f t="shared" si="4"/>
        <v>453.50121323114138</v>
      </c>
      <c r="F35">
        <f t="shared" si="5"/>
        <v>293.76174707571045</v>
      </c>
      <c r="G35">
        <f t="shared" si="6"/>
        <v>370.66759972993714</v>
      </c>
      <c r="H35">
        <f t="shared" si="7"/>
        <v>266.51797616054171</v>
      </c>
      <c r="I35" t="str">
        <f t="shared" si="8"/>
        <v/>
      </c>
      <c r="J35">
        <f t="shared" si="0"/>
        <v>270.24377091516874</v>
      </c>
      <c r="K35">
        <f t="shared" si="9"/>
        <v>270.24377091516874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D36" s="4"/>
      <c r="E36">
        <f t="shared" si="4"/>
        <v>412.91378646286364</v>
      </c>
      <c r="F36">
        <f t="shared" si="5"/>
        <v>267.47067430920879</v>
      </c>
      <c r="G36">
        <f t="shared" si="6"/>
        <v>328.43220925054584</v>
      </c>
      <c r="H36">
        <f t="shared" si="7"/>
        <v>236.14982204855866</v>
      </c>
      <c r="I36" t="str">
        <f t="shared" si="8"/>
        <v/>
      </c>
      <c r="J36">
        <f t="shared" si="0"/>
        <v>274.3208522606501</v>
      </c>
      <c r="K36">
        <f t="shared" si="9"/>
        <v>274.3208522606501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>
        <f>10+82.59</f>
        <v>92.59</v>
      </c>
      <c r="D37" s="4">
        <v>268</v>
      </c>
      <c r="E37">
        <f t="shared" si="4"/>
        <v>468.54885099473745</v>
      </c>
      <c r="F37">
        <f t="shared" si="5"/>
        <v>303.50906467890155</v>
      </c>
      <c r="G37">
        <f t="shared" si="6"/>
        <v>383.59929283213626</v>
      </c>
      <c r="H37">
        <f t="shared" si="7"/>
        <v>275.8161416231784</v>
      </c>
      <c r="I37">
        <f t="shared" si="8"/>
        <v>277.29065824625059</v>
      </c>
      <c r="J37">
        <f t="shared" si="0"/>
        <v>270.6929230557231</v>
      </c>
      <c r="K37">
        <f t="shared" si="9"/>
        <v>277.29065824625059</v>
      </c>
      <c r="L37">
        <f t="shared" si="1"/>
        <v>9.2906582462505867</v>
      </c>
      <c r="M37">
        <f t="shared" si="2"/>
        <v>3.4666635247203681</v>
      </c>
    </row>
    <row r="38" spans="1:13">
      <c r="A38">
        <f t="shared" si="3"/>
        <v>36</v>
      </c>
      <c r="B38" s="14">
        <f>Edwards!B38</f>
        <v>43414</v>
      </c>
      <c r="D38" s="4"/>
      <c r="E38">
        <f t="shared" si="4"/>
        <v>426.61469156523037</v>
      </c>
      <c r="F38">
        <f t="shared" si="5"/>
        <v>276.34562701487749</v>
      </c>
      <c r="G38">
        <f t="shared" si="6"/>
        <v>339.89041206622147</v>
      </c>
      <c r="H38">
        <f t="shared" si="7"/>
        <v>244.38851630480295</v>
      </c>
      <c r="I38" t="str">
        <f t="shared" si="8"/>
        <v/>
      </c>
      <c r="J38">
        <f t="shared" si="0"/>
        <v>274.95711071007452</v>
      </c>
      <c r="K38">
        <f t="shared" si="9"/>
        <v>274.95711071007452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D39" s="4"/>
      <c r="E39">
        <f t="shared" si="4"/>
        <v>388.43355324190259</v>
      </c>
      <c r="F39">
        <f t="shared" si="5"/>
        <v>251.61326120865098</v>
      </c>
      <c r="G39">
        <f t="shared" si="6"/>
        <v>301.16190090345134</v>
      </c>
      <c r="H39">
        <f t="shared" si="7"/>
        <v>216.54188384398688</v>
      </c>
      <c r="I39" t="str">
        <f t="shared" si="8"/>
        <v/>
      </c>
      <c r="J39">
        <f t="shared" si="0"/>
        <v>278.07137736466416</v>
      </c>
      <c r="K39">
        <f t="shared" si="9"/>
        <v>278.07137736466416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>
        <v>73.55</v>
      </c>
      <c r="D40" s="4"/>
      <c r="E40">
        <f t="shared" si="4"/>
        <v>427.2195483471412</v>
      </c>
      <c r="F40">
        <f t="shared" si="5"/>
        <v>276.73743144626752</v>
      </c>
      <c r="G40">
        <f t="shared" si="6"/>
        <v>340.39627555221915</v>
      </c>
      <c r="H40">
        <f t="shared" si="7"/>
        <v>244.75224303085034</v>
      </c>
      <c r="I40" t="str">
        <f t="shared" si="8"/>
        <v/>
      </c>
      <c r="J40">
        <f t="shared" si="0"/>
        <v>274.98518841541716</v>
      </c>
      <c r="K40">
        <f t="shared" si="9"/>
        <v>274.98518841541716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D41" s="4"/>
      <c r="E41">
        <f t="shared" si="4"/>
        <v>388.98427658464095</v>
      </c>
      <c r="F41">
        <f t="shared" si="5"/>
        <v>251.9699999484782</v>
      </c>
      <c r="G41">
        <f t="shared" si="6"/>
        <v>301.61012422376973</v>
      </c>
      <c r="H41">
        <f t="shared" si="7"/>
        <v>216.86416605124279</v>
      </c>
      <c r="I41" t="str">
        <f t="shared" si="8"/>
        <v/>
      </c>
      <c r="J41">
        <f t="shared" si="0"/>
        <v>278.10583389723536</v>
      </c>
      <c r="K41">
        <f t="shared" si="9"/>
        <v>278.10583389723536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>
        <v>77.989999999999995</v>
      </c>
      <c r="D42" s="4"/>
      <c r="E42">
        <f t="shared" si="4"/>
        <v>432.16098308228419</v>
      </c>
      <c r="F42">
        <f t="shared" si="5"/>
        <v>279.93831483644351</v>
      </c>
      <c r="G42">
        <f t="shared" si="6"/>
        <v>345.23342646434918</v>
      </c>
      <c r="H42">
        <f t="shared" si="7"/>
        <v>248.23025856936329</v>
      </c>
      <c r="I42" t="str">
        <f t="shared" si="8"/>
        <v/>
      </c>
      <c r="J42">
        <f t="shared" si="0"/>
        <v>274.70805626708022</v>
      </c>
      <c r="K42">
        <f t="shared" si="9"/>
        <v>274.70805626708022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D43" s="4"/>
      <c r="E43">
        <f t="shared" si="4"/>
        <v>393.48346306423048</v>
      </c>
      <c r="F43">
        <f t="shared" si="5"/>
        <v>254.88441085213768</v>
      </c>
      <c r="G43">
        <f t="shared" si="6"/>
        <v>305.89611027085516</v>
      </c>
      <c r="H43">
        <f t="shared" si="7"/>
        <v>219.94588219787602</v>
      </c>
      <c r="I43" t="str">
        <f t="shared" si="8"/>
        <v/>
      </c>
      <c r="J43">
        <f t="shared" si="0"/>
        <v>277.93852865426163</v>
      </c>
      <c r="K43">
        <f t="shared" si="9"/>
        <v>277.93852865426163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>
        <f>9+82.44</f>
        <v>91.44</v>
      </c>
      <c r="D44" s="4">
        <v>281</v>
      </c>
      <c r="E44">
        <f t="shared" si="4"/>
        <v>449.70750161649801</v>
      </c>
      <c r="F44">
        <f t="shared" si="5"/>
        <v>291.30431737253775</v>
      </c>
      <c r="G44">
        <f t="shared" si="6"/>
        <v>362.48104963747483</v>
      </c>
      <c r="H44">
        <f t="shared" si="7"/>
        <v>260.63167057578164</v>
      </c>
      <c r="I44">
        <f t="shared" si="8"/>
        <v>280.18843582172451</v>
      </c>
      <c r="J44">
        <f t="shared" si="0"/>
        <v>273.67264679675611</v>
      </c>
      <c r="K44">
        <f t="shared" si="9"/>
        <v>280.18843582172451</v>
      </c>
      <c r="L44">
        <f t="shared" si="1"/>
        <v>-0.81156417827548921</v>
      </c>
      <c r="M44">
        <f t="shared" si="2"/>
        <v>0.28881287483113494</v>
      </c>
    </row>
    <row r="45" spans="1:13">
      <c r="A45">
        <f t="shared" si="3"/>
        <v>43</v>
      </c>
      <c r="B45" s="14">
        <f>Edwards!B45</f>
        <v>43421</v>
      </c>
      <c r="D45" s="4"/>
      <c r="E45">
        <f t="shared" si="4"/>
        <v>409.45960424273335</v>
      </c>
      <c r="F45">
        <f t="shared" si="5"/>
        <v>265.23317951515151</v>
      </c>
      <c r="G45">
        <f t="shared" si="6"/>
        <v>321.17846833829287</v>
      </c>
      <c r="H45">
        <f t="shared" si="7"/>
        <v>230.93422632631285</v>
      </c>
      <c r="I45" t="str">
        <f t="shared" si="8"/>
        <v/>
      </c>
      <c r="J45">
        <f t="shared" si="0"/>
        <v>277.29895318883865</v>
      </c>
      <c r="K45">
        <f t="shared" si="9"/>
        <v>277.29895318883865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D46" s="4"/>
      <c r="E46">
        <f t="shared" si="4"/>
        <v>372.81381098594761</v>
      </c>
      <c r="F46">
        <f t="shared" si="5"/>
        <v>241.4953549272339</v>
      </c>
      <c r="G46">
        <f t="shared" si="6"/>
        <v>284.582072986436</v>
      </c>
      <c r="H46">
        <f t="shared" si="7"/>
        <v>204.62063098899642</v>
      </c>
      <c r="I46" t="str">
        <f t="shared" si="8"/>
        <v/>
      </c>
      <c r="J46">
        <f t="shared" si="0"/>
        <v>279.87472393823748</v>
      </c>
      <c r="K46">
        <f t="shared" si="9"/>
        <v>279.87472393823748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>
        <v>70.709999999999994</v>
      </c>
      <c r="D47" s="4"/>
      <c r="E47">
        <f t="shared" si="4"/>
        <v>410.15774092896982</v>
      </c>
      <c r="F47">
        <f t="shared" si="5"/>
        <v>265.6854073078519</v>
      </c>
      <c r="G47">
        <f t="shared" si="6"/>
        <v>322.8656214034707</v>
      </c>
      <c r="H47">
        <f t="shared" si="7"/>
        <v>232.14732566580696</v>
      </c>
      <c r="I47" t="str">
        <f t="shared" si="8"/>
        <v/>
      </c>
      <c r="J47">
        <f t="shared" si="0"/>
        <v>276.53808164204497</v>
      </c>
      <c r="K47">
        <f t="shared" si="9"/>
        <v>276.53808164204497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D48" s="4"/>
      <c r="E48">
        <f t="shared" si="4"/>
        <v>373.44946587323807</v>
      </c>
      <c r="F48">
        <f t="shared" si="5"/>
        <v>241.90710926168697</v>
      </c>
      <c r="G48">
        <f t="shared" si="6"/>
        <v>286.07698489388059</v>
      </c>
      <c r="H48">
        <f t="shared" si="7"/>
        <v>205.69550480154629</v>
      </c>
      <c r="I48" t="str">
        <f t="shared" si="8"/>
        <v/>
      </c>
      <c r="J48">
        <f t="shared" si="0"/>
        <v>279.21160446014068</v>
      </c>
      <c r="K48">
        <f t="shared" si="9"/>
        <v>279.21160446014068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>
        <v>73.430000000000007</v>
      </c>
      <c r="D49" s="4"/>
      <c r="E49">
        <f t="shared" si="4"/>
        <v>413.45650600993764</v>
      </c>
      <c r="F49">
        <f t="shared" si="5"/>
        <v>267.82222847856741</v>
      </c>
      <c r="G49">
        <f t="shared" si="6"/>
        <v>326.91019690118003</v>
      </c>
      <c r="H49">
        <f t="shared" si="7"/>
        <v>235.05546243541775</v>
      </c>
      <c r="I49" t="str">
        <f t="shared" si="8"/>
        <v/>
      </c>
      <c r="J49">
        <f t="shared" si="0"/>
        <v>275.76676604314969</v>
      </c>
      <c r="K49">
        <f t="shared" si="9"/>
        <v>275.76676604314969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D50" s="4"/>
      <c r="E50">
        <f t="shared" si="4"/>
        <v>376.45299825748259</v>
      </c>
      <c r="F50">
        <f t="shared" si="5"/>
        <v>243.85268932818272</v>
      </c>
      <c r="G50">
        <f t="shared" si="6"/>
        <v>289.66070482829389</v>
      </c>
      <c r="H50">
        <f t="shared" si="7"/>
        <v>208.27227650951838</v>
      </c>
      <c r="I50" t="str">
        <f t="shared" si="8"/>
        <v/>
      </c>
      <c r="J50">
        <f t="shared" si="0"/>
        <v>278.58041281866429</v>
      </c>
      <c r="K50">
        <f t="shared" si="9"/>
        <v>278.58041281866429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>
        <f>8+78.05</f>
        <v>86.05</v>
      </c>
      <c r="D51" s="4">
        <v>274</v>
      </c>
      <c r="E51">
        <f t="shared" si="4"/>
        <v>428.81122841719645</v>
      </c>
      <c r="F51">
        <f t="shared" si="5"/>
        <v>277.76846445020067</v>
      </c>
      <c r="G51">
        <f t="shared" si="6"/>
        <v>342.70557305019366</v>
      </c>
      <c r="H51">
        <f t="shared" si="7"/>
        <v>246.41267759799675</v>
      </c>
      <c r="I51">
        <f t="shared" si="8"/>
        <v>280.4874977620741</v>
      </c>
      <c r="J51">
        <f t="shared" si="0"/>
        <v>274.35578685220389</v>
      </c>
      <c r="K51">
        <f t="shared" si="9"/>
        <v>280.4874977620741</v>
      </c>
      <c r="L51">
        <f t="shared" si="1"/>
        <v>6.4874977620740992</v>
      </c>
      <c r="M51">
        <f t="shared" si="2"/>
        <v>2.3676999131657297</v>
      </c>
    </row>
    <row r="52" spans="1:13">
      <c r="A52">
        <f t="shared" si="3"/>
        <v>50</v>
      </c>
      <c r="B52" s="14">
        <f>Edwards!B52</f>
        <v>43428</v>
      </c>
      <c r="D52" s="4"/>
      <c r="E52">
        <f t="shared" si="4"/>
        <v>390.43350455887571</v>
      </c>
      <c r="F52">
        <f t="shared" si="5"/>
        <v>252.90875761703865</v>
      </c>
      <c r="G52">
        <f t="shared" si="6"/>
        <v>303.65629086911213</v>
      </c>
      <c r="H52">
        <f t="shared" si="7"/>
        <v>218.33540387618672</v>
      </c>
      <c r="I52" t="str">
        <f t="shared" si="8"/>
        <v/>
      </c>
      <c r="J52">
        <f t="shared" si="0"/>
        <v>277.57335374085193</v>
      </c>
      <c r="K52">
        <f t="shared" si="9"/>
        <v>277.57335374085193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D53" s="4"/>
      <c r="E53">
        <f t="shared" si="4"/>
        <v>355.4905081305759</v>
      </c>
      <c r="F53">
        <f t="shared" si="5"/>
        <v>230.27394346582309</v>
      </c>
      <c r="G53">
        <f t="shared" si="6"/>
        <v>269.05644446838892</v>
      </c>
      <c r="H53">
        <f t="shared" si="7"/>
        <v>193.45737017454951</v>
      </c>
      <c r="I53" t="str">
        <f t="shared" si="8"/>
        <v/>
      </c>
      <c r="J53">
        <f t="shared" si="0"/>
        <v>279.81657329127358</v>
      </c>
      <c r="K53">
        <f t="shared" si="9"/>
        <v>279.81657329127358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>
        <v>80.36</v>
      </c>
      <c r="D54" s="4"/>
      <c r="E54">
        <f t="shared" si="4"/>
        <v>404.03483808469741</v>
      </c>
      <c r="F54">
        <f t="shared" si="5"/>
        <v>261.71921144281123</v>
      </c>
      <c r="G54">
        <f t="shared" si="6"/>
        <v>318.75904683935823</v>
      </c>
      <c r="H54">
        <f t="shared" si="7"/>
        <v>229.19461023403727</v>
      </c>
      <c r="I54" t="str">
        <f t="shared" si="8"/>
        <v/>
      </c>
      <c r="J54">
        <f t="shared" si="0"/>
        <v>275.52460120877396</v>
      </c>
      <c r="K54">
        <f t="shared" si="9"/>
        <v>275.52460120877396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D55" s="4"/>
      <c r="E55">
        <f t="shared" si="4"/>
        <v>367.87455025270555</v>
      </c>
      <c r="F55">
        <f t="shared" si="5"/>
        <v>238.29587977716386</v>
      </c>
      <c r="G55">
        <f t="shared" si="6"/>
        <v>282.43833032162712</v>
      </c>
      <c r="H55">
        <f t="shared" si="7"/>
        <v>203.07923390748687</v>
      </c>
      <c r="I55" t="str">
        <f t="shared" si="8"/>
        <v/>
      </c>
      <c r="J55">
        <f t="shared" si="0"/>
        <v>278.216645869677</v>
      </c>
      <c r="K55">
        <f t="shared" si="9"/>
        <v>278.216645869677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>
        <v>82.67</v>
      </c>
      <c r="D56" s="4"/>
      <c r="E56">
        <f t="shared" si="4"/>
        <v>417.62053388257806</v>
      </c>
      <c r="F56">
        <f t="shared" si="5"/>
        <v>270.51953571182355</v>
      </c>
      <c r="G56">
        <f t="shared" si="6"/>
        <v>332.92614559285011</v>
      </c>
      <c r="H56">
        <f t="shared" si="7"/>
        <v>239.38105892984495</v>
      </c>
      <c r="I56" t="str">
        <f t="shared" si="8"/>
        <v/>
      </c>
      <c r="J56">
        <f t="shared" si="0"/>
        <v>274.13847678197862</v>
      </c>
      <c r="K56">
        <f t="shared" si="9"/>
        <v>274.13847678197862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D57" s="4"/>
      <c r="E57">
        <f t="shared" si="4"/>
        <v>380.24435419141372</v>
      </c>
      <c r="F57">
        <f t="shared" si="5"/>
        <v>246.30859310626107</v>
      </c>
      <c r="G57">
        <f t="shared" si="6"/>
        <v>294.99117158876254</v>
      </c>
      <c r="H57">
        <f t="shared" si="7"/>
        <v>212.10499675273957</v>
      </c>
      <c r="I57" t="str">
        <f t="shared" si="8"/>
        <v/>
      </c>
      <c r="J57">
        <f t="shared" si="0"/>
        <v>277.2035963535215</v>
      </c>
      <c r="K57">
        <f t="shared" si="9"/>
        <v>277.2035963535215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>
        <f>9+84.09</f>
        <v>93.09</v>
      </c>
      <c r="D58" s="4">
        <v>286</v>
      </c>
      <c r="E58">
        <f t="shared" si="4"/>
        <v>439.30326578519805</v>
      </c>
      <c r="F58">
        <f t="shared" si="5"/>
        <v>284.56482824743898</v>
      </c>
      <c r="G58">
        <f t="shared" si="6"/>
        <v>354.46866450936852</v>
      </c>
      <c r="H58">
        <f t="shared" si="7"/>
        <v>254.87059334616251</v>
      </c>
      <c r="I58">
        <f t="shared" si="8"/>
        <v>279.32759885943824</v>
      </c>
      <c r="J58">
        <f t="shared" si="0"/>
        <v>272.69423490127645</v>
      </c>
      <c r="K58">
        <f t="shared" si="9"/>
        <v>279.32759885943824</v>
      </c>
      <c r="L58">
        <f t="shared" si="1"/>
        <v>-6.6724011405617603</v>
      </c>
      <c r="M58">
        <f t="shared" si="2"/>
        <v>2.3330073918048111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399.98652614059154</v>
      </c>
      <c r="F59">
        <f t="shared" si="5"/>
        <v>259.09686081901725</v>
      </c>
      <c r="G59">
        <f t="shared" si="6"/>
        <v>314.07904731819974</v>
      </c>
      <c r="H59">
        <f t="shared" si="7"/>
        <v>225.82958992549064</v>
      </c>
      <c r="I59" t="str">
        <f t="shared" si="8"/>
        <v/>
      </c>
      <c r="J59">
        <f t="shared" si="0"/>
        <v>276.26727089352664</v>
      </c>
      <c r="K59">
        <f t="shared" si="9"/>
        <v>276.26727089352664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364.1885539094684</v>
      </c>
      <c r="F60">
        <f t="shared" si="5"/>
        <v>235.90822414601533</v>
      </c>
      <c r="G60">
        <f t="shared" si="6"/>
        <v>278.29158918982745</v>
      </c>
      <c r="H60">
        <f t="shared" si="7"/>
        <v>200.097637849687</v>
      </c>
      <c r="I60" t="str">
        <f t="shared" si="8"/>
        <v/>
      </c>
      <c r="J60">
        <f t="shared" si="0"/>
        <v>278.81058629632832</v>
      </c>
      <c r="K60">
        <f t="shared" si="9"/>
        <v>278.81058629632832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331.59442663838729</v>
      </c>
      <c r="F61">
        <f t="shared" si="5"/>
        <v>214.79492280919911</v>
      </c>
      <c r="G61">
        <f t="shared" si="6"/>
        <v>246.58190119679455</v>
      </c>
      <c r="H61">
        <f t="shared" si="7"/>
        <v>177.29769020186782</v>
      </c>
      <c r="I61" t="str">
        <f t="shared" si="8"/>
        <v/>
      </c>
      <c r="J61">
        <f t="shared" si="0"/>
        <v>280.49723260733128</v>
      </c>
      <c r="K61">
        <f t="shared" si="9"/>
        <v>280.49723260733128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301.91740678641395</v>
      </c>
      <c r="F62">
        <f t="shared" si="5"/>
        <v>195.57121856020333</v>
      </c>
      <c r="G62">
        <f t="shared" si="6"/>
        <v>218.48534544229878</v>
      </c>
      <c r="H62">
        <f t="shared" si="7"/>
        <v>157.09566234125674</v>
      </c>
      <c r="I62" t="str">
        <f t="shared" si="8"/>
        <v/>
      </c>
      <c r="J62">
        <f t="shared" si="0"/>
        <v>281.47555621894656</v>
      </c>
      <c r="K62">
        <f t="shared" si="9"/>
        <v>281.47555621894656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274.89641923336364</v>
      </c>
      <c r="F63">
        <f t="shared" si="5"/>
        <v>178.06799634225223</v>
      </c>
      <c r="G63">
        <f t="shared" si="6"/>
        <v>193.59022678206674</v>
      </c>
      <c r="H63">
        <f t="shared" si="7"/>
        <v>139.19553660478627</v>
      </c>
      <c r="I63" t="str">
        <f t="shared" si="8"/>
        <v/>
      </c>
      <c r="J63">
        <f t="shared" si="0"/>
        <v>281.87245973746599</v>
      </c>
      <c r="K63">
        <f t="shared" si="9"/>
        <v>281.87245973746599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250.2937545458731</v>
      </c>
      <c r="F64">
        <f t="shared" si="5"/>
        <v>162.13127654866818</v>
      </c>
      <c r="G64">
        <f t="shared" si="6"/>
        <v>171.53176030943283</v>
      </c>
      <c r="H64">
        <f t="shared" si="7"/>
        <v>123.33502479912833</v>
      </c>
      <c r="I64" t="str">
        <f t="shared" si="8"/>
        <v/>
      </c>
      <c r="J64">
        <f t="shared" si="0"/>
        <v>281.79625174953986</v>
      </c>
      <c r="K64">
        <f t="shared" si="9"/>
        <v>281.79625174953986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9</v>
      </c>
      <c r="D65" s="4">
        <v>288</v>
      </c>
      <c r="E65">
        <f t="shared" si="4"/>
        <v>236.89297779643988</v>
      </c>
      <c r="F65">
        <f t="shared" si="5"/>
        <v>153.45073617693023</v>
      </c>
      <c r="G65">
        <f t="shared" si="6"/>
        <v>160.9867262099738</v>
      </c>
      <c r="H65">
        <f t="shared" si="7"/>
        <v>115.75291848937975</v>
      </c>
      <c r="I65">
        <f t="shared" si="8"/>
        <v>281.33913550496862</v>
      </c>
      <c r="J65">
        <f t="shared" si="0"/>
        <v>280.69781768755053</v>
      </c>
      <c r="K65">
        <f t="shared" si="9"/>
        <v>281.33913550496862</v>
      </c>
      <c r="L65">
        <f t="shared" si="1"/>
        <v>-6.660864495031376</v>
      </c>
      <c r="M65">
        <f t="shared" si="2"/>
        <v>2.3128001718858942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215.69154303129909</v>
      </c>
      <c r="F66">
        <f t="shared" si="5"/>
        <v>139.7172105866799</v>
      </c>
      <c r="G66">
        <f t="shared" si="6"/>
        <v>142.64323665644662</v>
      </c>
      <c r="H66">
        <f t="shared" si="7"/>
        <v>102.56355498663481</v>
      </c>
      <c r="I66" t="str">
        <f t="shared" si="8"/>
        <v/>
      </c>
      <c r="J66">
        <f t="shared" si="0"/>
        <v>280.15365560004511</v>
      </c>
      <c r="K66">
        <f t="shared" si="9"/>
        <v>280.15365560004511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196.38759311472469</v>
      </c>
      <c r="F67">
        <f t="shared" si="5"/>
        <v>127.21280731827093</v>
      </c>
      <c r="G67">
        <f t="shared" si="6"/>
        <v>126.3898797301367</v>
      </c>
      <c r="H67">
        <f t="shared" si="7"/>
        <v>90.877041795378986</v>
      </c>
      <c r="I67" t="str">
        <f t="shared" si="8"/>
        <v/>
      </c>
      <c r="J67">
        <f t="shared" ref="J67:J130" si="10">$O$2+F67-H67</f>
        <v>279.33576552289196</v>
      </c>
      <c r="K67">
        <f t="shared" si="9"/>
        <v>279.33576552289196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178.81130705156127</v>
      </c>
      <c r="F68">
        <f t="shared" ref="F68:F131" si="15">E68*$O$3</f>
        <v>115.8275224493951</v>
      </c>
      <c r="G68">
        <f t="shared" ref="G68:G131" si="16">(G67*EXP(-1/$O$6)+C68)</f>
        <v>111.98849712498074</v>
      </c>
      <c r="H68">
        <f t="shared" ref="H68:H131" si="17">G68*$O$4</f>
        <v>80.522137971477818</v>
      </c>
      <c r="I68" t="str">
        <f t="shared" ref="I68:I131" si="18">IF(ISBLANK(D68),"",($O$2+((E67*EXP(-1/$O$5))*$O$3)-((G67*EXP(-1/$O$6))*$O$4)))</f>
        <v/>
      </c>
      <c r="J68">
        <f t="shared" si="10"/>
        <v>278.3053844779173</v>
      </c>
      <c r="K68">
        <f t="shared" ref="K68:K131" si="19">IF(I68="",J68,I68)</f>
        <v>278.3053844779173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162.80806247678601</v>
      </c>
      <c r="F69">
        <f t="shared" si="15"/>
        <v>105.46119718276394</v>
      </c>
      <c r="G69">
        <f t="shared" si="16"/>
        <v>99.228067271603024</v>
      </c>
      <c r="H69">
        <f t="shared" si="17"/>
        <v>71.347114468105474</v>
      </c>
      <c r="I69" t="str">
        <f t="shared" si="18"/>
        <v/>
      </c>
      <c r="J69">
        <f t="shared" si="10"/>
        <v>277.11408271465848</v>
      </c>
      <c r="K69">
        <f t="shared" si="19"/>
        <v>277.11408271465848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148.23707540934066</v>
      </c>
      <c r="F70">
        <f t="shared" si="15"/>
        <v>96.022636727648504</v>
      </c>
      <c r="G70">
        <f t="shared" si="16"/>
        <v>87.921613265952374</v>
      </c>
      <c r="H70">
        <f t="shared" si="17"/>
        <v>63.217530869933519</v>
      </c>
      <c r="I70" t="str">
        <f t="shared" si="18"/>
        <v/>
      </c>
      <c r="J70">
        <f t="shared" si="10"/>
        <v>275.80510585771498</v>
      </c>
      <c r="K70">
        <f t="shared" si="19"/>
        <v>275.80510585771498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134.9701617452007</v>
      </c>
      <c r="F71">
        <f t="shared" si="15"/>
        <v>87.428808039710717</v>
      </c>
      <c r="G71">
        <f t="shared" si="16"/>
        <v>77.903463121264636</v>
      </c>
      <c r="H71">
        <f t="shared" si="17"/>
        <v>56.014265455368161</v>
      </c>
      <c r="I71" t="str">
        <f t="shared" si="18"/>
        <v/>
      </c>
      <c r="J71">
        <f t="shared" si="10"/>
        <v>274.41454258434254</v>
      </c>
      <c r="K71">
        <f t="shared" si="19"/>
        <v>274.41454258434254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8</v>
      </c>
      <c r="D72" s="4">
        <v>275</v>
      </c>
      <c r="E72">
        <f t="shared" si="14"/>
        <v>130.89060959426996</v>
      </c>
      <c r="F72">
        <f t="shared" si="15"/>
        <v>84.78622113546561</v>
      </c>
      <c r="G72">
        <f t="shared" si="16"/>
        <v>77.026822198182273</v>
      </c>
      <c r="H72">
        <f t="shared" si="17"/>
        <v>55.383941777739878</v>
      </c>
      <c r="I72">
        <f t="shared" si="18"/>
        <v>272.9723396398752</v>
      </c>
      <c r="J72">
        <f t="shared" si="10"/>
        <v>272.40227935772572</v>
      </c>
      <c r="K72">
        <f t="shared" si="19"/>
        <v>272.9723396398752</v>
      </c>
      <c r="L72">
        <f t="shared" si="11"/>
        <v>-2.0276603601247984</v>
      </c>
      <c r="M72">
        <f t="shared" si="12"/>
        <v>0.7373310400453813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119.17616897852905</v>
      </c>
      <c r="F73">
        <f t="shared" si="15"/>
        <v>77.198028555392469</v>
      </c>
      <c r="G73">
        <f t="shared" si="16"/>
        <v>68.250069346578442</v>
      </c>
      <c r="H73">
        <f t="shared" si="17"/>
        <v>49.073267715655696</v>
      </c>
      <c r="I73" t="str">
        <f t="shared" si="18"/>
        <v/>
      </c>
      <c r="J73">
        <f t="shared" si="10"/>
        <v>271.12476083973678</v>
      </c>
      <c r="K73">
        <f t="shared" si="19"/>
        <v>271.12476083973678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108.51014672805586</v>
      </c>
      <c r="F74">
        <f t="shared" si="15"/>
        <v>70.288963619660009</v>
      </c>
      <c r="G74">
        <f t="shared" si="16"/>
        <v>60.473375804444004</v>
      </c>
      <c r="H74">
        <f t="shared" si="17"/>
        <v>43.481657805373516</v>
      </c>
      <c r="I74" t="str">
        <f t="shared" si="18"/>
        <v/>
      </c>
      <c r="J74">
        <f t="shared" si="10"/>
        <v>269.80730581428651</v>
      </c>
      <c r="K74">
        <f t="shared" si="19"/>
        <v>269.80730581428651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98.798711553360249</v>
      </c>
      <c r="F75">
        <f t="shared" si="15"/>
        <v>63.998245799513754</v>
      </c>
      <c r="G75">
        <f t="shared" si="16"/>
        <v>53.58279070186542</v>
      </c>
      <c r="H75">
        <f t="shared" si="17"/>
        <v>38.527178920682104</v>
      </c>
      <c r="I75" t="str">
        <f t="shared" si="18"/>
        <v/>
      </c>
      <c r="J75">
        <f t="shared" si="10"/>
        <v>268.47106687883166</v>
      </c>
      <c r="K75">
        <f t="shared" si="19"/>
        <v>268.47106687883166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89.956429872564868</v>
      </c>
      <c r="F76">
        <f t="shared" si="15"/>
        <v>58.270534298636051</v>
      </c>
      <c r="G76">
        <f t="shared" si="16"/>
        <v>47.47734719960723</v>
      </c>
      <c r="H76">
        <f t="shared" si="17"/>
        <v>34.137233732675533</v>
      </c>
      <c r="I76" t="str">
        <f t="shared" si="18"/>
        <v/>
      </c>
      <c r="J76">
        <f t="shared" si="10"/>
        <v>267.1333005659605</v>
      </c>
      <c r="K76">
        <f t="shared" si="19"/>
        <v>267.1333005659605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81.905514233828669</v>
      </c>
      <c r="F77">
        <f t="shared" si="15"/>
        <v>53.055441208270089</v>
      </c>
      <c r="G77">
        <f t="shared" si="16"/>
        <v>42.067583035266935</v>
      </c>
      <c r="H77">
        <f t="shared" si="17"/>
        <v>30.247496950619929</v>
      </c>
      <c r="I77" t="str">
        <f t="shared" si="18"/>
        <v/>
      </c>
      <c r="J77">
        <f t="shared" si="10"/>
        <v>265.80794425765021</v>
      </c>
      <c r="K77">
        <f t="shared" si="19"/>
        <v>265.80794425765021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74.57513900241932</v>
      </c>
      <c r="F78">
        <f t="shared" si="15"/>
        <v>48.307088233960002</v>
      </c>
      <c r="G78">
        <f t="shared" si="16"/>
        <v>37.274229644484407</v>
      </c>
      <c r="H78">
        <f t="shared" si="17"/>
        <v>26.800972771909926</v>
      </c>
      <c r="I78" t="str">
        <f t="shared" si="18"/>
        <v/>
      </c>
      <c r="J78">
        <f t="shared" si="10"/>
        <v>264.5061154620501</v>
      </c>
      <c r="K78">
        <f t="shared" si="19"/>
        <v>264.5061154620501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12</v>
      </c>
      <c r="D79" s="4">
        <v>261</v>
      </c>
      <c r="E79">
        <f t="shared" si="14"/>
        <v>79.900817292386506</v>
      </c>
      <c r="F79">
        <f t="shared" si="15"/>
        <v>51.756870755327931</v>
      </c>
      <c r="G79">
        <f t="shared" si="16"/>
        <v>45.027050649070979</v>
      </c>
      <c r="H79">
        <f t="shared" si="17"/>
        <v>32.375417814268097</v>
      </c>
      <c r="I79">
        <f t="shared" si="18"/>
        <v>263.23654336428405</v>
      </c>
      <c r="J79">
        <f t="shared" si="10"/>
        <v>262.38145294105988</v>
      </c>
      <c r="K79">
        <f t="shared" si="19"/>
        <v>263.23654336428405</v>
      </c>
      <c r="L79">
        <f t="shared" si="11"/>
        <v>2.2365433642840458</v>
      </c>
      <c r="M79">
        <f t="shared" si="12"/>
        <v>0.85691316639235471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72.749858318154622</v>
      </c>
      <c r="F80">
        <f t="shared" si="15"/>
        <v>47.124737168363495</v>
      </c>
      <c r="G80">
        <f t="shared" si="16"/>
        <v>39.89648334919255</v>
      </c>
      <c r="H80">
        <f t="shared" si="17"/>
        <v>28.686429582452551</v>
      </c>
      <c r="I80" t="str">
        <f t="shared" si="18"/>
        <v/>
      </c>
      <c r="J80">
        <f t="shared" si="10"/>
        <v>261.43830758591093</v>
      </c>
      <c r="K80">
        <f t="shared" si="19"/>
        <v>261.43830758591093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66.238895478931241</v>
      </c>
      <c r="F81">
        <f t="shared" si="15"/>
        <v>42.907170019716347</v>
      </c>
      <c r="G81">
        <f t="shared" si="16"/>
        <v>35.350513984091911</v>
      </c>
      <c r="H81">
        <f t="shared" si="17"/>
        <v>25.417779838700504</v>
      </c>
      <c r="I81" t="str">
        <f t="shared" si="18"/>
        <v/>
      </c>
      <c r="J81">
        <f t="shared" si="10"/>
        <v>260.48939018101584</v>
      </c>
      <c r="K81">
        <f t="shared" si="19"/>
        <v>260.48939018101584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60.310650435642984</v>
      </c>
      <c r="F82">
        <f t="shared" si="15"/>
        <v>39.067066464973102</v>
      </c>
      <c r="G82">
        <f t="shared" si="16"/>
        <v>31.322531061243751</v>
      </c>
      <c r="H82">
        <f t="shared" si="17"/>
        <v>22.521573487271695</v>
      </c>
      <c r="I82" t="str">
        <f t="shared" si="18"/>
        <v/>
      </c>
      <c r="J82">
        <f t="shared" si="10"/>
        <v>259.54549297770143</v>
      </c>
      <c r="K82">
        <f t="shared" si="19"/>
        <v>259.54549297770143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54.91297114287287</v>
      </c>
      <c r="F83">
        <f t="shared" si="15"/>
        <v>35.570644288059619</v>
      </c>
      <c r="G83">
        <f t="shared" si="16"/>
        <v>27.753513075484133</v>
      </c>
      <c r="H83">
        <f t="shared" si="17"/>
        <v>19.955372796576686</v>
      </c>
      <c r="I83" t="str">
        <f t="shared" si="18"/>
        <v/>
      </c>
      <c r="J83">
        <f t="shared" si="10"/>
        <v>258.61527149148293</v>
      </c>
      <c r="K83">
        <f t="shared" si="19"/>
        <v>258.61527149148293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49.99837305611112</v>
      </c>
      <c r="F84">
        <f t="shared" si="15"/>
        <v>32.387144711827531</v>
      </c>
      <c r="G84">
        <f t="shared" si="16"/>
        <v>24.591163674640903</v>
      </c>
      <c r="H84">
        <f t="shared" si="17"/>
        <v>17.68157556466511</v>
      </c>
      <c r="I84" t="str">
        <f t="shared" si="18"/>
        <v/>
      </c>
      <c r="J84">
        <f t="shared" si="10"/>
        <v>257.70556914716246</v>
      </c>
      <c r="K84">
        <f t="shared" si="19"/>
        <v>257.70556914716246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45.523621400014363</v>
      </c>
      <c r="F85">
        <f t="shared" si="15"/>
        <v>29.488561806482736</v>
      </c>
      <c r="G85">
        <f t="shared" si="16"/>
        <v>21.789145367948322</v>
      </c>
      <c r="H85">
        <f t="shared" si="17"/>
        <v>15.666864139095155</v>
      </c>
      <c r="I85" t="str">
        <f t="shared" si="18"/>
        <v/>
      </c>
      <c r="J85">
        <f t="shared" si="10"/>
        <v>256.82169766738758</v>
      </c>
      <c r="K85">
        <f t="shared" si="19"/>
        <v>256.82169766738758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41.449350822797292</v>
      </c>
      <c r="F86">
        <f t="shared" si="15"/>
        <v>26.849396115403472</v>
      </c>
      <c r="G86">
        <f t="shared" si="16"/>
        <v>19.306400548875885</v>
      </c>
      <c r="H86">
        <f t="shared" si="17"/>
        <v>13.881717217744709</v>
      </c>
      <c r="I86" t="str">
        <f t="shared" si="18"/>
        <v/>
      </c>
      <c r="J86">
        <f t="shared" si="10"/>
        <v>255.96767889765874</v>
      </c>
      <c r="K86">
        <f t="shared" si="19"/>
        <v>255.96767889765874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37.739719090774805</v>
      </c>
      <c r="F87">
        <f t="shared" si="15"/>
        <v>24.446430330941514</v>
      </c>
      <c r="G87">
        <f t="shared" si="16"/>
        <v>17.106549883407943</v>
      </c>
      <c r="H87">
        <f t="shared" si="17"/>
        <v>12.299977277045533</v>
      </c>
      <c r="I87" t="str">
        <f t="shared" si="18"/>
        <v/>
      </c>
      <c r="J87">
        <f t="shared" si="10"/>
        <v>255.14645305389595</v>
      </c>
      <c r="K87">
        <f t="shared" si="19"/>
        <v>255.14645305389595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34.362091776531024</v>
      </c>
      <c r="F88">
        <f t="shared" si="15"/>
        <v>22.258525046778189</v>
      </c>
      <c r="G88">
        <f t="shared" si="16"/>
        <v>15.157359248436546</v>
      </c>
      <c r="H88">
        <f t="shared" si="17"/>
        <v>10.898467289223145</v>
      </c>
      <c r="I88" t="str">
        <f t="shared" si="18"/>
        <v/>
      </c>
      <c r="J88">
        <f t="shared" si="10"/>
        <v>254.36005775755504</v>
      </c>
      <c r="K88">
        <f t="shared" si="19"/>
        <v>254.36005775755504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31.286755166849336</v>
      </c>
      <c r="F89">
        <f t="shared" si="15"/>
        <v>20.266432790024886</v>
      </c>
      <c r="G89">
        <f t="shared" si="16"/>
        <v>13.430267409385726</v>
      </c>
      <c r="H89">
        <f t="shared" si="17"/>
        <v>9.6566511123504402</v>
      </c>
      <c r="I89" t="str">
        <f t="shared" si="18"/>
        <v/>
      </c>
      <c r="J89">
        <f t="shared" si="10"/>
        <v>253.60978167767448</v>
      </c>
      <c r="K89">
        <f t="shared" si="19"/>
        <v>253.60978167767448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28.486654864792783</v>
      </c>
      <c r="F90">
        <f t="shared" si="15"/>
        <v>18.452628697068441</v>
      </c>
      <c r="G90">
        <f t="shared" si="16"/>
        <v>11.899967516189433</v>
      </c>
      <c r="H90">
        <f t="shared" si="17"/>
        <v>8.5563325769550502</v>
      </c>
      <c r="I90" t="str">
        <f t="shared" si="18"/>
        <v/>
      </c>
      <c r="J90">
        <f t="shared" si="10"/>
        <v>252.89629612011342</v>
      </c>
      <c r="K90">
        <f t="shared" si="19"/>
        <v>252.89629612011342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25.937157786361187</v>
      </c>
      <c r="F91">
        <f t="shared" si="15"/>
        <v>16.801156343580466</v>
      </c>
      <c r="G91">
        <f t="shared" si="16"/>
        <v>10.544036285338612</v>
      </c>
      <c r="H91">
        <f t="shared" si="17"/>
        <v>7.5813888599360038</v>
      </c>
      <c r="I91" t="str">
        <f t="shared" si="18"/>
        <v/>
      </c>
      <c r="J91">
        <f t="shared" si="10"/>
        <v>252.21976748364449</v>
      </c>
      <c r="K91">
        <f t="shared" si="19"/>
        <v>252.21976748364449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23.615835457958408</v>
      </c>
      <c r="F92">
        <f t="shared" si="15"/>
        <v>15.297487372424051</v>
      </c>
      <c r="G92">
        <f t="shared" si="16"/>
        <v>9.3426054344506237</v>
      </c>
      <c r="H92">
        <f t="shared" si="17"/>
        <v>6.7175342389526769</v>
      </c>
      <c r="I92" t="str">
        <f t="shared" si="18"/>
        <v/>
      </c>
      <c r="J92">
        <f t="shared" si="10"/>
        <v>251.57995313347135</v>
      </c>
      <c r="K92">
        <f t="shared" si="19"/>
        <v>251.57995313347135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21.502266708291028</v>
      </c>
      <c r="F93">
        <f t="shared" si="15"/>
        <v>13.928393684574401</v>
      </c>
      <c r="G93">
        <f t="shared" si="16"/>
        <v>8.2780705549348621</v>
      </c>
      <c r="H93">
        <f t="shared" si="17"/>
        <v>5.9521107656100938</v>
      </c>
      <c r="I93" t="str">
        <f t="shared" si="18"/>
        <v/>
      </c>
      <c r="J93">
        <f t="shared" si="10"/>
        <v>250.97628291896433</v>
      </c>
      <c r="K93">
        <f t="shared" si="19"/>
        <v>250.97628291896433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19.577858018936702</v>
      </c>
      <c r="F94">
        <f t="shared" si="15"/>
        <v>12.681831068689462</v>
      </c>
      <c r="G94">
        <f t="shared" si="16"/>
        <v>7.3348331569039615</v>
      </c>
      <c r="H94">
        <f t="shared" si="17"/>
        <v>5.2739027902022357</v>
      </c>
      <c r="I94" t="str">
        <f t="shared" si="18"/>
        <v/>
      </c>
      <c r="J94">
        <f t="shared" si="10"/>
        <v>250.40792827848722</v>
      </c>
      <c r="K94">
        <f t="shared" si="19"/>
        <v>250.40792827848722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17.825679953167491</v>
      </c>
      <c r="F95">
        <f t="shared" si="15"/>
        <v>11.546833245594868</v>
      </c>
      <c r="G95">
        <f t="shared" si="16"/>
        <v>6.4990721065485131</v>
      </c>
      <c r="H95">
        <f t="shared" si="17"/>
        <v>4.6729726202687658</v>
      </c>
      <c r="I95" t="str">
        <f t="shared" si="18"/>
        <v/>
      </c>
      <c r="J95">
        <f t="shared" si="10"/>
        <v>249.87386062532613</v>
      </c>
      <c r="K95">
        <f t="shared" si="19"/>
        <v>249.87386062532613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16.230318224057434</v>
      </c>
      <c r="F96">
        <f t="shared" si="15"/>
        <v>10.513415395569778</v>
      </c>
      <c r="G96">
        <f t="shared" si="16"/>
        <v>5.7585411068771455</v>
      </c>
      <c r="H96">
        <f t="shared" si="17"/>
        <v>4.1405149048915577</v>
      </c>
      <c r="I96" t="str">
        <f t="shared" si="18"/>
        <v/>
      </c>
      <c r="J96">
        <f t="shared" si="10"/>
        <v>249.37290049067823</v>
      </c>
      <c r="K96">
        <f t="shared" si="19"/>
        <v>249.37290049067823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14.777738091688477</v>
      </c>
      <c r="F97">
        <f t="shared" si="15"/>
        <v>9.5724863197424011</v>
      </c>
      <c r="G97">
        <f t="shared" si="16"/>
        <v>5.1023892543338301</v>
      </c>
      <c r="H97">
        <f t="shared" si="17"/>
        <v>3.6687276110432503</v>
      </c>
      <c r="I97" t="str">
        <f t="shared" si="18"/>
        <v/>
      </c>
      <c r="J97">
        <f t="shared" si="10"/>
        <v>248.90375870869917</v>
      </c>
      <c r="K97">
        <f t="shared" si="19"/>
        <v>248.90375870869917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13.455160896527827</v>
      </c>
      <c r="F98">
        <f t="shared" si="15"/>
        <v>8.7157684628601473</v>
      </c>
      <c r="G98">
        <f t="shared" si="16"/>
        <v>4.5210020419320704</v>
      </c>
      <c r="H98">
        <f t="shared" si="17"/>
        <v>3.2506977014211782</v>
      </c>
      <c r="I98" t="str">
        <f t="shared" si="18"/>
        <v/>
      </c>
      <c r="J98">
        <f t="shared" si="10"/>
        <v>248.46507076143897</v>
      </c>
      <c r="K98">
        <f t="shared" si="19"/>
        <v>248.46507076143897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12.250951642814377</v>
      </c>
      <c r="F99">
        <f t="shared" si="15"/>
        <v>7.9357250938575152</v>
      </c>
      <c r="G99">
        <f t="shared" si="16"/>
        <v>4.0058604791457713</v>
      </c>
      <c r="H99">
        <f t="shared" si="17"/>
        <v>2.8802998386189969</v>
      </c>
      <c r="I99" t="str">
        <f t="shared" si="18"/>
        <v/>
      </c>
      <c r="J99">
        <f t="shared" si="10"/>
        <v>248.0554252552385</v>
      </c>
      <c r="K99">
        <f t="shared" si="19"/>
        <v>248.0554252552385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11.154516643001028</v>
      </c>
      <c r="F100">
        <f t="shared" si="15"/>
        <v>7.2254940036135249</v>
      </c>
      <c r="G100">
        <f t="shared" si="16"/>
        <v>3.5494162642590323</v>
      </c>
      <c r="H100">
        <f t="shared" si="17"/>
        <v>2.5521066313615139</v>
      </c>
      <c r="I100" t="str">
        <f t="shared" si="18"/>
        <v/>
      </c>
      <c r="J100">
        <f t="shared" si="10"/>
        <v>247.67338737225202</v>
      </c>
      <c r="K100">
        <f t="shared" si="19"/>
        <v>247.67338737225202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10.156210322809136</v>
      </c>
      <c r="F101">
        <f t="shared" si="15"/>
        <v>6.5788271366236408</v>
      </c>
      <c r="G101">
        <f t="shared" si="16"/>
        <v>3.1449811800916936</v>
      </c>
      <c r="H101">
        <f t="shared" si="17"/>
        <v>2.2613091076525866</v>
      </c>
      <c r="I101" t="str">
        <f t="shared" si="18"/>
        <v/>
      </c>
      <c r="J101">
        <f t="shared" si="10"/>
        <v>247.31751802897105</v>
      </c>
      <c r="K101">
        <f t="shared" si="19"/>
        <v>247.31751802897105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9.2472503670390864</v>
      </c>
      <c r="F102">
        <f t="shared" si="15"/>
        <v>5.9900356255130056</v>
      </c>
      <c r="G102">
        <f t="shared" si="16"/>
        <v>2.786629092430708</v>
      </c>
      <c r="H102">
        <f t="shared" si="17"/>
        <v>2.0036462495395604</v>
      </c>
      <c r="I102" t="str">
        <f t="shared" si="18"/>
        <v/>
      </c>
      <c r="J102">
        <f t="shared" si="10"/>
        <v>246.98638937597343</v>
      </c>
      <c r="K102">
        <f t="shared" si="19"/>
        <v>246.98638937597343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8.4196404596564722</v>
      </c>
      <c r="F103">
        <f t="shared" si="15"/>
        <v>5.4539397448478093</v>
      </c>
      <c r="G103">
        <f t="shared" si="16"/>
        <v>2.4691091151632234</v>
      </c>
      <c r="H103">
        <f t="shared" si="17"/>
        <v>1.7753425569763917</v>
      </c>
      <c r="I103" t="str">
        <f t="shared" si="18"/>
        <v/>
      </c>
      <c r="J103">
        <f t="shared" si="10"/>
        <v>246.67859718787142</v>
      </c>
      <c r="K103">
        <f t="shared" si="19"/>
        <v>246.67859718787142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7.6660999384818114</v>
      </c>
      <c r="F104">
        <f t="shared" si="15"/>
        <v>4.9658233439777062</v>
      </c>
      <c r="G104">
        <f t="shared" si="16"/>
        <v>2.1877686697314602</v>
      </c>
      <c r="H104">
        <f t="shared" si="17"/>
        <v>1.5730527259169469</v>
      </c>
      <c r="I104" t="str">
        <f t="shared" si="18"/>
        <v/>
      </c>
      <c r="J104">
        <f t="shared" si="10"/>
        <v>246.39277061806078</v>
      </c>
      <c r="K104">
        <f t="shared" si="19"/>
        <v>246.39277061806078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6.9799997456409981</v>
      </c>
      <c r="F105">
        <f t="shared" si="15"/>
        <v>4.5213923580452109</v>
      </c>
      <c r="G105">
        <f t="shared" si="16"/>
        <v>1.9384853115096765</v>
      </c>
      <c r="H105">
        <f t="shared" si="17"/>
        <v>1.3938126300138272</v>
      </c>
      <c r="I105" t="str">
        <f t="shared" si="18"/>
        <v/>
      </c>
      <c r="J105">
        <f t="shared" si="10"/>
        <v>246.12757972803138</v>
      </c>
      <c r="K105">
        <f t="shared" si="19"/>
        <v>246.12757972803138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6.3553041103188317</v>
      </c>
      <c r="F106">
        <f t="shared" si="15"/>
        <v>4.1167370321744992</v>
      </c>
      <c r="G106">
        <f t="shared" si="16"/>
        <v>1.7176063241640687</v>
      </c>
      <c r="H106">
        <f t="shared" si="17"/>
        <v>1.2349958876639919</v>
      </c>
      <c r="I106" t="str">
        <f t="shared" si="18"/>
        <v/>
      </c>
      <c r="J106">
        <f t="shared" si="10"/>
        <v>245.88174114451053</v>
      </c>
      <c r="K106">
        <f t="shared" si="19"/>
        <v>245.88174114451053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5.7865174507862811</v>
      </c>
      <c r="F107">
        <f t="shared" si="15"/>
        <v>3.7482975265177023</v>
      </c>
      <c r="G107">
        <f t="shared" si="16"/>
        <v>1.5218951968796885</v>
      </c>
      <c r="H107">
        <f t="shared" si="17"/>
        <v>1.094275377983797</v>
      </c>
      <c r="I107" t="str">
        <f t="shared" si="18"/>
        <v/>
      </c>
      <c r="J107">
        <f t="shared" si="10"/>
        <v>245.6540221485339</v>
      </c>
      <c r="K107">
        <f t="shared" si="19"/>
        <v>245.6540221485339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5.2686360285872063</v>
      </c>
      <c r="F108">
        <f t="shared" si="15"/>
        <v>3.4128325995788762</v>
      </c>
      <c r="G108">
        <f t="shared" si="16"/>
        <v>1.3484842001922099</v>
      </c>
      <c r="H108">
        <f t="shared" si="17"/>
        <v>0.96958914181208333</v>
      </c>
      <c r="I108" t="str">
        <f t="shared" si="18"/>
        <v/>
      </c>
      <c r="J108">
        <f t="shared" si="10"/>
        <v>245.44324345776678</v>
      </c>
      <c r="K108">
        <f t="shared" si="19"/>
        <v>245.44324345776678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4.7971039295760347</v>
      </c>
      <c r="F109">
        <f t="shared" si="15"/>
        <v>3.107391094316136</v>
      </c>
      <c r="G109">
        <f t="shared" si="16"/>
        <v>1.1948323655244286</v>
      </c>
      <c r="H109">
        <f t="shared" si="17"/>
        <v>0.85911016809318397</v>
      </c>
      <c r="I109" t="str">
        <f t="shared" si="18"/>
        <v/>
      </c>
      <c r="J109">
        <f t="shared" si="10"/>
        <v>245.24828092622295</v>
      </c>
      <c r="K109">
        <f t="shared" si="19"/>
        <v>245.24828092622295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4.3677729845621158</v>
      </c>
      <c r="F110">
        <f t="shared" si="15"/>
        <v>2.8292859761790585</v>
      </c>
      <c r="G110">
        <f t="shared" si="16"/>
        <v>1.0586882527071593</v>
      </c>
      <c r="H110">
        <f t="shared" si="17"/>
        <v>0.76121962292369061</v>
      </c>
      <c r="I110" t="str">
        <f t="shared" si="18"/>
        <v/>
      </c>
      <c r="J110">
        <f t="shared" si="10"/>
        <v>245.06806635325535</v>
      </c>
      <c r="K110">
        <f t="shared" si="19"/>
        <v>245.06806635325535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3.976866276974055</v>
      </c>
      <c r="F111">
        <f t="shared" si="15"/>
        <v>2.5760706946883913</v>
      </c>
      <c r="G111">
        <f t="shared" si="16"/>
        <v>0.93805695992189997</v>
      </c>
      <c r="H111">
        <f t="shared" si="17"/>
        <v>0.67448312899171126</v>
      </c>
      <c r="I111" t="str">
        <f t="shared" si="18"/>
        <v/>
      </c>
      <c r="J111">
        <f t="shared" si="10"/>
        <v>244.90158756569667</v>
      </c>
      <c r="K111">
        <f t="shared" si="19"/>
        <v>244.90158756569667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3.6209449165131082</v>
      </c>
      <c r="F112">
        <f t="shared" si="15"/>
        <v>2.3455176606058097</v>
      </c>
      <c r="G112">
        <f t="shared" si="16"/>
        <v>0.83117089266628308</v>
      </c>
      <c r="H112">
        <f t="shared" si="17"/>
        <v>0.59762974783435674</v>
      </c>
      <c r="I112" t="str">
        <f t="shared" si="18"/>
        <v/>
      </c>
      <c r="J112">
        <f t="shared" si="10"/>
        <v>244.74788791277146</v>
      </c>
      <c r="K112">
        <f t="shared" si="19"/>
        <v>244.74788791277146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3.2968777864963292</v>
      </c>
      <c r="F113">
        <f t="shared" si="15"/>
        <v>2.1355986493527586</v>
      </c>
      <c r="G113">
        <f t="shared" si="16"/>
        <v>0.73646386342379855</v>
      </c>
      <c r="H113">
        <f t="shared" si="17"/>
        <v>0.52953335694323345</v>
      </c>
      <c r="I113" t="str">
        <f t="shared" si="18"/>
        <v/>
      </c>
      <c r="J113">
        <f t="shared" si="10"/>
        <v>244.60606529240954</v>
      </c>
      <c r="K113">
        <f t="shared" si="19"/>
        <v>244.60606529240954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3.0018139987503418</v>
      </c>
      <c r="F114">
        <f t="shared" si="15"/>
        <v>1.9444669582830381</v>
      </c>
      <c r="G114">
        <f t="shared" si="16"/>
        <v>0.65254814252365045</v>
      </c>
      <c r="H114">
        <f t="shared" si="17"/>
        <v>0.4691961488391122</v>
      </c>
      <c r="I114" t="str">
        <f t="shared" si="18"/>
        <v/>
      </c>
      <c r="J114">
        <f t="shared" si="10"/>
        <v>244.47527080944394</v>
      </c>
      <c r="K114">
        <f t="shared" si="19"/>
        <v>244.47527080944394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2.7331578137355228</v>
      </c>
      <c r="F115">
        <f t="shared" si="15"/>
        <v>1.7704411608428359</v>
      </c>
      <c r="G115">
        <f t="shared" si="16"/>
        <v>0.57819412392000635</v>
      </c>
      <c r="H115">
        <f t="shared" si="17"/>
        <v>0.41573401032988011</v>
      </c>
      <c r="I115" t="str">
        <f t="shared" si="18"/>
        <v/>
      </c>
      <c r="J115">
        <f t="shared" si="10"/>
        <v>244.35470715051295</v>
      </c>
      <c r="K115">
        <f t="shared" si="19"/>
        <v>244.35470715051295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2.4885458052675395</v>
      </c>
      <c r="F116">
        <f t="shared" si="15"/>
        <v>1.6119903147000525</v>
      </c>
      <c r="G116">
        <f t="shared" si="16"/>
        <v>0.51231230793597304</v>
      </c>
      <c r="H116">
        <f t="shared" si="17"/>
        <v>0.36836356771596196</v>
      </c>
      <c r="I116" t="str">
        <f t="shared" si="18"/>
        <v/>
      </c>
      <c r="J116">
        <f t="shared" si="10"/>
        <v>244.24362674698409</v>
      </c>
      <c r="K116">
        <f t="shared" si="19"/>
        <v>244.24362674698409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2.2658260689493894</v>
      </c>
      <c r="F117">
        <f t="shared" si="15"/>
        <v>1.4677204937156605</v>
      </c>
      <c r="G117">
        <f t="shared" si="16"/>
        <v>0.45393733696780941</v>
      </c>
      <c r="H117">
        <f t="shared" si="17"/>
        <v>0.32639070811830445</v>
      </c>
      <c r="I117" t="str">
        <f t="shared" si="18"/>
        <v/>
      </c>
      <c r="J117">
        <f t="shared" si="10"/>
        <v>244.14132978559735</v>
      </c>
      <c r="K117">
        <f t="shared" si="19"/>
        <v>244.14132978559735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2.0630392914060502</v>
      </c>
      <c r="F118">
        <f t="shared" si="15"/>
        <v>1.3363625252759541</v>
      </c>
      <c r="G118">
        <f t="shared" si="16"/>
        <v>0.40221385022664552</v>
      </c>
      <c r="H118">
        <f t="shared" si="17"/>
        <v>0.28920040873345038</v>
      </c>
      <c r="I118" t="str">
        <f t="shared" si="18"/>
        <v/>
      </c>
      <c r="J118">
        <f t="shared" si="10"/>
        <v>244.04716211654249</v>
      </c>
      <c r="K118">
        <f t="shared" si="19"/>
        <v>244.04716211654249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1.8784015137837329</v>
      </c>
      <c r="F119">
        <f t="shared" si="15"/>
        <v>1.2167608251083659</v>
      </c>
      <c r="G119">
        <f t="shared" si="16"/>
        <v>0.35638395024909492</v>
      </c>
      <c r="H119">
        <f t="shared" si="17"/>
        <v>0.25624772498511056</v>
      </c>
      <c r="I119" t="str">
        <f t="shared" si="18"/>
        <v/>
      </c>
      <c r="J119">
        <f t="shared" si="10"/>
        <v>243.96051310012325</v>
      </c>
      <c r="K119">
        <f t="shared" si="19"/>
        <v>243.96051310012325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1.7102884378805348</v>
      </c>
      <c r="F120">
        <f t="shared" si="15"/>
        <v>1.1078632313583261</v>
      </c>
      <c r="G120">
        <f t="shared" si="16"/>
        <v>0.31577609752518498</v>
      </c>
      <c r="H120">
        <f t="shared" si="17"/>
        <v>0.22704980552280229</v>
      </c>
      <c r="I120" t="str">
        <f t="shared" si="18"/>
        <v/>
      </c>
      <c r="J120">
        <f t="shared" si="10"/>
        <v>243.88081342583553</v>
      </c>
      <c r="K120">
        <f t="shared" si="19"/>
        <v>243.88081342583553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1.5572211368461533</v>
      </c>
      <c r="F121">
        <f t="shared" si="15"/>
        <v>1.0087117484953563</v>
      </c>
      <c r="G121">
        <f t="shared" si="16"/>
        <v>0.27979527051804537</v>
      </c>
      <c r="H121">
        <f t="shared" si="17"/>
        <v>0.20117881706437699</v>
      </c>
      <c r="I121" t="str">
        <f t="shared" si="18"/>
        <v/>
      </c>
      <c r="J121">
        <f t="shared" si="10"/>
        <v>243.80753293143098</v>
      </c>
      <c r="K121">
        <f t="shared" si="19"/>
        <v>243.80753293143098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1.4178530447446143</v>
      </c>
      <c r="F122">
        <f t="shared" si="15"/>
        <v>0.91843411962054711</v>
      </c>
      <c r="G122">
        <f t="shared" si="16"/>
        <v>0.24791424689141481</v>
      </c>
      <c r="H122">
        <f t="shared" si="17"/>
        <v>0.17825567541108256</v>
      </c>
      <c r="I122" t="str">
        <f t="shared" si="18"/>
        <v/>
      </c>
      <c r="J122">
        <f t="shared" si="10"/>
        <v>243.74017844420945</v>
      </c>
      <c r="K122">
        <f t="shared" si="19"/>
        <v>243.74017844420945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1.2909581105244032</v>
      </c>
      <c r="F123">
        <f t="shared" si="15"/>
        <v>0.8362361530352026</v>
      </c>
      <c r="G123">
        <f t="shared" si="16"/>
        <v>0.21966587818993683</v>
      </c>
      <c r="H123">
        <f t="shared" si="17"/>
        <v>0.15794449077654746</v>
      </c>
      <c r="I123" t="str">
        <f t="shared" si="18"/>
        <v/>
      </c>
      <c r="J123">
        <f t="shared" si="10"/>
        <v>243.67829166225866</v>
      </c>
      <c r="K123">
        <f t="shared" si="19"/>
        <v>243.67829166225866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1.1754200121839302</v>
      </c>
      <c r="F124">
        <f t="shared" si="15"/>
        <v>0.76139473556582171</v>
      </c>
      <c r="G124">
        <f t="shared" si="16"/>
        <v>0.19463624477414876</v>
      </c>
      <c r="H124">
        <f t="shared" si="17"/>
        <v>0.13994764603782095</v>
      </c>
      <c r="I124" t="str">
        <f t="shared" si="18"/>
        <v/>
      </c>
      <c r="J124">
        <f t="shared" si="10"/>
        <v>243.621447089528</v>
      </c>
      <c r="K124">
        <f t="shared" si="19"/>
        <v>243.621447089528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1.070222336247024</v>
      </c>
      <c r="F125">
        <f t="shared" si="15"/>
        <v>0.69325147118214014</v>
      </c>
      <c r="G125">
        <f t="shared" si="16"/>
        <v>0.17245859071032468</v>
      </c>
      <c r="H125">
        <f t="shared" si="17"/>
        <v>0.12400143579072764</v>
      </c>
      <c r="I125" t="str">
        <f t="shared" si="18"/>
        <v/>
      </c>
      <c r="J125">
        <f t="shared" si="10"/>
        <v>243.56925003539143</v>
      </c>
      <c r="K125">
        <f t="shared" si="19"/>
        <v>243.56925003539143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0.97443963615519025</v>
      </c>
      <c r="F126">
        <f t="shared" si="15"/>
        <v>0.63120688894578614</v>
      </c>
      <c r="G126">
        <f t="shared" si="16"/>
        <v>0.15280794974390896</v>
      </c>
      <c r="H126">
        <f t="shared" si="17"/>
        <v>0.10987220230918696</v>
      </c>
      <c r="I126" t="str">
        <f t="shared" si="18"/>
        <v/>
      </c>
      <c r="J126">
        <f t="shared" si="10"/>
        <v>243.52133468663661</v>
      </c>
      <c r="K126">
        <f t="shared" si="19"/>
        <v>243.52133468663661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0.88722929091539027</v>
      </c>
      <c r="F127">
        <f t="shared" si="15"/>
        <v>0.57471516933562938</v>
      </c>
      <c r="G127">
        <f t="shared" si="16"/>
        <v>0.13539638361163461</v>
      </c>
      <c r="H127">
        <f t="shared" si="17"/>
        <v>9.735291178921654E-2</v>
      </c>
      <c r="I127" t="str">
        <f t="shared" si="18"/>
        <v/>
      </c>
      <c r="J127">
        <f t="shared" si="10"/>
        <v>243.47736225754642</v>
      </c>
      <c r="K127">
        <f t="shared" si="19"/>
        <v>243.47736225754642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0.80782409238211639</v>
      </c>
      <c r="F128">
        <f t="shared" si="15"/>
        <v>0.5232793425561777</v>
      </c>
      <c r="G128">
        <f t="shared" si="16"/>
        <v>0.11996876291993867</v>
      </c>
      <c r="H128">
        <f t="shared" si="17"/>
        <v>8.6260120709772181E-2</v>
      </c>
      <c r="I128" t="str">
        <f t="shared" si="18"/>
        <v/>
      </c>
      <c r="J128">
        <f t="shared" si="10"/>
        <v>243.43701922184641</v>
      </c>
      <c r="K128">
        <f t="shared" si="19"/>
        <v>243.43701922184641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0.73552549596248928</v>
      </c>
      <c r="F129">
        <f t="shared" si="15"/>
        <v>0.47644691658750354</v>
      </c>
      <c r="G129">
        <f t="shared" si="16"/>
        <v>0.10629902876743973</v>
      </c>
      <c r="H129">
        <f t="shared" si="17"/>
        <v>7.6431287858907793E-2</v>
      </c>
      <c r="I129" t="str">
        <f t="shared" si="18"/>
        <v/>
      </c>
      <c r="J129">
        <f t="shared" si="10"/>
        <v>243.4000156287286</v>
      </c>
      <c r="K129">
        <f t="shared" si="19"/>
        <v>243.4000156287286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0.66969747536938207</v>
      </c>
      <c r="F130">
        <f t="shared" si="15"/>
        <v>0.43380589651572055</v>
      </c>
      <c r="G130">
        <f t="shared" si="16"/>
        <v>9.4186880333522363E-2</v>
      </c>
      <c r="H130">
        <f t="shared" si="17"/>
        <v>6.7722392638727563E-2</v>
      </c>
      <c r="I130" t="str">
        <f t="shared" si="18"/>
        <v/>
      </c>
      <c r="J130">
        <f t="shared" si="10"/>
        <v>243.36608350387698</v>
      </c>
      <c r="K130">
        <f t="shared" si="19"/>
        <v>243.36608350387698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0.60976092736151277</v>
      </c>
      <c r="F131">
        <f t="shared" si="15"/>
        <v>0.39498116012520318</v>
      </c>
      <c r="G131">
        <f t="shared" si="16"/>
        <v>8.3454839896698801E-2</v>
      </c>
      <c r="H131">
        <f t="shared" si="17"/>
        <v>6.0005824750465217E-2</v>
      </c>
      <c r="I131" t="str">
        <f t="shared" si="18"/>
        <v/>
      </c>
      <c r="J131">
        <f t="shared" ref="J131:J150" si="20">$O$2+F131-H131</f>
        <v>243.33497533537474</v>
      </c>
      <c r="K131">
        <f t="shared" si="19"/>
        <v>243.33497533537474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0.55518857724780191</v>
      </c>
      <c r="F132">
        <f t="shared" ref="F132:F150" si="25">E132*$O$3</f>
        <v>0.35963115786785488</v>
      </c>
      <c r="G132">
        <f t="shared" ref="G132:G150" si="26">(G131*EXP(-1/$O$6)+C132)</f>
        <v>7.3945652276846852E-2</v>
      </c>
      <c r="H132">
        <f t="shared" ref="H132:H150" si="27">G132*$O$4</f>
        <v>5.316851433752294E-2</v>
      </c>
      <c r="I132" t="str">
        <f t="shared" ref="I132:I150" si="28">IF(ISBLANK(D132),"",($O$2+((E131*EXP(-1/$O$5))*$O$3)-((G131*EXP(-1/$O$6))*$O$4)))</f>
        <v/>
      </c>
      <c r="J132">
        <f t="shared" si="20"/>
        <v>243.30646264353032</v>
      </c>
      <c r="K132">
        <f t="shared" ref="K132:K150" si="29">IF(I132="",J132,I132)</f>
        <v>243.30646264353032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0.50550034033862201</v>
      </c>
      <c r="F133">
        <f t="shared" si="25"/>
        <v>0.32744490817834654</v>
      </c>
      <c r="G133">
        <f t="shared" si="26"/>
        <v>6.5519980595692695E-2</v>
      </c>
      <c r="H133">
        <f t="shared" si="27"/>
        <v>4.7110275187701105E-2</v>
      </c>
      <c r="I133" t="str">
        <f t="shared" si="28"/>
        <v/>
      </c>
      <c r="J133">
        <f t="shared" si="20"/>
        <v>243.28033463299064</v>
      </c>
      <c r="K133">
        <f t="shared" si="29"/>
        <v>243.28033463299064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0.46025909853763003</v>
      </c>
      <c r="F134">
        <f t="shared" si="25"/>
        <v>0.29813926170246746</v>
      </c>
      <c r="G134">
        <f t="shared" si="26"/>
        <v>5.8054364591819126E-2</v>
      </c>
      <c r="H134">
        <f t="shared" si="27"/>
        <v>4.1742336717778682E-2</v>
      </c>
      <c r="I134" t="str">
        <f t="shared" si="28"/>
        <v/>
      </c>
      <c r="J134">
        <f t="shared" si="20"/>
        <v>243.25639692498467</v>
      </c>
      <c r="K134">
        <f t="shared" si="29"/>
        <v>243.25639692498467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0.41906685491995233</v>
      </c>
      <c r="F135">
        <f t="shared" si="25"/>
        <v>0.2714564103714176</v>
      </c>
      <c r="G135">
        <f t="shared" si="26"/>
        <v>5.1439411573657078E-2</v>
      </c>
      <c r="H135">
        <f t="shared" si="27"/>
        <v>3.6986043229806941E-2</v>
      </c>
      <c r="I135" t="str">
        <f t="shared" si="28"/>
        <v/>
      </c>
      <c r="J135">
        <f t="shared" si="20"/>
        <v>243.23447036714163</v>
      </c>
      <c r="K135">
        <f t="shared" si="29"/>
        <v>243.23447036714163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0.38156123246772106</v>
      </c>
      <c r="F136">
        <f t="shared" si="25"/>
        <v>0.24716161940883222</v>
      </c>
      <c r="G136">
        <f t="shared" si="26"/>
        <v>4.5578193502732012E-2</v>
      </c>
      <c r="H136">
        <f t="shared" si="27"/>
        <v>3.2771701379489621E-2</v>
      </c>
      <c r="I136" t="str">
        <f t="shared" si="28"/>
        <v/>
      </c>
      <c r="J136">
        <f t="shared" si="20"/>
        <v>243.21438991802935</v>
      </c>
      <c r="K136">
        <f t="shared" si="29"/>
        <v>243.21438991802935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0.34741228616158587</v>
      </c>
      <c r="F137">
        <f t="shared" si="25"/>
        <v>0.22504116231851801</v>
      </c>
      <c r="G137">
        <f t="shared" si="26"/>
        <v>4.0384826719836293E-2</v>
      </c>
      <c r="H137">
        <f t="shared" si="27"/>
        <v>2.9037558968755036E-2</v>
      </c>
      <c r="I137" t="str">
        <f t="shared" si="28"/>
        <v/>
      </c>
      <c r="J137">
        <f t="shared" si="20"/>
        <v>243.19600360334977</v>
      </c>
      <c r="K137">
        <f t="shared" si="29"/>
        <v>243.19600360334977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0.31631960038348522</v>
      </c>
      <c r="F138">
        <f t="shared" si="25"/>
        <v>0.20490044068654392</v>
      </c>
      <c r="G138">
        <f t="shared" si="26"/>
        <v>3.578321350304161E-2</v>
      </c>
      <c r="H138">
        <f t="shared" si="27"/>
        <v>2.5728900098901653E-2</v>
      </c>
      <c r="I138" t="str">
        <f t="shared" si="28"/>
        <v/>
      </c>
      <c r="J138">
        <f t="shared" si="20"/>
        <v>243.17917154058765</v>
      </c>
      <c r="K138">
        <f t="shared" si="29"/>
        <v>243.17917154058765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0.28800964609590546</v>
      </c>
      <c r="F139">
        <f t="shared" si="25"/>
        <v>0.18656227225718136</v>
      </c>
      <c r="G139">
        <f t="shared" si="26"/>
        <v>3.1705927017766089E-2</v>
      </c>
      <c r="H139">
        <f t="shared" si="27"/>
        <v>2.2797243425714972E-2</v>
      </c>
      <c r="I139" t="str">
        <f t="shared" si="28"/>
        <v/>
      </c>
      <c r="J139">
        <f t="shared" si="20"/>
        <v>243.16376502883148</v>
      </c>
      <c r="K139">
        <f t="shared" si="29"/>
        <v>243.16376502883148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0.26223337454816609</v>
      </c>
      <c r="F140">
        <f t="shared" si="25"/>
        <v>0.16986533222253036</v>
      </c>
      <c r="G140">
        <f t="shared" si="26"/>
        <v>2.8093223320215802E-2</v>
      </c>
      <c r="H140">
        <f t="shared" si="27"/>
        <v>2.0199631768693084E-2</v>
      </c>
      <c r="I140" t="str">
        <f t="shared" si="28"/>
        <v/>
      </c>
      <c r="J140">
        <f t="shared" si="20"/>
        <v>243.14966570045385</v>
      </c>
      <c r="K140">
        <f t="shared" si="29"/>
        <v>243.14966570045385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0.23876402634104829</v>
      </c>
      <c r="F141">
        <f t="shared" si="25"/>
        <v>0.15466273401352146</v>
      </c>
      <c r="G141">
        <f t="shared" si="26"/>
        <v>2.4892165937216743E-2</v>
      </c>
      <c r="H141">
        <f t="shared" si="27"/>
        <v>1.78980026651182E-2</v>
      </c>
      <c r="I141" t="str">
        <f t="shared" si="28"/>
        <v/>
      </c>
      <c r="J141">
        <f t="shared" si="20"/>
        <v>243.13676473134842</v>
      </c>
      <c r="K141">
        <f t="shared" si="29"/>
        <v>243.13676473134842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0.21739513657563725</v>
      </c>
      <c r="F142">
        <f t="shared" si="25"/>
        <v>0.14082073710720677</v>
      </c>
      <c r="G142">
        <f t="shared" si="26"/>
        <v>2.2055850195020404E-2</v>
      </c>
      <c r="H142">
        <f t="shared" si="27"/>
        <v>1.5858630645785483E-2</v>
      </c>
      <c r="I142" t="str">
        <f t="shared" si="28"/>
        <v/>
      </c>
      <c r="J142">
        <f t="shared" si="20"/>
        <v>243.12496210646142</v>
      </c>
      <c r="K142">
        <f t="shared" si="29"/>
        <v>243.12496210646142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0.19793871853724443</v>
      </c>
      <c r="F143">
        <f t="shared" si="25"/>
        <v>0.12821757048264357</v>
      </c>
      <c r="G143">
        <f t="shared" si="26"/>
        <v>1.9542715931274802E-2</v>
      </c>
      <c r="H143">
        <f t="shared" si="27"/>
        <v>1.40516330601287E-2</v>
      </c>
      <c r="I143" t="str">
        <f t="shared" si="28"/>
        <v/>
      </c>
      <c r="J143">
        <f t="shared" si="20"/>
        <v>243.11416593742251</v>
      </c>
      <c r="K143">
        <f t="shared" si="29"/>
        <v>243.11416593742251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0.18022360993588674</v>
      </c>
      <c r="F144">
        <f t="shared" si="25"/>
        <v>0.1167423613750587</v>
      </c>
      <c r="G144">
        <f t="shared" si="26"/>
        <v>1.7315938519419594E-2</v>
      </c>
      <c r="H144">
        <f t="shared" si="27"/>
        <v>1.2450532209663061E-2</v>
      </c>
      <c r="I144" t="str">
        <f t="shared" si="28"/>
        <v/>
      </c>
      <c r="J144">
        <f t="shared" si="20"/>
        <v>243.10429182916539</v>
      </c>
      <c r="K144">
        <f t="shared" si="29"/>
        <v>243.10429182916539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0.16409396715484478</v>
      </c>
      <c r="F145">
        <f t="shared" si="25"/>
        <v>0.10629415990431425</v>
      </c>
      <c r="G145">
        <f t="shared" si="26"/>
        <v>1.5342889282265694E-2</v>
      </c>
      <c r="H145">
        <f t="shared" si="27"/>
        <v>1.1031867373744068E-2</v>
      </c>
      <c r="I145" t="str">
        <f t="shared" si="28"/>
        <v/>
      </c>
      <c r="J145">
        <f t="shared" si="20"/>
        <v>243.09526229253058</v>
      </c>
      <c r="K145">
        <f t="shared" si="29"/>
        <v>243.09526229253058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0.14940789426088127</v>
      </c>
      <c r="F146">
        <f t="shared" si="25"/>
        <v>9.6781050997121351E-2</v>
      </c>
      <c r="G146">
        <f t="shared" si="26"/>
        <v>1.3594657388270395E-2</v>
      </c>
      <c r="H146">
        <f t="shared" si="27"/>
        <v>9.774851042706742E-3</v>
      </c>
      <c r="I146" t="str">
        <f t="shared" si="28"/>
        <v/>
      </c>
      <c r="J146">
        <f t="shared" si="20"/>
        <v>243.0870061999544</v>
      </c>
      <c r="K146">
        <f t="shared" si="29"/>
        <v>243.0870061999544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0.1360361947152279</v>
      </c>
      <c r="F147">
        <f t="shared" si="25"/>
        <v>8.8119345790391199E-2</v>
      </c>
      <c r="G147">
        <f t="shared" si="26"/>
        <v>1.204562622491682E-2</v>
      </c>
      <c r="H147">
        <f t="shared" si="27"/>
        <v>8.6610643212145025E-3</v>
      </c>
      <c r="I147" t="str">
        <f t="shared" si="28"/>
        <v/>
      </c>
      <c r="J147">
        <f t="shared" si="20"/>
        <v>243.07945828146919</v>
      </c>
      <c r="K147">
        <f t="shared" si="29"/>
        <v>243.07945828146919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0.12386123480387405</v>
      </c>
      <c r="F148">
        <f t="shared" si="25"/>
        <v>8.0232845402324657E-2</v>
      </c>
      <c r="G148">
        <f t="shared" si="26"/>
        <v>1.067309804185246E-2</v>
      </c>
      <c r="H148">
        <f t="shared" si="27"/>
        <v>7.6741870386029731E-3</v>
      </c>
      <c r="I148" t="str">
        <f t="shared" si="28"/>
        <v/>
      </c>
      <c r="J148">
        <f t="shared" si="20"/>
        <v>243.07255865836373</v>
      </c>
      <c r="K148">
        <f t="shared" si="29"/>
        <v>243.07255865836373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0.11277590878850921</v>
      </c>
      <c r="F149">
        <f t="shared" si="25"/>
        <v>7.3052170594476565E-2</v>
      </c>
      <c r="G149">
        <f t="shared" si="26"/>
        <v>9.4569613637319593E-3</v>
      </c>
      <c r="H149">
        <f t="shared" si="27"/>
        <v>6.7997586115609802E-3</v>
      </c>
      <c r="I149" t="str">
        <f t="shared" si="28"/>
        <v/>
      </c>
      <c r="J149">
        <f t="shared" si="20"/>
        <v>243.06625241198293</v>
      </c>
      <c r="K149">
        <f t="shared" si="29"/>
        <v>243.06625241198293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0.10268269667432987</v>
      </c>
      <c r="F150">
        <f t="shared" si="25"/>
        <v>6.6514151427688059E-2</v>
      </c>
      <c r="G150">
        <f t="shared" si="26"/>
        <v>8.3793962994081657E-3</v>
      </c>
      <c r="H150">
        <f t="shared" si="27"/>
        <v>6.0249661551010029E-3</v>
      </c>
      <c r="I150" t="str">
        <f t="shared" si="28"/>
        <v/>
      </c>
      <c r="J150">
        <f t="shared" si="20"/>
        <v>243.06048918527259</v>
      </c>
      <c r="K150">
        <f t="shared" si="29"/>
        <v>243.06048918527259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&amp;CWietse Vermeire&amp;RBanister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A1C4-12A0-4C12-BFD4-82D2CE6FC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14">
        <f>Edwards!B2</f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243</v>
      </c>
      <c r="K2">
        <f>IF(ISBLANK(I2),J2,I2)</f>
        <v>243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243</v>
      </c>
      <c r="Q2" t="s">
        <v>19</v>
      </c>
      <c r="R2">
        <f>SUMSQ(L2:L150)</f>
        <v>378.46870383235353</v>
      </c>
      <c r="S2">
        <f>SQRT(R2/11)</f>
        <v>5.8656837455612303</v>
      </c>
    </row>
    <row r="3" spans="1:25">
      <c r="A3">
        <f>A2+1</f>
        <v>1</v>
      </c>
      <c r="B3" s="14">
        <f>Edwards!B3</f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243</v>
      </c>
      <c r="K3">
        <f>IF(I3="",J3,I3)</f>
        <v>243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0.64070421378240439</v>
      </c>
      <c r="Q3" t="s">
        <v>20</v>
      </c>
      <c r="R3">
        <f>RSQ(D2:D100,I2:I100)</f>
        <v>0.79721610417747646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243</v>
      </c>
      <c r="K4">
        <f t="shared" ref="K4:K67" si="9">IF(I4="",J4,I4)</f>
        <v>243</v>
      </c>
      <c r="L4" t="str">
        <f t="shared" si="1"/>
        <v/>
      </c>
      <c r="M4" t="str">
        <f t="shared" si="2"/>
        <v/>
      </c>
      <c r="N4" t="s">
        <v>13</v>
      </c>
      <c r="O4" s="6">
        <v>0.71461183874096956</v>
      </c>
      <c r="Q4" t="s">
        <v>21</v>
      </c>
      <c r="R4">
        <f>1-((1-$R$3)*($Y$3-1))/(Y3-Y4-1)</f>
        <v>0.59443220835495292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>
        <v>95.45</v>
      </c>
      <c r="D5" s="4"/>
      <c r="E5">
        <f t="shared" si="4"/>
        <v>95.45</v>
      </c>
      <c r="F5">
        <f t="shared" si="5"/>
        <v>61.155217205530498</v>
      </c>
      <c r="G5">
        <f t="shared" si="6"/>
        <v>95.45</v>
      </c>
      <c r="H5">
        <f t="shared" si="7"/>
        <v>68.209700007825546</v>
      </c>
      <c r="I5" t="str">
        <f t="shared" si="8"/>
        <v/>
      </c>
      <c r="J5">
        <f t="shared" si="0"/>
        <v>235.94551719770496</v>
      </c>
      <c r="K5">
        <f t="shared" si="9"/>
        <v>235.94551719770496</v>
      </c>
      <c r="L5" t="str">
        <f t="shared" si="1"/>
        <v/>
      </c>
      <c r="M5" t="str">
        <f t="shared" si="2"/>
        <v/>
      </c>
      <c r="N5" s="2" t="s">
        <v>14</v>
      </c>
      <c r="O5" s="6">
        <v>10.531300159269609</v>
      </c>
      <c r="Q5" s="2" t="s">
        <v>22</v>
      </c>
      <c r="R5">
        <f>LARGE(L2:L150,1)/LARGE(D2:D100,1)*100</f>
        <v>3.1532515904067853</v>
      </c>
    </row>
    <row r="6" spans="1:25">
      <c r="A6">
        <f t="shared" si="3"/>
        <v>4</v>
      </c>
      <c r="B6" s="14">
        <f>Edwards!B6</f>
        <v>43382</v>
      </c>
      <c r="D6" s="4"/>
      <c r="E6">
        <f t="shared" si="4"/>
        <v>86.803549424594976</v>
      </c>
      <c r="F6">
        <f t="shared" si="5"/>
        <v>55.615399887607204</v>
      </c>
      <c r="G6">
        <f t="shared" si="6"/>
        <v>84.310662499964792</v>
      </c>
      <c r="H6">
        <f t="shared" si="7"/>
        <v>60.24939755456915</v>
      </c>
      <c r="I6" t="str">
        <f t="shared" si="8"/>
        <v/>
      </c>
      <c r="J6">
        <f t="shared" si="0"/>
        <v>238.36600233303807</v>
      </c>
      <c r="K6">
        <f t="shared" si="9"/>
        <v>238.36600233303807</v>
      </c>
      <c r="L6" t="str">
        <f t="shared" si="1"/>
        <v/>
      </c>
      <c r="M6" t="str">
        <f t="shared" si="2"/>
        <v/>
      </c>
      <c r="N6" s="2" t="s">
        <v>15</v>
      </c>
      <c r="O6" s="6">
        <v>8.0583936758522814</v>
      </c>
      <c r="Q6" s="2" t="s">
        <v>45</v>
      </c>
      <c r="R6">
        <f>AVEDEV(M2:M150)</f>
        <v>1.0325046956198414</v>
      </c>
      <c r="S6">
        <f>_xlfn.STDEV.P(M2:M150)</f>
        <v>1.1685792600542575</v>
      </c>
    </row>
    <row r="7" spans="1:25">
      <c r="A7">
        <f t="shared" si="3"/>
        <v>5</v>
      </c>
      <c r="B7" s="14">
        <f>Edwards!B7</f>
        <v>43383</v>
      </c>
      <c r="C7">
        <v>92.17</v>
      </c>
      <c r="D7" s="4"/>
      <c r="E7">
        <f t="shared" si="4"/>
        <v>171.11034774969201</v>
      </c>
      <c r="F7">
        <f t="shared" si="5"/>
        <v>109.63112082500022</v>
      </c>
      <c r="G7">
        <f t="shared" si="6"/>
        <v>166.64132332302745</v>
      </c>
      <c r="H7">
        <f t="shared" si="7"/>
        <v>119.08386247009706</v>
      </c>
      <c r="I7" t="str">
        <f t="shared" si="8"/>
        <v/>
      </c>
      <c r="J7">
        <f t="shared" si="0"/>
        <v>233.54725835490314</v>
      </c>
      <c r="K7">
        <f t="shared" si="9"/>
        <v>233.54725835490314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D8" s="4"/>
      <c r="E8">
        <f t="shared" si="4"/>
        <v>155.61011553640674</v>
      </c>
      <c r="F8">
        <f t="shared" si="5"/>
        <v>99.700056731342585</v>
      </c>
      <c r="G8">
        <f t="shared" si="6"/>
        <v>147.1937178547436</v>
      </c>
      <c r="H8">
        <f t="shared" si="7"/>
        <v>105.1863733672978</v>
      </c>
      <c r="I8" t="str">
        <f t="shared" si="8"/>
        <v/>
      </c>
      <c r="J8">
        <f t="shared" si="0"/>
        <v>237.51368336404477</v>
      </c>
      <c r="K8">
        <f t="shared" si="9"/>
        <v>237.51368336404477</v>
      </c>
      <c r="L8" t="str">
        <f t="shared" si="1"/>
        <v/>
      </c>
      <c r="M8" t="str">
        <f t="shared" si="2"/>
        <v/>
      </c>
      <c r="O8">
        <f>1.1*O3</f>
        <v>0.70477463516064487</v>
      </c>
    </row>
    <row r="9" spans="1:25">
      <c r="A9">
        <f t="shared" si="3"/>
        <v>7</v>
      </c>
      <c r="B9" s="14">
        <f>Edwards!B9</f>
        <v>43385</v>
      </c>
      <c r="C9">
        <f>19+84.17</f>
        <v>103.17</v>
      </c>
      <c r="D9" s="4">
        <v>251</v>
      </c>
      <c r="E9">
        <f t="shared" si="4"/>
        <v>244.68399009881</v>
      </c>
      <c r="F9">
        <f t="shared" si="5"/>
        <v>156.77006350139968</v>
      </c>
      <c r="G9">
        <f t="shared" si="6"/>
        <v>233.1857136528688</v>
      </c>
      <c r="H9">
        <f t="shared" si="7"/>
        <v>166.63727160160178</v>
      </c>
      <c r="I9">
        <f t="shared" si="8"/>
        <v>240.75784156677304</v>
      </c>
      <c r="J9">
        <f t="shared" si="0"/>
        <v>233.13279189979792</v>
      </c>
      <c r="K9">
        <f t="shared" si="9"/>
        <v>240.75784156677304</v>
      </c>
      <c r="L9">
        <f t="shared" si="1"/>
        <v>-10.242158433226962</v>
      </c>
      <c r="M9">
        <f t="shared" si="2"/>
        <v>4.0805412084569568</v>
      </c>
    </row>
    <row r="10" spans="1:25">
      <c r="A10">
        <f t="shared" si="3"/>
        <v>8</v>
      </c>
      <c r="B10" s="14">
        <f>Edwards!B10</f>
        <v>43386</v>
      </c>
      <c r="D10" s="4"/>
      <c r="E10">
        <f t="shared" si="4"/>
        <v>222.519002911987</v>
      </c>
      <c r="F10">
        <f t="shared" si="5"/>
        <v>142.56886281236919</v>
      </c>
      <c r="G10">
        <f t="shared" si="6"/>
        <v>205.97215299738556</v>
      </c>
      <c r="H10">
        <f t="shared" si="7"/>
        <v>147.19013898289799</v>
      </c>
      <c r="I10" t="str">
        <f t="shared" si="8"/>
        <v/>
      </c>
      <c r="J10">
        <f t="shared" si="0"/>
        <v>238.37872382947117</v>
      </c>
      <c r="K10">
        <f t="shared" si="9"/>
        <v>238.37872382947117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D11" s="4"/>
      <c r="E11">
        <f t="shared" si="4"/>
        <v>202.3618571732033</v>
      </c>
      <c r="F11">
        <f t="shared" si="5"/>
        <v>129.65409459970442</v>
      </c>
      <c r="G11">
        <f t="shared" si="6"/>
        <v>181.93450681774419</v>
      </c>
      <c r="H11">
        <f t="shared" si="7"/>
        <v>130.01255244745965</v>
      </c>
      <c r="I11" t="str">
        <f t="shared" si="8"/>
        <v/>
      </c>
      <c r="J11">
        <f t="shared" si="0"/>
        <v>242.64154215224477</v>
      </c>
      <c r="K11">
        <f t="shared" si="9"/>
        <v>242.64154215224477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>
        <v>86.86</v>
      </c>
      <c r="D12" s="4"/>
      <c r="E12">
        <f t="shared" si="4"/>
        <v>270.89067020206369</v>
      </c>
      <c r="F12">
        <f t="shared" si="5"/>
        <v>173.56079387280181</v>
      </c>
      <c r="G12">
        <f t="shared" si="6"/>
        <v>247.5621351640479</v>
      </c>
      <c r="H12">
        <f t="shared" si="7"/>
        <v>176.9108326122207</v>
      </c>
      <c r="I12" t="str">
        <f t="shared" si="8"/>
        <v/>
      </c>
      <c r="J12">
        <f t="shared" si="0"/>
        <v>239.64996126058111</v>
      </c>
      <c r="K12">
        <f t="shared" si="9"/>
        <v>239.64996126058111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D13" s="4"/>
      <c r="E13">
        <f t="shared" si="4"/>
        <v>246.35172005810887</v>
      </c>
      <c r="F13">
        <f t="shared" si="5"/>
        <v>157.83858511377363</v>
      </c>
      <c r="G13">
        <f t="shared" si="6"/>
        <v>218.67079754412475</v>
      </c>
      <c r="H13">
        <f t="shared" si="7"/>
        <v>156.26474071196128</v>
      </c>
      <c r="I13" t="str">
        <f t="shared" si="8"/>
        <v/>
      </c>
      <c r="J13">
        <f t="shared" si="0"/>
        <v>244.57384440181238</v>
      </c>
      <c r="K13">
        <f t="shared" si="9"/>
        <v>244.57384440181238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>
        <v>89.55</v>
      </c>
      <c r="D14" s="4"/>
      <c r="E14">
        <f t="shared" si="4"/>
        <v>313.58565959034087</v>
      </c>
      <c r="F14">
        <f t="shared" si="5"/>
        <v>200.91565348126605</v>
      </c>
      <c r="G14">
        <f t="shared" si="6"/>
        <v>282.70117664055346</v>
      </c>
      <c r="H14">
        <f t="shared" si="7"/>
        <v>202.02160765334153</v>
      </c>
      <c r="I14" t="str">
        <f t="shared" si="8"/>
        <v/>
      </c>
      <c r="J14">
        <f t="shared" si="0"/>
        <v>241.89404582792454</v>
      </c>
      <c r="K14">
        <f t="shared" si="9"/>
        <v>241.89404582792454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D15" s="4"/>
      <c r="E15">
        <f t="shared" si="4"/>
        <v>285.17913358925477</v>
      </c>
      <c r="F15">
        <f t="shared" si="5"/>
        <v>182.71547257345074</v>
      </c>
      <c r="G15">
        <f t="shared" si="6"/>
        <v>249.70899415489399</v>
      </c>
      <c r="H15">
        <f t="shared" si="7"/>
        <v>178.44500346318682</v>
      </c>
      <c r="I15" t="str">
        <f t="shared" si="8"/>
        <v/>
      </c>
      <c r="J15">
        <f t="shared" si="0"/>
        <v>247.27046911026389</v>
      </c>
      <c r="K15">
        <f t="shared" si="9"/>
        <v>247.27046911026389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>
        <f>18+83.73</f>
        <v>101.73</v>
      </c>
      <c r="D16" s="4">
        <v>249</v>
      </c>
      <c r="E16">
        <f t="shared" si="4"/>
        <v>361.07584617473077</v>
      </c>
      <c r="F16">
        <f t="shared" si="5"/>
        <v>231.34281613919725</v>
      </c>
      <c r="G16">
        <f t="shared" si="6"/>
        <v>322.29711083707645</v>
      </c>
      <c r="H16">
        <f t="shared" si="7"/>
        <v>230.31733099618526</v>
      </c>
      <c r="I16">
        <f t="shared" si="8"/>
        <v>251.54410783004681</v>
      </c>
      <c r="J16">
        <f t="shared" si="0"/>
        <v>244.02548514301196</v>
      </c>
      <c r="K16">
        <f t="shared" si="9"/>
        <v>251.54410783004681</v>
      </c>
      <c r="L16">
        <f t="shared" si="1"/>
        <v>2.5441078300468121</v>
      </c>
      <c r="M16">
        <f t="shared" si="2"/>
        <v>1.0217300522276354</v>
      </c>
    </row>
    <row r="17" spans="1:13">
      <c r="A17">
        <f t="shared" si="3"/>
        <v>15</v>
      </c>
      <c r="B17" s="14">
        <f>Edwards!B17</f>
        <v>43393</v>
      </c>
      <c r="D17" s="4"/>
      <c r="E17">
        <f t="shared" si="4"/>
        <v>328.36736573552321</v>
      </c>
      <c r="F17">
        <f t="shared" si="5"/>
        <v>210.38635489537762</v>
      </c>
      <c r="G17">
        <f t="shared" si="6"/>
        <v>284.68394904660551</v>
      </c>
      <c r="H17">
        <f t="shared" si="7"/>
        <v>203.43852028823525</v>
      </c>
      <c r="I17" t="str">
        <f t="shared" si="8"/>
        <v/>
      </c>
      <c r="J17">
        <f t="shared" si="0"/>
        <v>249.94783460714237</v>
      </c>
      <c r="K17">
        <f t="shared" si="9"/>
        <v>249.94783460714237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D18" s="4"/>
      <c r="E18">
        <f t="shared" si="4"/>
        <v>298.62182148818795</v>
      </c>
      <c r="F18">
        <f t="shared" si="5"/>
        <v>191.32825935485897</v>
      </c>
      <c r="G18">
        <f t="shared" si="6"/>
        <v>251.46037032190182</v>
      </c>
      <c r="H18">
        <f t="shared" si="7"/>
        <v>179.69655760621939</v>
      </c>
      <c r="I18" t="str">
        <f t="shared" si="8"/>
        <v/>
      </c>
      <c r="J18">
        <f t="shared" si="0"/>
        <v>254.63170174863959</v>
      </c>
      <c r="K18">
        <f t="shared" si="9"/>
        <v>254.63170174863959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>
        <v>88.33</v>
      </c>
      <c r="D19" s="4"/>
      <c r="E19">
        <f t="shared" si="4"/>
        <v>359.90081237100571</v>
      </c>
      <c r="F19">
        <f t="shared" si="5"/>
        <v>230.58996702981386</v>
      </c>
      <c r="G19">
        <f t="shared" si="6"/>
        <v>310.44409548796256</v>
      </c>
      <c r="H19">
        <f t="shared" si="7"/>
        <v>221.84702590293006</v>
      </c>
      <c r="I19" t="str">
        <f t="shared" si="8"/>
        <v/>
      </c>
      <c r="J19">
        <f t="shared" si="0"/>
        <v>251.74294112688381</v>
      </c>
      <c r="K19">
        <f t="shared" si="9"/>
        <v>251.74294112688381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D20" s="4"/>
      <c r="E20">
        <f t="shared" si="4"/>
        <v>327.2987737516865</v>
      </c>
      <c r="F20">
        <f t="shared" si="5"/>
        <v>209.70170350851936</v>
      </c>
      <c r="G20">
        <f t="shared" si="6"/>
        <v>274.21422063690363</v>
      </c>
      <c r="H20">
        <f t="shared" si="7"/>
        <v>195.95672841825962</v>
      </c>
      <c r="I20" t="str">
        <f t="shared" si="8"/>
        <v/>
      </c>
      <c r="J20">
        <f t="shared" si="0"/>
        <v>256.74497509025974</v>
      </c>
      <c r="K20">
        <f t="shared" si="9"/>
        <v>256.74497509025974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>
        <v>92.32</v>
      </c>
      <c r="D21" s="4"/>
      <c r="E21">
        <f t="shared" si="4"/>
        <v>389.97002916672443</v>
      </c>
      <c r="F21">
        <f t="shared" si="5"/>
        <v>249.85544093596749</v>
      </c>
      <c r="G21">
        <f t="shared" si="6"/>
        <v>334.53249459202573</v>
      </c>
      <c r="H21">
        <f t="shared" si="7"/>
        <v>239.06088107901095</v>
      </c>
      <c r="I21" t="str">
        <f t="shared" si="8"/>
        <v/>
      </c>
      <c r="J21">
        <f t="shared" si="0"/>
        <v>253.79455985695657</v>
      </c>
      <c r="K21">
        <f t="shared" si="9"/>
        <v>253.79455985695657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D22" s="4"/>
      <c r="E22">
        <f t="shared" si="4"/>
        <v>354.64413515855949</v>
      </c>
      <c r="F22">
        <f t="shared" si="5"/>
        <v>227.2219917893056</v>
      </c>
      <c r="G22">
        <f t="shared" si="6"/>
        <v>295.49142217726114</v>
      </c>
      <c r="H22">
        <f t="shared" si="7"/>
        <v>211.16166853427669</v>
      </c>
      <c r="I22" t="str">
        <f t="shared" si="8"/>
        <v/>
      </c>
      <c r="J22">
        <f t="shared" si="0"/>
        <v>259.06032325502895</v>
      </c>
      <c r="K22">
        <f t="shared" si="9"/>
        <v>259.06032325502895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>
        <f>21+80.75</f>
        <v>101.75</v>
      </c>
      <c r="D23" s="4">
        <v>270</v>
      </c>
      <c r="E23">
        <f t="shared" si="4"/>
        <v>424.26827883057894</v>
      </c>
      <c r="F23">
        <f t="shared" si="5"/>
        <v>271.83047402096003</v>
      </c>
      <c r="G23">
        <f t="shared" si="6"/>
        <v>362.75657482264717</v>
      </c>
      <c r="H23">
        <f t="shared" si="7"/>
        <v>259.23014294938798</v>
      </c>
      <c r="I23">
        <f t="shared" si="8"/>
        <v>263.12043191110604</v>
      </c>
      <c r="J23">
        <f t="shared" si="0"/>
        <v>255.6003310715721</v>
      </c>
      <c r="K23">
        <f t="shared" si="9"/>
        <v>263.12043191110604</v>
      </c>
      <c r="L23">
        <f t="shared" si="1"/>
        <v>-6.8795680888939614</v>
      </c>
      <c r="M23">
        <f t="shared" si="2"/>
        <v>2.5479881810718377</v>
      </c>
    </row>
    <row r="24" spans="1:13">
      <c r="A24">
        <f t="shared" si="3"/>
        <v>22</v>
      </c>
      <c r="B24" s="14">
        <f>Edwards!B24</f>
        <v>43400</v>
      </c>
      <c r="D24" s="4"/>
      <c r="E24">
        <f t="shared" si="4"/>
        <v>385.83543751448923</v>
      </c>
      <c r="F24">
        <f t="shared" si="5"/>
        <v>247.20639064211085</v>
      </c>
      <c r="G24">
        <f t="shared" si="6"/>
        <v>320.42165688334654</v>
      </c>
      <c r="H24">
        <f t="shared" si="7"/>
        <v>228.97710939783633</v>
      </c>
      <c r="I24" t="str">
        <f t="shared" si="8"/>
        <v/>
      </c>
      <c r="J24">
        <f t="shared" si="0"/>
        <v>261.22928124427449</v>
      </c>
      <c r="K24">
        <f t="shared" si="9"/>
        <v>261.22928124427449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D25" s="4"/>
      <c r="E25">
        <f t="shared" si="4"/>
        <v>350.88408035672279</v>
      </c>
      <c r="F25">
        <f t="shared" si="5"/>
        <v>224.81290883371608</v>
      </c>
      <c r="G25">
        <f t="shared" si="6"/>
        <v>283.02736690593343</v>
      </c>
      <c r="H25">
        <f t="shared" si="7"/>
        <v>202.25470707866413</v>
      </c>
      <c r="I25" t="str">
        <f t="shared" si="8"/>
        <v/>
      </c>
      <c r="J25">
        <f t="shared" si="0"/>
        <v>265.55820175505193</v>
      </c>
      <c r="K25">
        <f t="shared" si="9"/>
        <v>265.55820175505193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>
        <v>83.97</v>
      </c>
      <c r="D26" s="4"/>
      <c r="E26">
        <f t="shared" si="4"/>
        <v>403.06883301779294</v>
      </c>
      <c r="F26">
        <f t="shared" si="5"/>
        <v>258.24789975885625</v>
      </c>
      <c r="G26">
        <f t="shared" si="6"/>
        <v>333.96711691419443</v>
      </c>
      <c r="H26">
        <f t="shared" si="7"/>
        <v>238.65685549707285</v>
      </c>
      <c r="I26" t="str">
        <f t="shared" si="8"/>
        <v/>
      </c>
      <c r="J26">
        <f t="shared" si="0"/>
        <v>262.5910442617834</v>
      </c>
      <c r="K26">
        <f t="shared" si="9"/>
        <v>262.5910442617834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D27" s="4"/>
      <c r="E27">
        <f t="shared" si="4"/>
        <v>366.5563684481279</v>
      </c>
      <c r="F27">
        <f t="shared" si="5"/>
        <v>234.85420985349111</v>
      </c>
      <c r="G27">
        <f t="shared" si="6"/>
        <v>294.99202598469282</v>
      </c>
      <c r="H27">
        <f t="shared" si="7"/>
        <v>210.80479410284519</v>
      </c>
      <c r="I27" t="str">
        <f t="shared" si="8"/>
        <v/>
      </c>
      <c r="J27">
        <f t="shared" si="0"/>
        <v>267.04941575064595</v>
      </c>
      <c r="K27">
        <f t="shared" si="9"/>
        <v>267.04941575064595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>
        <v>76.900000000000006</v>
      </c>
      <c r="D28" s="4"/>
      <c r="E28">
        <f t="shared" si="4"/>
        <v>410.25142844931497</v>
      </c>
      <c r="F28">
        <f t="shared" si="5"/>
        <v>262.84981891772668</v>
      </c>
      <c r="G28">
        <f t="shared" si="6"/>
        <v>337.46545985307785</v>
      </c>
      <c r="H28">
        <f t="shared" si="7"/>
        <v>241.15681277717479</v>
      </c>
      <c r="I28" t="str">
        <f t="shared" si="8"/>
        <v/>
      </c>
      <c r="J28">
        <f t="shared" si="0"/>
        <v>264.69300614055192</v>
      </c>
      <c r="K28">
        <f t="shared" si="9"/>
        <v>264.69300614055192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D29" s="4"/>
      <c r="E29">
        <f t="shared" si="4"/>
        <v>373.08832002001884</v>
      </c>
      <c r="F29">
        <f t="shared" si="5"/>
        <v>239.03925874982426</v>
      </c>
      <c r="G29">
        <f t="shared" si="6"/>
        <v>298.08210048264289</v>
      </c>
      <c r="H29">
        <f t="shared" si="7"/>
        <v>213.01299792167188</v>
      </c>
      <c r="I29" t="str">
        <f t="shared" si="8"/>
        <v/>
      </c>
      <c r="J29">
        <f t="shared" si="0"/>
        <v>269.02626082815243</v>
      </c>
      <c r="K29">
        <f t="shared" si="9"/>
        <v>269.02626082815243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>
        <f>20+82.34</f>
        <v>102.34</v>
      </c>
      <c r="D30" s="4">
        <v>271</v>
      </c>
      <c r="E30">
        <f t="shared" si="4"/>
        <v>441.63167550127616</v>
      </c>
      <c r="F30">
        <f t="shared" si="5"/>
        <v>282.95527543345111</v>
      </c>
      <c r="G30">
        <f t="shared" si="6"/>
        <v>365.63491221658137</v>
      </c>
      <c r="H30">
        <f t="shared" si="7"/>
        <v>261.28703692698423</v>
      </c>
      <c r="I30">
        <f t="shared" si="8"/>
        <v>272.23194484472646</v>
      </c>
      <c r="J30">
        <f t="shared" si="0"/>
        <v>264.66823850646688</v>
      </c>
      <c r="K30">
        <f t="shared" si="9"/>
        <v>272.23194484472646</v>
      </c>
      <c r="L30">
        <f t="shared" si="1"/>
        <v>1.2319448447264563</v>
      </c>
      <c r="M30">
        <f t="shared" si="2"/>
        <v>0.45459219362599856</v>
      </c>
    </row>
    <row r="31" spans="1:13">
      <c r="A31">
        <f t="shared" si="3"/>
        <v>29</v>
      </c>
      <c r="B31" s="14">
        <f>Edwards!B31</f>
        <v>43407</v>
      </c>
      <c r="D31" s="4"/>
      <c r="E31">
        <f t="shared" si="4"/>
        <v>401.62595046455436</v>
      </c>
      <c r="F31">
        <f t="shared" si="5"/>
        <v>257.3234388270032</v>
      </c>
      <c r="G31">
        <f t="shared" si="6"/>
        <v>322.96408257827596</v>
      </c>
      <c r="H31">
        <f t="shared" si="7"/>
        <v>230.79395689855212</v>
      </c>
      <c r="I31" t="str">
        <f t="shared" si="8"/>
        <v/>
      </c>
      <c r="J31">
        <f t="shared" si="0"/>
        <v>269.5294819284511</v>
      </c>
      <c r="K31">
        <f t="shared" si="9"/>
        <v>269.5294819284511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D32" s="4"/>
      <c r="E32">
        <f t="shared" si="4"/>
        <v>365.24419110895627</v>
      </c>
      <c r="F32">
        <f t="shared" si="5"/>
        <v>234.01349230305408</v>
      </c>
      <c r="G32">
        <f t="shared" si="6"/>
        <v>285.27308293208779</v>
      </c>
      <c r="H32">
        <f t="shared" si="7"/>
        <v>203.85952233740434</v>
      </c>
      <c r="I32" t="str">
        <f t="shared" si="8"/>
        <v/>
      </c>
      <c r="J32">
        <f t="shared" si="0"/>
        <v>273.15396996564971</v>
      </c>
      <c r="K32">
        <f t="shared" si="9"/>
        <v>273.15396996564971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>
        <v>87.78</v>
      </c>
      <c r="D33" s="4"/>
      <c r="E33">
        <f t="shared" si="4"/>
        <v>419.93811623858039</v>
      </c>
      <c r="F33">
        <f t="shared" si="5"/>
        <v>269.05612060190361</v>
      </c>
      <c r="G33">
        <f t="shared" si="6"/>
        <v>339.76075029242236</v>
      </c>
      <c r="H33">
        <f t="shared" si="7"/>
        <v>242.79705449847935</v>
      </c>
      <c r="I33" t="str">
        <f t="shared" si="8"/>
        <v/>
      </c>
      <c r="J33">
        <f t="shared" si="0"/>
        <v>269.25906610342417</v>
      </c>
      <c r="K33">
        <f t="shared" si="9"/>
        <v>269.25906610342417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D34" s="4"/>
      <c r="E34">
        <f t="shared" si="4"/>
        <v>381.89752779661518</v>
      </c>
      <c r="F34">
        <f t="shared" si="5"/>
        <v>244.68335529237424</v>
      </c>
      <c r="G34">
        <f t="shared" si="6"/>
        <v>300.10952277254302</v>
      </c>
      <c r="H34">
        <f t="shared" si="7"/>
        <v>214.46181789216183</v>
      </c>
      <c r="I34" t="str">
        <f t="shared" si="8"/>
        <v/>
      </c>
      <c r="J34">
        <f t="shared" si="0"/>
        <v>273.22153740021241</v>
      </c>
      <c r="K34">
        <f t="shared" si="9"/>
        <v>273.22153740021241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>
        <v>77.73</v>
      </c>
      <c r="D35" s="4"/>
      <c r="E35">
        <f t="shared" si="4"/>
        <v>425.03289082476812</v>
      </c>
      <c r="F35">
        <f t="shared" si="5"/>
        <v>272.32036414754555</v>
      </c>
      <c r="G35">
        <f t="shared" si="6"/>
        <v>342.81572747513223</v>
      </c>
      <c r="H35">
        <f t="shared" si="7"/>
        <v>244.98017736032736</v>
      </c>
      <c r="I35" t="str">
        <f t="shared" si="8"/>
        <v/>
      </c>
      <c r="J35">
        <f t="shared" si="0"/>
        <v>270.34018678721816</v>
      </c>
      <c r="K35">
        <f t="shared" si="9"/>
        <v>270.34018678721816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D36" s="4"/>
      <c r="E36">
        <f t="shared" si="4"/>
        <v>386.53078623139066</v>
      </c>
      <c r="F36">
        <f t="shared" si="5"/>
        <v>247.65190349507776</v>
      </c>
      <c r="G36">
        <f t="shared" si="6"/>
        <v>302.80797379607941</v>
      </c>
      <c r="H36">
        <f t="shared" si="7"/>
        <v>216.39016293984363</v>
      </c>
      <c r="I36" t="str">
        <f t="shared" si="8"/>
        <v/>
      </c>
      <c r="J36">
        <f t="shared" si="0"/>
        <v>274.26174055523416</v>
      </c>
      <c r="K36">
        <f t="shared" si="9"/>
        <v>274.26174055523416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>
        <f>21+75.98</f>
        <v>96.98</v>
      </c>
      <c r="D37" s="4">
        <v>268</v>
      </c>
      <c r="E37">
        <f t="shared" si="4"/>
        <v>448.4964400918185</v>
      </c>
      <c r="F37">
        <f t="shared" si="5"/>
        <v>287.3535590332358</v>
      </c>
      <c r="G37">
        <f t="shared" si="6"/>
        <v>364.44926014687724</v>
      </c>
      <c r="H37">
        <f t="shared" si="7"/>
        <v>260.43975592134592</v>
      </c>
      <c r="I37">
        <f t="shared" si="8"/>
        <v>277.08136458037154</v>
      </c>
      <c r="J37">
        <f t="shared" si="0"/>
        <v>269.91380311188988</v>
      </c>
      <c r="K37">
        <f t="shared" si="9"/>
        <v>277.08136458037154</v>
      </c>
      <c r="L37">
        <f t="shared" si="1"/>
        <v>9.0813645803715417</v>
      </c>
      <c r="M37">
        <f t="shared" si="2"/>
        <v>3.3885688732729631</v>
      </c>
    </row>
    <row r="38" spans="1:13">
      <c r="A38">
        <f t="shared" si="3"/>
        <v>36</v>
      </c>
      <c r="B38" s="14">
        <f>Edwards!B38</f>
        <v>43414</v>
      </c>
      <c r="D38" s="4"/>
      <c r="E38">
        <f t="shared" si="4"/>
        <v>407.86886227621858</v>
      </c>
      <c r="F38">
        <f t="shared" si="5"/>
        <v>261.32329873100838</v>
      </c>
      <c r="G38">
        <f t="shared" si="6"/>
        <v>321.9168001111077</v>
      </c>
      <c r="H38">
        <f t="shared" si="7"/>
        <v>230.04555644900782</v>
      </c>
      <c r="I38" t="str">
        <f t="shared" si="8"/>
        <v/>
      </c>
      <c r="J38">
        <f t="shared" si="0"/>
        <v>274.27774228200053</v>
      </c>
      <c r="K38">
        <f t="shared" si="9"/>
        <v>274.27774228200053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D39" s="4"/>
      <c r="E39">
        <f t="shared" si="4"/>
        <v>370.92158140751241</v>
      </c>
      <c r="F39">
        <f t="shared" si="5"/>
        <v>237.65102019062633</v>
      </c>
      <c r="G39">
        <f t="shared" si="6"/>
        <v>284.3480218673256</v>
      </c>
      <c r="H39">
        <f t="shared" si="7"/>
        <v>203.19846274896696</v>
      </c>
      <c r="I39" t="str">
        <f t="shared" si="8"/>
        <v/>
      </c>
      <c r="J39">
        <f t="shared" si="0"/>
        <v>277.45255744165939</v>
      </c>
      <c r="K39">
        <f t="shared" si="9"/>
        <v>277.45255744165939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>
        <v>72.099999999999994</v>
      </c>
      <c r="D40" s="4"/>
      <c r="E40">
        <f t="shared" si="4"/>
        <v>409.42121345579812</v>
      </c>
      <c r="F40">
        <f t="shared" si="5"/>
        <v>262.31789667303508</v>
      </c>
      <c r="G40">
        <f t="shared" si="6"/>
        <v>323.26364697945201</v>
      </c>
      <c r="H40">
        <f t="shared" si="7"/>
        <v>231.00802916609786</v>
      </c>
      <c r="I40" t="str">
        <f t="shared" si="8"/>
        <v/>
      </c>
      <c r="J40">
        <f t="shared" si="0"/>
        <v>274.30986750693722</v>
      </c>
      <c r="K40">
        <f t="shared" si="9"/>
        <v>274.30986750693722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D41" s="4"/>
      <c r="E41">
        <f t="shared" si="4"/>
        <v>372.33331102868539</v>
      </c>
      <c r="F41">
        <f t="shared" si="5"/>
        <v>238.55552130763331</v>
      </c>
      <c r="G41">
        <f t="shared" si="6"/>
        <v>285.53768715549859</v>
      </c>
      <c r="H41">
        <f t="shared" si="7"/>
        <v>204.04861164803458</v>
      </c>
      <c r="I41" t="str">
        <f t="shared" si="8"/>
        <v/>
      </c>
      <c r="J41">
        <f t="shared" si="0"/>
        <v>277.5069096595987</v>
      </c>
      <c r="K41">
        <f t="shared" si="9"/>
        <v>277.5069096595987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>
        <v>73.87</v>
      </c>
      <c r="D42" s="4"/>
      <c r="E42">
        <f t="shared" si="4"/>
        <v>412.47505988791602</v>
      </c>
      <c r="F42">
        <f t="shared" si="5"/>
        <v>264.27450895033741</v>
      </c>
      <c r="G42">
        <f t="shared" si="6"/>
        <v>326.0844743089342</v>
      </c>
      <c r="H42">
        <f t="shared" si="7"/>
        <v>233.02382577078993</v>
      </c>
      <c r="I42" t="str">
        <f t="shared" si="8"/>
        <v/>
      </c>
      <c r="J42">
        <f t="shared" si="0"/>
        <v>274.25068317954748</v>
      </c>
      <c r="K42">
        <f t="shared" si="9"/>
        <v>274.25068317954748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D43" s="4"/>
      <c r="E43">
        <f t="shared" si="4"/>
        <v>375.11052118798835</v>
      </c>
      <c r="F43">
        <f t="shared" si="5"/>
        <v>240.33489155925801</v>
      </c>
      <c r="G43">
        <f t="shared" si="6"/>
        <v>288.0293144048087</v>
      </c>
      <c r="H43">
        <f t="shared" si="7"/>
        <v>205.82915797812117</v>
      </c>
      <c r="I43" t="str">
        <f t="shared" si="8"/>
        <v/>
      </c>
      <c r="J43">
        <f t="shared" si="0"/>
        <v>277.50573358113684</v>
      </c>
      <c r="K43">
        <f t="shared" si="9"/>
        <v>277.50573358113684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>
        <f>20+75.63</f>
        <v>95.63</v>
      </c>
      <c r="D44" s="4">
        <v>281</v>
      </c>
      <c r="E44">
        <f t="shared" si="4"/>
        <v>436.76069319672212</v>
      </c>
      <c r="F44">
        <f t="shared" si="5"/>
        <v>279.83441654566377</v>
      </c>
      <c r="G44">
        <f t="shared" si="6"/>
        <v>350.04532023970739</v>
      </c>
      <c r="H44">
        <f t="shared" si="7"/>
        <v>250.14652993916883</v>
      </c>
      <c r="I44">
        <f t="shared" si="8"/>
        <v>279.75567278128256</v>
      </c>
      <c r="J44">
        <f t="shared" si="0"/>
        <v>272.68788660649494</v>
      </c>
      <c r="K44">
        <f t="shared" si="9"/>
        <v>279.75567278128256</v>
      </c>
      <c r="L44">
        <f t="shared" si="1"/>
        <v>-1.2443272187174443</v>
      </c>
      <c r="M44">
        <f t="shared" si="2"/>
        <v>0.44282107427667061</v>
      </c>
    </row>
    <row r="45" spans="1:13">
      <c r="A45">
        <f t="shared" si="3"/>
        <v>43</v>
      </c>
      <c r="B45" s="14">
        <f>Edwards!B45</f>
        <v>43421</v>
      </c>
      <c r="D45" s="4"/>
      <c r="E45">
        <f t="shared" si="4"/>
        <v>397.19621182422242</v>
      </c>
      <c r="F45">
        <f t="shared" si="5"/>
        <v>254.48528661418777</v>
      </c>
      <c r="G45">
        <f t="shared" si="6"/>
        <v>309.19384865816721</v>
      </c>
      <c r="H45">
        <f t="shared" si="7"/>
        <v>220.95358471700993</v>
      </c>
      <c r="I45" t="str">
        <f t="shared" si="8"/>
        <v/>
      </c>
      <c r="J45">
        <f t="shared" si="0"/>
        <v>276.53170189717787</v>
      </c>
      <c r="K45">
        <f t="shared" si="9"/>
        <v>276.53170189717787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D46" s="4"/>
      <c r="E46">
        <f t="shared" si="4"/>
        <v>361.21572555626801</v>
      </c>
      <c r="F46">
        <f t="shared" si="5"/>
        <v>231.43243744836946</v>
      </c>
      <c r="G46">
        <f t="shared" si="6"/>
        <v>273.10988183639523</v>
      </c>
      <c r="H46">
        <f t="shared" si="7"/>
        <v>195.16755483743532</v>
      </c>
      <c r="I46" t="str">
        <f t="shared" si="8"/>
        <v/>
      </c>
      <c r="J46">
        <f t="shared" si="0"/>
        <v>279.26488261093414</v>
      </c>
      <c r="K46">
        <f t="shared" si="9"/>
        <v>279.26488261093414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>
        <v>68.900000000000006</v>
      </c>
      <c r="D47" s="4"/>
      <c r="E47">
        <f t="shared" si="4"/>
        <v>397.39457397867409</v>
      </c>
      <c r="F47">
        <f t="shared" si="5"/>
        <v>254.61237808239991</v>
      </c>
      <c r="G47">
        <f t="shared" si="6"/>
        <v>310.13703586080231</v>
      </c>
      <c r="H47">
        <f t="shared" si="7"/>
        <v>221.62759745816194</v>
      </c>
      <c r="I47" t="str">
        <f t="shared" si="8"/>
        <v/>
      </c>
      <c r="J47">
        <f t="shared" si="0"/>
        <v>275.98478062423794</v>
      </c>
      <c r="K47">
        <f t="shared" si="9"/>
        <v>275.98478062423794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D48" s="4"/>
      <c r="E48">
        <f t="shared" si="4"/>
        <v>361.39611884152646</v>
      </c>
      <c r="F48">
        <f t="shared" si="5"/>
        <v>231.54801618637259</v>
      </c>
      <c r="G48">
        <f t="shared" si="6"/>
        <v>273.9429959057054</v>
      </c>
      <c r="H48">
        <f t="shared" si="7"/>
        <v>195.76290801438603</v>
      </c>
      <c r="I48" t="str">
        <f t="shared" si="8"/>
        <v/>
      </c>
      <c r="J48">
        <f t="shared" si="0"/>
        <v>278.78510817198656</v>
      </c>
      <c r="K48">
        <f t="shared" si="9"/>
        <v>278.78510817198656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>
        <v>71.33</v>
      </c>
      <c r="D49" s="4"/>
      <c r="E49">
        <f t="shared" si="4"/>
        <v>399.98862612590085</v>
      </c>
      <c r="F49">
        <f t="shared" si="5"/>
        <v>256.27439822389942</v>
      </c>
      <c r="G49">
        <f t="shared" si="6"/>
        <v>313.30292270335423</v>
      </c>
      <c r="H49">
        <f t="shared" si="7"/>
        <v>223.88997767596382</v>
      </c>
      <c r="I49" t="str">
        <f t="shared" si="8"/>
        <v/>
      </c>
      <c r="J49">
        <f t="shared" si="0"/>
        <v>275.38442054793563</v>
      </c>
      <c r="K49">
        <f t="shared" si="9"/>
        <v>275.38442054793563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D50" s="4"/>
      <c r="E50">
        <f t="shared" si="4"/>
        <v>363.75518572232028</v>
      </c>
      <c r="F50">
        <f t="shared" si="5"/>
        <v>233.0594802774917</v>
      </c>
      <c r="G50">
        <f t="shared" si="6"/>
        <v>276.73941305704614</v>
      </c>
      <c r="H50">
        <f t="shared" si="7"/>
        <v>197.76126081679243</v>
      </c>
      <c r="I50" t="str">
        <f t="shared" si="8"/>
        <v/>
      </c>
      <c r="J50">
        <f t="shared" si="0"/>
        <v>278.29821946069933</v>
      </c>
      <c r="K50">
        <f t="shared" si="9"/>
        <v>278.29821946069933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>
        <f>18+73.18</f>
        <v>91.18</v>
      </c>
      <c r="D51" s="4">
        <v>274</v>
      </c>
      <c r="E51">
        <f t="shared" si="4"/>
        <v>421.98399415715193</v>
      </c>
      <c r="F51">
        <f t="shared" si="5"/>
        <v>270.36692320521678</v>
      </c>
      <c r="G51">
        <f t="shared" si="6"/>
        <v>335.6229885247875</v>
      </c>
      <c r="H51">
        <f t="shared" si="7"/>
        <v>239.84016095343773</v>
      </c>
      <c r="I51">
        <f t="shared" si="8"/>
        <v>280.26565949550104</v>
      </c>
      <c r="J51">
        <f t="shared" si="0"/>
        <v>273.52676225177913</v>
      </c>
      <c r="K51">
        <f t="shared" si="9"/>
        <v>280.26565949550104</v>
      </c>
      <c r="L51">
        <f t="shared" si="1"/>
        <v>6.2656594955010405</v>
      </c>
      <c r="M51">
        <f t="shared" si="2"/>
        <v>2.2867370421536646</v>
      </c>
    </row>
    <row r="52" spans="1:13">
      <c r="A52">
        <f t="shared" si="3"/>
        <v>50</v>
      </c>
      <c r="B52" s="14">
        <f>Edwards!B52</f>
        <v>43428</v>
      </c>
      <c r="D52" s="4"/>
      <c r="E52">
        <f t="shared" si="4"/>
        <v>383.75807745634711</v>
      </c>
      <c r="F52">
        <f t="shared" si="5"/>
        <v>245.87541729931593</v>
      </c>
      <c r="G52">
        <f t="shared" si="6"/>
        <v>296.45465178358211</v>
      </c>
      <c r="H52">
        <f t="shared" si="7"/>
        <v>211.85000381437945</v>
      </c>
      <c r="I52" t="str">
        <f t="shared" si="8"/>
        <v/>
      </c>
      <c r="J52">
        <f t="shared" si="0"/>
        <v>277.02541348493651</v>
      </c>
      <c r="K52">
        <f t="shared" si="9"/>
        <v>277.02541348493651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D53" s="4"/>
      <c r="E53">
        <f t="shared" si="4"/>
        <v>348.99490040408142</v>
      </c>
      <c r="F53">
        <f t="shared" si="5"/>
        <v>223.6025032774655</v>
      </c>
      <c r="G53">
        <f t="shared" si="6"/>
        <v>261.85739227941514</v>
      </c>
      <c r="H53">
        <f t="shared" si="7"/>
        <v>187.12639258470821</v>
      </c>
      <c r="I53" t="str">
        <f t="shared" si="8"/>
        <v/>
      </c>
      <c r="J53">
        <f t="shared" si="0"/>
        <v>279.47611069275729</v>
      </c>
      <c r="K53">
        <f t="shared" si="9"/>
        <v>279.47611069275729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>
        <v>74.11</v>
      </c>
      <c r="D54" s="4"/>
      <c r="E54">
        <f t="shared" si="4"/>
        <v>391.49078665434553</v>
      </c>
      <c r="F54">
        <f t="shared" si="5"/>
        <v>250.82979666642746</v>
      </c>
      <c r="G54">
        <f t="shared" si="6"/>
        <v>305.40774985427612</v>
      </c>
      <c r="H54">
        <f t="shared" si="7"/>
        <v>218.24799368910632</v>
      </c>
      <c r="I54" t="str">
        <f t="shared" si="8"/>
        <v/>
      </c>
      <c r="J54">
        <f t="shared" si="0"/>
        <v>275.5818029773211</v>
      </c>
      <c r="K54">
        <f t="shared" si="9"/>
        <v>275.5818029773211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D55" s="4"/>
      <c r="E55">
        <f t="shared" si="4"/>
        <v>356.02713303953954</v>
      </c>
      <c r="F55">
        <f t="shared" si="5"/>
        <v>228.10808435930167</v>
      </c>
      <c r="G55">
        <f t="shared" si="6"/>
        <v>269.765633555134</v>
      </c>
      <c r="H55">
        <f t="shared" si="7"/>
        <v>192.77771542395692</v>
      </c>
      <c r="I55" t="str">
        <f t="shared" si="8"/>
        <v/>
      </c>
      <c r="J55">
        <f t="shared" si="0"/>
        <v>278.33036893534472</v>
      </c>
      <c r="K55">
        <f t="shared" si="9"/>
        <v>278.33036893534472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>
        <v>75.03</v>
      </c>
      <c r="D56" s="4"/>
      <c r="E56">
        <f t="shared" si="4"/>
        <v>398.80599622100067</v>
      </c>
      <c r="F56">
        <f t="shared" si="5"/>
        <v>255.51668226048477</v>
      </c>
      <c r="G56">
        <f t="shared" si="6"/>
        <v>313.31307265328525</v>
      </c>
      <c r="H56">
        <f t="shared" si="7"/>
        <v>223.89723095034716</v>
      </c>
      <c r="I56" t="str">
        <f t="shared" si="8"/>
        <v/>
      </c>
      <c r="J56">
        <f t="shared" si="0"/>
        <v>274.61945131013761</v>
      </c>
      <c r="K56">
        <f t="shared" si="9"/>
        <v>274.61945131013761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D57" s="4"/>
      <c r="E57">
        <f t="shared" si="4"/>
        <v>362.67968573907245</v>
      </c>
      <c r="F57">
        <f t="shared" si="5"/>
        <v>232.3704029063019</v>
      </c>
      <c r="G57">
        <f t="shared" si="6"/>
        <v>276.7483784735262</v>
      </c>
      <c r="H57">
        <f t="shared" si="7"/>
        <v>197.76766760954831</v>
      </c>
      <c r="I57" t="str">
        <f t="shared" si="8"/>
        <v/>
      </c>
      <c r="J57">
        <f t="shared" si="0"/>
        <v>277.60273529675362</v>
      </c>
      <c r="K57">
        <f t="shared" si="9"/>
        <v>277.60273529675362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>
        <f>20+78.62</f>
        <v>98.62</v>
      </c>
      <c r="D58" s="4">
        <v>286</v>
      </c>
      <c r="E58">
        <f t="shared" si="4"/>
        <v>428.44591960553322</v>
      </c>
      <c r="F58">
        <f t="shared" si="5"/>
        <v>274.50710606914242</v>
      </c>
      <c r="G58">
        <f t="shared" si="6"/>
        <v>343.07090764687257</v>
      </c>
      <c r="H58">
        <f t="shared" si="7"/>
        <v>245.16253213206497</v>
      </c>
      <c r="I58">
        <f t="shared" si="8"/>
        <v>279.63334391049113</v>
      </c>
      <c r="J58">
        <f t="shared" si="0"/>
        <v>272.34457393707748</v>
      </c>
      <c r="K58">
        <f t="shared" si="9"/>
        <v>279.63334391049113</v>
      </c>
      <c r="L58">
        <f t="shared" si="1"/>
        <v>-6.3666560895088651</v>
      </c>
      <c r="M58">
        <f t="shared" si="2"/>
        <v>2.2261035278003027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389.6346417836034</v>
      </c>
      <c r="F59">
        <f t="shared" si="5"/>
        <v>249.64055682635239</v>
      </c>
      <c r="G59">
        <f t="shared" si="6"/>
        <v>303.03337357959202</v>
      </c>
      <c r="H59">
        <f t="shared" si="7"/>
        <v>216.55123629359142</v>
      </c>
      <c r="I59" t="str">
        <f t="shared" si="8"/>
        <v/>
      </c>
      <c r="J59">
        <f t="shared" si="0"/>
        <v>276.08932053276101</v>
      </c>
      <c r="K59">
        <f t="shared" si="9"/>
        <v>276.08932053276101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354.33912923622182</v>
      </c>
      <c r="F60">
        <f t="shared" si="5"/>
        <v>227.02657320963527</v>
      </c>
      <c r="G60">
        <f t="shared" si="6"/>
        <v>267.66835501408832</v>
      </c>
      <c r="H60">
        <f t="shared" si="7"/>
        <v>191.27897534938828</v>
      </c>
      <c r="I60" t="str">
        <f t="shared" si="8"/>
        <v/>
      </c>
      <c r="J60">
        <f t="shared" si="0"/>
        <v>278.74759786024697</v>
      </c>
      <c r="K60">
        <f t="shared" si="9"/>
        <v>278.74759786024697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322.24090222864669</v>
      </c>
      <c r="F61">
        <f t="shared" si="5"/>
        <v>206.46110391093771</v>
      </c>
      <c r="G61">
        <f t="shared" si="6"/>
        <v>236.43055360412316</v>
      </c>
      <c r="H61">
        <f t="shared" si="7"/>
        <v>168.95607264558782</v>
      </c>
      <c r="I61" t="str">
        <f t="shared" si="8"/>
        <v/>
      </c>
      <c r="J61">
        <f t="shared" si="0"/>
        <v>280.50503126534988</v>
      </c>
      <c r="K61">
        <f t="shared" si="9"/>
        <v>280.50503126534988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293.05033088769414</v>
      </c>
      <c r="F62">
        <f t="shared" si="5"/>
        <v>187.75858185007354</v>
      </c>
      <c r="G62">
        <f t="shared" si="6"/>
        <v>208.83830916288173</v>
      </c>
      <c r="H62">
        <f t="shared" si="7"/>
        <v>149.23832811044198</v>
      </c>
      <c r="I62" t="str">
        <f t="shared" si="8"/>
        <v/>
      </c>
      <c r="J62">
        <f t="shared" si="0"/>
        <v>281.52025373963158</v>
      </c>
      <c r="K62">
        <f t="shared" si="9"/>
        <v>281.52025373963158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266.50402180307879</v>
      </c>
      <c r="F63">
        <f t="shared" si="5"/>
        <v>170.75024975919035</v>
      </c>
      <c r="G63">
        <f t="shared" si="6"/>
        <v>184.46617287475144</v>
      </c>
      <c r="H63">
        <f t="shared" si="7"/>
        <v>131.8217109835357</v>
      </c>
      <c r="I63" t="str">
        <f t="shared" si="8"/>
        <v/>
      </c>
      <c r="J63">
        <f t="shared" si="0"/>
        <v>281.92853877565466</v>
      </c>
      <c r="K63">
        <f t="shared" si="9"/>
        <v>281.92853877565466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242.36244136654673</v>
      </c>
      <c r="F64">
        <f t="shared" si="5"/>
        <v>155.28263744613741</v>
      </c>
      <c r="G64">
        <f t="shared" si="6"/>
        <v>162.93834723837955</v>
      </c>
      <c r="H64">
        <f t="shared" si="7"/>
        <v>116.43767192143299</v>
      </c>
      <c r="I64" t="str">
        <f t="shared" si="8"/>
        <v/>
      </c>
      <c r="J64">
        <f t="shared" si="0"/>
        <v>281.84496552470443</v>
      </c>
      <c r="K64">
        <f t="shared" si="9"/>
        <v>281.84496552470443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18</v>
      </c>
      <c r="D65" s="4">
        <v>288</v>
      </c>
      <c r="E65">
        <f t="shared" si="4"/>
        <v>238.40775440363058</v>
      </c>
      <c r="F65">
        <f t="shared" si="5"/>
        <v>152.74885284480669</v>
      </c>
      <c r="G65">
        <f t="shared" si="6"/>
        <v>161.92289159054047</v>
      </c>
      <c r="H65">
        <f t="shared" si="7"/>
        <v>115.7120152937708</v>
      </c>
      <c r="I65">
        <f t="shared" si="8"/>
        <v>281.36717480029012</v>
      </c>
      <c r="J65">
        <f t="shared" si="0"/>
        <v>280.03683755103589</v>
      </c>
      <c r="K65">
        <f t="shared" si="9"/>
        <v>281.36717480029012</v>
      </c>
      <c r="L65">
        <f t="shared" si="1"/>
        <v>-6.6328251997098846</v>
      </c>
      <c r="M65">
        <f t="shared" si="2"/>
        <v>2.303064305454821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216.81130741311938</v>
      </c>
      <c r="F66">
        <f t="shared" si="5"/>
        <v>138.91191825525783</v>
      </c>
      <c r="G66">
        <f t="shared" si="6"/>
        <v>143.02594304775741</v>
      </c>
      <c r="H66">
        <f t="shared" si="7"/>
        <v>102.20803214901912</v>
      </c>
      <c r="I66" t="str">
        <f t="shared" si="8"/>
        <v/>
      </c>
      <c r="J66">
        <f t="shared" si="0"/>
        <v>279.70388610623871</v>
      </c>
      <c r="K66">
        <f t="shared" si="9"/>
        <v>279.70388610623871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197.17119998790741</v>
      </c>
      <c r="F67">
        <f t="shared" si="5"/>
        <v>126.32841866878545</v>
      </c>
      <c r="G67">
        <f t="shared" si="6"/>
        <v>126.33433224765488</v>
      </c>
      <c r="H67">
        <f t="shared" si="7"/>
        <v>90.280009463609218</v>
      </c>
      <c r="I67" t="str">
        <f t="shared" si="8"/>
        <v/>
      </c>
      <c r="J67">
        <f t="shared" ref="J67:J130" si="10">$O$2+F67-H67</f>
        <v>279.0484092051762</v>
      </c>
      <c r="K67">
        <f t="shared" si="9"/>
        <v>279.0484092051762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179.31021480625481</v>
      </c>
      <c r="F68">
        <f t="shared" ref="F68:F131" si="15">E68*$O$3</f>
        <v>114.88481020059552</v>
      </c>
      <c r="G68">
        <f t="shared" ref="G68:G131" si="16">(G67*EXP(-1/$O$6)+C68)</f>
        <v>111.59068882441538</v>
      </c>
      <c r="H68">
        <f t="shared" ref="H68:H131" si="17">G68*$O$4</f>
        <v>79.744027327186842</v>
      </c>
      <c r="I68" t="str">
        <f t="shared" ref="I68:I131" si="18">IF(ISBLANK(D68),"",($O$2+((E67*EXP(-1/$O$5))*$O$3)-((G67*EXP(-1/$O$6))*$O$4)))</f>
        <v/>
      </c>
      <c r="J68">
        <f t="shared" si="10"/>
        <v>278.14078287340874</v>
      </c>
      <c r="K68">
        <f t="shared" ref="K68:K131" si="19">IF(I68="",J68,I68)</f>
        <v>278.14078287340874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163.06718798606056</v>
      </c>
      <c r="F69">
        <f t="shared" si="15"/>
        <v>104.47783447231647</v>
      </c>
      <c r="G69">
        <f t="shared" si="16"/>
        <v>98.567678403497922</v>
      </c>
      <c r="H69">
        <f t="shared" si="17"/>
        <v>70.437629904352207</v>
      </c>
      <c r="I69" t="str">
        <f t="shared" si="18"/>
        <v/>
      </c>
      <c r="J69">
        <f t="shared" si="10"/>
        <v>277.04020456796428</v>
      </c>
      <c r="K69">
        <f t="shared" si="19"/>
        <v>277.04020456796428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148.29555486514118</v>
      </c>
      <c r="F70">
        <f t="shared" si="15"/>
        <v>95.013586887295702</v>
      </c>
      <c r="G70">
        <f t="shared" si="16"/>
        <v>87.064497299972558</v>
      </c>
      <c r="H70">
        <f t="shared" si="17"/>
        <v>62.217320504591569</v>
      </c>
      <c r="I70" t="str">
        <f t="shared" si="18"/>
        <v/>
      </c>
      <c r="J70">
        <f t="shared" si="10"/>
        <v>275.79626638270412</v>
      </c>
      <c r="K70">
        <f t="shared" si="19"/>
        <v>275.79626638270412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134.86202751371417</v>
      </c>
      <c r="F71">
        <f t="shared" si="15"/>
        <v>86.406669307275223</v>
      </c>
      <c r="G71">
        <f t="shared" si="16"/>
        <v>76.903776297402629</v>
      </c>
      <c r="H71">
        <f t="shared" si="17"/>
        <v>54.956348986011086</v>
      </c>
      <c r="I71" t="str">
        <f t="shared" si="18"/>
        <v/>
      </c>
      <c r="J71">
        <f t="shared" si="10"/>
        <v>274.45032032126414</v>
      </c>
      <c r="K71">
        <f t="shared" si="19"/>
        <v>274.45032032126414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17</v>
      </c>
      <c r="D72" s="4">
        <v>275</v>
      </c>
      <c r="E72">
        <f t="shared" si="14"/>
        <v>139.64539204596934</v>
      </c>
      <c r="F72">
        <f t="shared" si="15"/>
        <v>89.471391119148421</v>
      </c>
      <c r="G72">
        <f t="shared" si="16"/>
        <v>84.928845766192822</v>
      </c>
      <c r="H72">
        <f t="shared" si="17"/>
        <v>60.691158635127259</v>
      </c>
      <c r="I72">
        <f t="shared" si="18"/>
        <v>273.03666210831676</v>
      </c>
      <c r="J72">
        <f t="shared" si="10"/>
        <v>271.78023248402116</v>
      </c>
      <c r="K72">
        <f t="shared" si="19"/>
        <v>273.03666210831676</v>
      </c>
      <c r="L72">
        <f t="shared" si="11"/>
        <v>-1.9633378916832385</v>
      </c>
      <c r="M72">
        <f t="shared" si="12"/>
        <v>0.71394105152117771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126.99544987301458</v>
      </c>
      <c r="F73">
        <f t="shared" si="15"/>
        <v>81.366519864832554</v>
      </c>
      <c r="G73">
        <f t="shared" si="16"/>
        <v>75.017362513410646</v>
      </c>
      <c r="H73">
        <f t="shared" si="17"/>
        <v>53.608295363206267</v>
      </c>
      <c r="I73" t="str">
        <f t="shared" si="18"/>
        <v/>
      </c>
      <c r="J73">
        <f t="shared" si="10"/>
        <v>270.75822450162627</v>
      </c>
      <c r="K73">
        <f t="shared" si="19"/>
        <v>270.75822450162627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115.49141759822832</v>
      </c>
      <c r="F74">
        <f t="shared" si="15"/>
        <v>73.995837910888227</v>
      </c>
      <c r="G74">
        <f t="shared" si="16"/>
        <v>66.262582844480619</v>
      </c>
      <c r="H74">
        <f t="shared" si="17"/>
        <v>47.352026166220121</v>
      </c>
      <c r="I74" t="str">
        <f t="shared" si="18"/>
        <v/>
      </c>
      <c r="J74">
        <f t="shared" si="10"/>
        <v>269.64381174466808</v>
      </c>
      <c r="K74">
        <f t="shared" si="19"/>
        <v>269.64381174466808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105.02949162498008</v>
      </c>
      <c r="F75">
        <f t="shared" si="15"/>
        <v>67.292837855548484</v>
      </c>
      <c r="G75">
        <f t="shared" si="16"/>
        <v>58.529515542974977</v>
      </c>
      <c r="H75">
        <f t="shared" si="17"/>
        <v>41.825884722783506</v>
      </c>
      <c r="I75" t="str">
        <f t="shared" si="18"/>
        <v/>
      </c>
      <c r="J75">
        <f t="shared" si="10"/>
        <v>268.46695313276501</v>
      </c>
      <c r="K75">
        <f t="shared" si="19"/>
        <v>268.46695313276501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95.515271527596042</v>
      </c>
      <c r="F76">
        <f t="shared" si="15"/>
        <v>61.197036948301296</v>
      </c>
      <c r="G76">
        <f t="shared" si="16"/>
        <v>51.69892332352233</v>
      </c>
      <c r="H76">
        <f t="shared" si="17"/>
        <v>36.944662657150687</v>
      </c>
      <c r="I76" t="str">
        <f t="shared" si="18"/>
        <v/>
      </c>
      <c r="J76">
        <f t="shared" si="10"/>
        <v>267.2523742911506</v>
      </c>
      <c r="K76">
        <f t="shared" si="19"/>
        <v>267.2523742911506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86.8629082540523</v>
      </c>
      <c r="F77">
        <f t="shared" si="15"/>
        <v>55.653431339765703</v>
      </c>
      <c r="G77">
        <f t="shared" si="16"/>
        <v>45.665484294825028</v>
      </c>
      <c r="H77">
        <f t="shared" si="17"/>
        <v>32.633095698921778</v>
      </c>
      <c r="I77" t="str">
        <f t="shared" si="18"/>
        <v/>
      </c>
      <c r="J77">
        <f t="shared" si="10"/>
        <v>266.02033564084388</v>
      </c>
      <c r="K77">
        <f t="shared" si="19"/>
        <v>266.02033564084388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78.994329489729566</v>
      </c>
      <c r="F78">
        <f t="shared" si="15"/>
        <v>50.611999768985385</v>
      </c>
      <c r="G78">
        <f t="shared" si="16"/>
        <v>40.336167986154379</v>
      </c>
      <c r="H78">
        <f t="shared" si="17"/>
        <v>28.824703172350411</v>
      </c>
      <c r="I78" t="str">
        <f t="shared" si="18"/>
        <v/>
      </c>
      <c r="J78">
        <f t="shared" si="10"/>
        <v>264.78729659663497</v>
      </c>
      <c r="K78">
        <f t="shared" si="19"/>
        <v>264.78729659663497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24</v>
      </c>
      <c r="D79" s="4">
        <v>261</v>
      </c>
      <c r="E79">
        <f t="shared" si="14"/>
        <v>95.838535192503727</v>
      </c>
      <c r="F79">
        <f t="shared" si="15"/>
        <v>61.404153340570396</v>
      </c>
      <c r="G79">
        <f t="shared" si="16"/>
        <v>59.628800897040819</v>
      </c>
      <c r="H79">
        <f t="shared" si="17"/>
        <v>42.611447050953515</v>
      </c>
      <c r="I79">
        <f t="shared" si="18"/>
        <v>263.56648928862239</v>
      </c>
      <c r="J79">
        <f t="shared" si="10"/>
        <v>261.79270628961689</v>
      </c>
      <c r="K79">
        <f t="shared" si="19"/>
        <v>263.56648928862239</v>
      </c>
      <c r="L79">
        <f t="shared" si="11"/>
        <v>2.5664892886223925</v>
      </c>
      <c r="M79">
        <f t="shared" si="12"/>
        <v>0.98332922935723854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87.156888699458165</v>
      </c>
      <c r="F80">
        <f t="shared" si="15"/>
        <v>55.84178584990687</v>
      </c>
      <c r="G80">
        <f t="shared" si="16"/>
        <v>52.669918362577327</v>
      </c>
      <c r="H80">
        <f t="shared" si="17"/>
        <v>37.638547207418142</v>
      </c>
      <c r="I80" t="str">
        <f t="shared" si="18"/>
        <v/>
      </c>
      <c r="J80">
        <f t="shared" si="10"/>
        <v>261.20323864248871</v>
      </c>
      <c r="K80">
        <f t="shared" si="19"/>
        <v>261.20323864248871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79.261679370532633</v>
      </c>
      <c r="F81">
        <f t="shared" si="15"/>
        <v>50.783291964170132</v>
      </c>
      <c r="G81">
        <f t="shared" si="16"/>
        <v>46.523160932089624</v>
      </c>
      <c r="H81">
        <f t="shared" si="17"/>
        <v>33.246001577722609</v>
      </c>
      <c r="I81" t="str">
        <f t="shared" si="18"/>
        <v/>
      </c>
      <c r="J81">
        <f t="shared" si="10"/>
        <v>260.53729038644752</v>
      </c>
      <c r="K81">
        <f t="shared" si="19"/>
        <v>260.53729038644752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72.081666869737333</v>
      </c>
      <c r="F82">
        <f t="shared" si="15"/>
        <v>46.183027699900244</v>
      </c>
      <c r="G82">
        <f t="shared" si="16"/>
        <v>41.093750861990102</v>
      </c>
      <c r="H82">
        <f t="shared" si="17"/>
        <v>29.366080864250051</v>
      </c>
      <c r="I82" t="str">
        <f t="shared" si="18"/>
        <v/>
      </c>
      <c r="J82">
        <f t="shared" si="10"/>
        <v>259.81694683565024</v>
      </c>
      <c r="K82">
        <f t="shared" si="19"/>
        <v>259.81694683565024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65.552064250753631</v>
      </c>
      <c r="F83">
        <f t="shared" si="15"/>
        <v>41.999483787592766</v>
      </c>
      <c r="G83">
        <f t="shared" si="16"/>
        <v>36.297971291596483</v>
      </c>
      <c r="H83">
        <f t="shared" si="17"/>
        <v>25.938960007254689</v>
      </c>
      <c r="I83" t="str">
        <f t="shared" si="18"/>
        <v/>
      </c>
      <c r="J83">
        <f t="shared" si="10"/>
        <v>259.06052378033809</v>
      </c>
      <c r="K83">
        <f t="shared" si="19"/>
        <v>259.06052378033809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59.613953369036331</v>
      </c>
      <c r="F84">
        <f t="shared" si="15"/>
        <v>38.194911123769337</v>
      </c>
      <c r="G84">
        <f t="shared" si="16"/>
        <v>32.061875400725008</v>
      </c>
      <c r="H84">
        <f t="shared" si="17"/>
        <v>22.911795733595959</v>
      </c>
      <c r="I84" t="str">
        <f t="shared" si="18"/>
        <v/>
      </c>
      <c r="J84">
        <f t="shared" si="10"/>
        <v>258.28311539017335</v>
      </c>
      <c r="K84">
        <f t="shared" si="19"/>
        <v>258.28311539017335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54.213753249498637</v>
      </c>
      <c r="F85">
        <f t="shared" si="15"/>
        <v>34.734980151913298</v>
      </c>
      <c r="G85">
        <f t="shared" si="16"/>
        <v>28.320146212953894</v>
      </c>
      <c r="H85">
        <f t="shared" si="17"/>
        <v>20.237911758652089</v>
      </c>
      <c r="I85" t="str">
        <f t="shared" si="18"/>
        <v/>
      </c>
      <c r="J85">
        <f t="shared" si="10"/>
        <v>257.4970683932612</v>
      </c>
      <c r="K85">
        <f t="shared" si="19"/>
        <v>257.4970683932612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49.302736612735998</v>
      </c>
      <c r="F86">
        <f t="shared" si="15"/>
        <v>31.58847109878398</v>
      </c>
      <c r="G86">
        <f t="shared" si="16"/>
        <v>25.015089463698391</v>
      </c>
      <c r="H86">
        <f t="shared" si="17"/>
        <v>17.876079077923361</v>
      </c>
      <c r="I86" t="str">
        <f t="shared" si="18"/>
        <v/>
      </c>
      <c r="J86">
        <f t="shared" si="10"/>
        <v>256.71239202086065</v>
      </c>
      <c r="K86">
        <f t="shared" si="19"/>
        <v>256.71239202086065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44.83659019729091</v>
      </c>
      <c r="F87">
        <f t="shared" si="15"/>
        <v>28.726992271039133</v>
      </c>
      <c r="G87">
        <f t="shared" si="16"/>
        <v>22.095744003984287</v>
      </c>
      <c r="H87">
        <f t="shared" si="17"/>
        <v>15.789880251036964</v>
      </c>
      <c r="I87" t="str">
        <f t="shared" si="18"/>
        <v/>
      </c>
      <c r="J87">
        <f t="shared" si="10"/>
        <v>255.93711202000216</v>
      </c>
      <c r="K87">
        <f t="shared" si="19"/>
        <v>255.93711202000216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40.775014910642767</v>
      </c>
      <c r="F88">
        <f t="shared" si="15"/>
        <v>26.124723870289191</v>
      </c>
      <c r="G88">
        <f t="shared" si="16"/>
        <v>19.517096023106753</v>
      </c>
      <c r="H88">
        <f t="shared" si="17"/>
        <v>13.947147875956381</v>
      </c>
      <c r="I88" t="str">
        <f t="shared" si="18"/>
        <v/>
      </c>
      <c r="J88">
        <f t="shared" si="10"/>
        <v>255.17757599433281</v>
      </c>
      <c r="K88">
        <f t="shared" si="19"/>
        <v>255.17757599433281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37.081362200990846</v>
      </c>
      <c r="F89">
        <f t="shared" si="15"/>
        <v>23.758185014966408</v>
      </c>
      <c r="G89">
        <f t="shared" si="16"/>
        <v>17.239384974159858</v>
      </c>
      <c r="H89">
        <f t="shared" si="17"/>
        <v>12.319468595147818</v>
      </c>
      <c r="I89" t="str">
        <f t="shared" si="18"/>
        <v/>
      </c>
      <c r="J89">
        <f t="shared" si="10"/>
        <v>254.43871641981858</v>
      </c>
      <c r="K89">
        <f t="shared" si="19"/>
        <v>254.43871641981858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33.722303368727253</v>
      </c>
      <c r="F90">
        <f t="shared" si="15"/>
        <v>21.606021866792123</v>
      </c>
      <c r="G90">
        <f t="shared" si="16"/>
        <v>15.227490500401842</v>
      </c>
      <c r="H90">
        <f t="shared" si="17"/>
        <v>10.881744985902808</v>
      </c>
      <c r="I90" t="str">
        <f t="shared" si="18"/>
        <v/>
      </c>
      <c r="J90">
        <f t="shared" si="10"/>
        <v>253.72427688088931</v>
      </c>
      <c r="K90">
        <f t="shared" si="19"/>
        <v>253.72427688088931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30.667528833719242</v>
      </c>
      <c r="F91">
        <f t="shared" si="15"/>
        <v>19.648814950057304</v>
      </c>
      <c r="G91">
        <f t="shared" si="16"/>
        <v>13.450390909385014</v>
      </c>
      <c r="H91">
        <f t="shared" si="17"/>
        <v>9.6118085795404458</v>
      </c>
      <c r="I91" t="str">
        <f t="shared" si="18"/>
        <v/>
      </c>
      <c r="J91">
        <f t="shared" si="10"/>
        <v>253.03700637051688</v>
      </c>
      <c r="K91">
        <f t="shared" si="19"/>
        <v>253.03700637051688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27.889474644818645</v>
      </c>
      <c r="F92">
        <f t="shared" si="15"/>
        <v>17.868903925112832</v>
      </c>
      <c r="G92">
        <f t="shared" si="16"/>
        <v>11.88068484498433</v>
      </c>
      <c r="H92">
        <f t="shared" si="17"/>
        <v>8.4900780425762239</v>
      </c>
      <c r="I92" t="str">
        <f t="shared" si="18"/>
        <v/>
      </c>
      <c r="J92">
        <f t="shared" si="10"/>
        <v>252.3788258825366</v>
      </c>
      <c r="K92">
        <f t="shared" si="19"/>
        <v>252.3788258825366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25.363073763829266</v>
      </c>
      <c r="F93">
        <f t="shared" si="15"/>
        <v>16.250228234959359</v>
      </c>
      <c r="G93">
        <f t="shared" si="16"/>
        <v>10.494168781916398</v>
      </c>
      <c r="H93">
        <f t="shared" si="17"/>
        <v>7.4992572493033585</v>
      </c>
      <c r="I93" t="str">
        <f t="shared" si="18"/>
        <v/>
      </c>
      <c r="J93">
        <f t="shared" si="10"/>
        <v>251.75097098565601</v>
      </c>
      <c r="K93">
        <f t="shared" si="19"/>
        <v>251.75097098565601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23.065529879708766</v>
      </c>
      <c r="F94">
        <f t="shared" si="15"/>
        <v>14.778182187053361</v>
      </c>
      <c r="G94">
        <f t="shared" si="16"/>
        <v>9.2694638280756418</v>
      </c>
      <c r="H94">
        <f t="shared" si="17"/>
        <v>6.6240685903240406</v>
      </c>
      <c r="I94" t="str">
        <f t="shared" si="18"/>
        <v/>
      </c>
      <c r="J94">
        <f t="shared" si="10"/>
        <v>251.1541135967293</v>
      </c>
      <c r="K94">
        <f t="shared" si="19"/>
        <v>251.1541135967293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20.976111712077234</v>
      </c>
      <c r="F95">
        <f t="shared" si="15"/>
        <v>13.439483162698329</v>
      </c>
      <c r="G95">
        <f t="shared" si="16"/>
        <v>8.1876860802987643</v>
      </c>
      <c r="H95">
        <f t="shared" si="17"/>
        <v>5.8510174048761421</v>
      </c>
      <c r="I95" t="str">
        <f t="shared" si="18"/>
        <v/>
      </c>
      <c r="J95">
        <f t="shared" si="10"/>
        <v>250.58846575782218</v>
      </c>
      <c r="K95">
        <f t="shared" si="19"/>
        <v>250.58846575782218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19.075965947984511</v>
      </c>
      <c r="F96">
        <f t="shared" si="15"/>
        <v>12.222051764843334</v>
      </c>
      <c r="G96">
        <f t="shared" si="16"/>
        <v>7.232155450725287</v>
      </c>
      <c r="H96">
        <f t="shared" si="17"/>
        <v>5.1681839047033229</v>
      </c>
      <c r="I96" t="str">
        <f t="shared" si="18"/>
        <v/>
      </c>
      <c r="J96">
        <f t="shared" si="10"/>
        <v>250.05386786014003</v>
      </c>
      <c r="K96">
        <f t="shared" si="19"/>
        <v>250.05386786014003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17.347947124020578</v>
      </c>
      <c r="F97">
        <f t="shared" si="15"/>
        <v>11.114902822834328</v>
      </c>
      <c r="G97">
        <f t="shared" si="16"/>
        <v>6.3881384741056086</v>
      </c>
      <c r="H97">
        <f t="shared" si="17"/>
        <v>4.5650393811125403</v>
      </c>
      <c r="I97" t="str">
        <f t="shared" si="18"/>
        <v/>
      </c>
      <c r="J97">
        <f t="shared" si="10"/>
        <v>249.54986344172178</v>
      </c>
      <c r="K97">
        <f t="shared" si="19"/>
        <v>249.54986344172178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15.776462918755165</v>
      </c>
      <c r="F98">
        <f t="shared" si="15"/>
        <v>10.108046270628284</v>
      </c>
      <c r="G98">
        <f t="shared" si="16"/>
        <v>5.6426211303651961</v>
      </c>
      <c r="H98">
        <f t="shared" si="17"/>
        <v>4.0322838612889207</v>
      </c>
      <c r="I98" t="str">
        <f t="shared" si="18"/>
        <v/>
      </c>
      <c r="J98">
        <f t="shared" si="10"/>
        <v>249.07576240933935</v>
      </c>
      <c r="K98">
        <f t="shared" si="19"/>
        <v>249.07576240933935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14.34733345954378</v>
      </c>
      <c r="F99">
        <f t="shared" si="15"/>
        <v>9.1923970040709815</v>
      </c>
      <c r="G99">
        <f t="shared" si="16"/>
        <v>4.9841081795431101</v>
      </c>
      <c r="H99">
        <f t="shared" si="17"/>
        <v>3.5617027106672086</v>
      </c>
      <c r="I99" t="str">
        <f t="shared" si="18"/>
        <v/>
      </c>
      <c r="J99">
        <f t="shared" si="10"/>
        <v>248.63069429340376</v>
      </c>
      <c r="K99">
        <f t="shared" si="19"/>
        <v>248.63069429340376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13.047663374192284</v>
      </c>
      <c r="F100">
        <f t="shared" si="15"/>
        <v>8.3596929038593419</v>
      </c>
      <c r="G100">
        <f t="shared" si="16"/>
        <v>4.402445915021195</v>
      </c>
      <c r="H100">
        <f t="shared" si="17"/>
        <v>3.1460399702909663</v>
      </c>
      <c r="I100" t="str">
        <f t="shared" si="18"/>
        <v/>
      </c>
      <c r="J100">
        <f t="shared" si="10"/>
        <v>248.2136529335684</v>
      </c>
      <c r="K100">
        <f t="shared" si="19"/>
        <v>248.2136529335684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11.865725432972001</v>
      </c>
      <c r="F101">
        <f t="shared" si="15"/>
        <v>7.602420284490206</v>
      </c>
      <c r="G101">
        <f t="shared" si="16"/>
        <v>3.8886656020502945</v>
      </c>
      <c r="H101">
        <f t="shared" si="17"/>
        <v>2.7788864761299203</v>
      </c>
      <c r="I101" t="str">
        <f t="shared" si="18"/>
        <v/>
      </c>
      <c r="J101">
        <f t="shared" si="10"/>
        <v>247.82353380836028</v>
      </c>
      <c r="K101">
        <f t="shared" si="19"/>
        <v>247.82353380836028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10.790854731059808</v>
      </c>
      <c r="F102">
        <f t="shared" si="15"/>
        <v>6.9137460965038127</v>
      </c>
      <c r="G102">
        <f t="shared" si="16"/>
        <v>3.434845187529437</v>
      </c>
      <c r="H102">
        <f t="shared" si="17"/>
        <v>2.4545810352509814</v>
      </c>
      <c r="I102" t="str">
        <f t="shared" si="18"/>
        <v/>
      </c>
      <c r="J102">
        <f t="shared" si="10"/>
        <v>247.45916506125283</v>
      </c>
      <c r="K102">
        <f t="shared" si="19"/>
        <v>247.45916506125283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9.8133524565864274</v>
      </c>
      <c r="F103">
        <f t="shared" si="15"/>
        <v>6.2874562702668335</v>
      </c>
      <c r="G103">
        <f t="shared" si="16"/>
        <v>3.033987148721033</v>
      </c>
      <c r="H103">
        <f t="shared" si="17"/>
        <v>2.1681231350640089</v>
      </c>
      <c r="I103" t="str">
        <f t="shared" si="18"/>
        <v/>
      </c>
      <c r="J103">
        <f t="shared" si="10"/>
        <v>247.11933313520282</v>
      </c>
      <c r="K103">
        <f t="shared" si="19"/>
        <v>247.11933313520282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8.9243983759693073</v>
      </c>
      <c r="F104">
        <f t="shared" si="15"/>
        <v>5.7178996449563817</v>
      </c>
      <c r="G104">
        <f t="shared" si="16"/>
        <v>2.6799105974337296</v>
      </c>
      <c r="H104">
        <f t="shared" si="17"/>
        <v>1.9150958396935278</v>
      </c>
      <c r="I104" t="str">
        <f t="shared" si="18"/>
        <v/>
      </c>
      <c r="J104">
        <f t="shared" si="10"/>
        <v>246.80280380526287</v>
      </c>
      <c r="K104">
        <f t="shared" si="19"/>
        <v>246.80280380526287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8.1159712468646088</v>
      </c>
      <c r="F105">
        <f t="shared" si="15"/>
        <v>5.1999369768029897</v>
      </c>
      <c r="G105">
        <f t="shared" si="16"/>
        <v>2.3671559760116727</v>
      </c>
      <c r="H105">
        <f t="shared" si="17"/>
        <v>1.6915976846043759</v>
      </c>
      <c r="I105" t="str">
        <f t="shared" si="18"/>
        <v/>
      </c>
      <c r="J105">
        <f t="shared" si="10"/>
        <v>246.50833929219863</v>
      </c>
      <c r="K105">
        <f t="shared" si="19"/>
        <v>246.50833929219863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7.380776440605592</v>
      </c>
      <c r="F106">
        <f t="shared" si="15"/>
        <v>4.7288945664818991</v>
      </c>
      <c r="G106">
        <f t="shared" si="16"/>
        <v>2.090900875623833</v>
      </c>
      <c r="H106">
        <f t="shared" si="17"/>
        <v>1.4941825193546505</v>
      </c>
      <c r="I106" t="str">
        <f t="shared" si="18"/>
        <v/>
      </c>
      <c r="J106">
        <f t="shared" si="10"/>
        <v>246.23471204712726</v>
      </c>
      <c r="K106">
        <f t="shared" si="19"/>
        <v>246.23471204712726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6.7121801210476022</v>
      </c>
      <c r="F107">
        <f t="shared" si="15"/>
        <v>4.3005220872216876</v>
      </c>
      <c r="G107">
        <f t="shared" si="16"/>
        <v>1.8468856788433925</v>
      </c>
      <c r="H107">
        <f t="shared" si="17"/>
        <v>1.3198063709026404</v>
      </c>
      <c r="I107" t="str">
        <f t="shared" si="18"/>
        <v/>
      </c>
      <c r="J107">
        <f t="shared" si="10"/>
        <v>245.98071571631903</v>
      </c>
      <c r="K107">
        <f t="shared" si="19"/>
        <v>245.98071571631903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6.1041493858998361</v>
      </c>
      <c r="F108">
        <f t="shared" si="15"/>
        <v>3.9109542331033009</v>
      </c>
      <c r="G108">
        <f t="shared" si="16"/>
        <v>1.6313478799893517</v>
      </c>
      <c r="H108">
        <f t="shared" si="17"/>
        <v>1.1657805081453732</v>
      </c>
      <c r="I108" t="str">
        <f t="shared" si="18"/>
        <v/>
      </c>
      <c r="J108">
        <f t="shared" si="10"/>
        <v>245.74517372495794</v>
      </c>
      <c r="K108">
        <f t="shared" si="19"/>
        <v>245.74517372495794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5.5511978304250125</v>
      </c>
      <c r="F109">
        <f t="shared" si="15"/>
        <v>3.5566758414930466</v>
      </c>
      <c r="G109">
        <f t="shared" si="16"/>
        <v>1.4409640705061841</v>
      </c>
      <c r="H109">
        <f t="shared" si="17"/>
        <v>1.0297299839840963</v>
      </c>
      <c r="I109" t="str">
        <f t="shared" si="18"/>
        <v/>
      </c>
      <c r="J109">
        <f t="shared" si="10"/>
        <v>245.52694585750896</v>
      </c>
      <c r="K109">
        <f t="shared" si="19"/>
        <v>245.52694585750896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5.0483360423153689</v>
      </c>
      <c r="F110">
        <f t="shared" si="15"/>
        <v>3.2344901749010435</v>
      </c>
      <c r="G110">
        <f t="shared" si="16"/>
        <v>1.2727986948457031</v>
      </c>
      <c r="H110">
        <f t="shared" si="17"/>
        <v>0.90955701567079406</v>
      </c>
      <c r="I110" t="str">
        <f t="shared" si="18"/>
        <v/>
      </c>
      <c r="J110">
        <f t="shared" si="10"/>
        <v>245.32493315923026</v>
      </c>
      <c r="K110">
        <f t="shared" si="19"/>
        <v>245.32493315923026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4.5910265810485731</v>
      </c>
      <c r="F111">
        <f t="shared" si="15"/>
        <v>2.9414900760648459</v>
      </c>
      <c r="G111">
        <f t="shared" si="16"/>
        <v>1.1242587867106519</v>
      </c>
      <c r="H111">
        <f t="shared" si="17"/>
        <v>0.80340863879199054</v>
      </c>
      <c r="I111" t="str">
        <f t="shared" si="18"/>
        <v/>
      </c>
      <c r="J111">
        <f t="shared" si="10"/>
        <v>245.13808143727286</v>
      </c>
      <c r="K111">
        <f t="shared" si="19"/>
        <v>245.13808143727286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4.1751430354916614</v>
      </c>
      <c r="F112">
        <f t="shared" si="15"/>
        <v>2.6750317359837661</v>
      </c>
      <c r="G112">
        <f t="shared" si="16"/>
        <v>0.99305398773160469</v>
      </c>
      <c r="H112">
        <f t="shared" si="17"/>
        <v>0.70964813614193423</v>
      </c>
      <c r="I112" t="str">
        <f t="shared" si="18"/>
        <v/>
      </c>
      <c r="J112">
        <f t="shared" si="10"/>
        <v>244.96538359984183</v>
      </c>
      <c r="K112">
        <f t="shared" si="19"/>
        <v>244.96538359984183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3.7969327903201036</v>
      </c>
      <c r="F113">
        <f t="shared" si="15"/>
        <v>2.4327108382066727</v>
      </c>
      <c r="G113">
        <f t="shared" si="16"/>
        <v>0.87716123209935559</v>
      </c>
      <c r="H113">
        <f t="shared" si="17"/>
        <v>0.62682980094281482</v>
      </c>
      <c r="I113" t="str">
        <f t="shared" si="18"/>
        <v/>
      </c>
      <c r="J113">
        <f t="shared" si="10"/>
        <v>244.80588103726387</v>
      </c>
      <c r="K113">
        <f t="shared" si="19"/>
        <v>244.80588103726387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3.4529831652846137</v>
      </c>
      <c r="F114">
        <f t="shared" si="15"/>
        <v>2.2123408641175564</v>
      </c>
      <c r="G114">
        <f t="shared" si="16"/>
        <v>0.77479355262003191</v>
      </c>
      <c r="H114">
        <f t="shared" si="17"/>
        <v>0.5536766452824492</v>
      </c>
      <c r="I114" t="str">
        <f t="shared" si="18"/>
        <v/>
      </c>
      <c r="J114">
        <f t="shared" si="10"/>
        <v>244.6586642188351</v>
      </c>
      <c r="K114">
        <f t="shared" si="19"/>
        <v>244.6586642188351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3.1401906217923243</v>
      </c>
      <c r="F115">
        <f t="shared" si="15"/>
        <v>2.0119333634623309</v>
      </c>
      <c r="G115">
        <f t="shared" si="16"/>
        <v>0.68437252720897035</v>
      </c>
      <c r="H115">
        <f t="shared" si="17"/>
        <v>0.48906071005260654</v>
      </c>
      <c r="I115" t="str">
        <f t="shared" si="18"/>
        <v/>
      </c>
      <c r="J115">
        <f t="shared" si="10"/>
        <v>244.52287265340973</v>
      </c>
      <c r="K115">
        <f t="shared" si="19"/>
        <v>244.52287265340973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2.8557327589460413</v>
      </c>
      <c r="F116">
        <f t="shared" si="15"/>
        <v>1.82968001209318</v>
      </c>
      <c r="G116">
        <f t="shared" si="16"/>
        <v>0.604503940971854</v>
      </c>
      <c r="H116">
        <f t="shared" si="17"/>
        <v>0.43198567278405914</v>
      </c>
      <c r="I116" t="str">
        <f t="shared" si="18"/>
        <v/>
      </c>
      <c r="J116">
        <f t="shared" si="10"/>
        <v>244.39769433930911</v>
      </c>
      <c r="K116">
        <f t="shared" si="19"/>
        <v>244.39769433930911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2.5970428463552397</v>
      </c>
      <c r="F117">
        <f t="shared" si="15"/>
        <v>1.6639362950332515</v>
      </c>
      <c r="G117">
        <f t="shared" si="16"/>
        <v>0.53395628860321231</v>
      </c>
      <c r="H117">
        <f t="shared" si="17"/>
        <v>0.38157148520604534</v>
      </c>
      <c r="I117" t="str">
        <f t="shared" si="18"/>
        <v/>
      </c>
      <c r="J117">
        <f t="shared" si="10"/>
        <v>244.28236480982719</v>
      </c>
      <c r="K117">
        <f t="shared" si="19"/>
        <v>244.28236480982719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2.361786663922345</v>
      </c>
      <c r="F118">
        <f t="shared" si="15"/>
        <v>1.5132066676301339</v>
      </c>
      <c r="G118">
        <f t="shared" si="16"/>
        <v>0.47164178562765036</v>
      </c>
      <c r="H118">
        <f t="shared" si="17"/>
        <v>0.33704080365444944</v>
      </c>
      <c r="I118" t="str">
        <f t="shared" si="18"/>
        <v/>
      </c>
      <c r="J118">
        <f t="shared" si="10"/>
        <v>244.17616586397568</v>
      </c>
      <c r="K118">
        <f t="shared" si="19"/>
        <v>244.17616586397568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2.1478414396242278</v>
      </c>
      <c r="F119">
        <f t="shared" si="15"/>
        <v>1.3761310609037085</v>
      </c>
      <c r="G119">
        <f t="shared" si="16"/>
        <v>0.41659959569338473</v>
      </c>
      <c r="H119">
        <f t="shared" si="17"/>
        <v>0.29770700309719417</v>
      </c>
      <c r="I119" t="str">
        <f t="shared" si="18"/>
        <v/>
      </c>
      <c r="J119">
        <f t="shared" si="10"/>
        <v>244.0784240578065</v>
      </c>
      <c r="K119">
        <f t="shared" si="19"/>
        <v>244.0784240578065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1.9532766952395482</v>
      </c>
      <c r="F120">
        <f t="shared" si="15"/>
        <v>1.2514726093229478</v>
      </c>
      <c r="G120">
        <f t="shared" si="16"/>
        <v>0.36798101529729432</v>
      </c>
      <c r="H120">
        <f t="shared" si="17"/>
        <v>0.26296358996336833</v>
      </c>
      <c r="I120" t="str">
        <f t="shared" si="18"/>
        <v/>
      </c>
      <c r="J120">
        <f t="shared" si="10"/>
        <v>243.98850901935958</v>
      </c>
      <c r="K120">
        <f t="shared" si="19"/>
        <v>243.98850901935958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1.7763368271884301</v>
      </c>
      <c r="F121">
        <f t="shared" si="15"/>
        <v>1.1381064902764939</v>
      </c>
      <c r="G121">
        <f t="shared" si="16"/>
        <v>0.32503638750261454</v>
      </c>
      <c r="H121">
        <f t="shared" si="17"/>
        <v>0.23227485053096567</v>
      </c>
      <c r="I121" t="str">
        <f t="shared" si="18"/>
        <v/>
      </c>
      <c r="J121">
        <f t="shared" si="10"/>
        <v>243.90583163974554</v>
      </c>
      <c r="K121">
        <f t="shared" si="19"/>
        <v>243.90583163974554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1.6154252653072718</v>
      </c>
      <c r="F122">
        <f t="shared" si="15"/>
        <v>1.0350097745329276</v>
      </c>
      <c r="G122">
        <f t="shared" si="16"/>
        <v>0.28710354286999168</v>
      </c>
      <c r="H122">
        <f t="shared" si="17"/>
        <v>0.20516759067937154</v>
      </c>
      <c r="I122" t="str">
        <f t="shared" si="18"/>
        <v/>
      </c>
      <c r="J122">
        <f t="shared" si="10"/>
        <v>243.82984218385357</v>
      </c>
      <c r="K122">
        <f t="shared" si="19"/>
        <v>243.82984218385357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1.4690900666195832</v>
      </c>
      <c r="F123">
        <f t="shared" si="15"/>
        <v>0.9412521961090401</v>
      </c>
      <c r="G123">
        <f t="shared" si="16"/>
        <v>0.25359758937093807</v>
      </c>
      <c r="H123">
        <f t="shared" si="17"/>
        <v>0.18122383964064342</v>
      </c>
      <c r="I123" t="str">
        <f t="shared" si="18"/>
        <v/>
      </c>
      <c r="J123">
        <f t="shared" si="10"/>
        <v>243.76002835646841</v>
      </c>
      <c r="K123">
        <f t="shared" si="19"/>
        <v>243.76002835646841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1.336010814112043</v>
      </c>
      <c r="F124">
        <f t="shared" si="15"/>
        <v>0.8559877582604466</v>
      </c>
      <c r="G124">
        <f t="shared" si="16"/>
        <v>0.22400189385288441</v>
      </c>
      <c r="H124">
        <f t="shared" si="17"/>
        <v>0.16007440524766922</v>
      </c>
      <c r="I124" t="str">
        <f t="shared" si="18"/>
        <v/>
      </c>
      <c r="J124">
        <f t="shared" si="10"/>
        <v>243.6959133530128</v>
      </c>
      <c r="K124">
        <f t="shared" si="19"/>
        <v>243.6959133530128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1.2149867023003467</v>
      </c>
      <c r="F125">
        <f t="shared" si="15"/>
        <v>0.77844709985341987</v>
      </c>
      <c r="G125">
        <f t="shared" si="16"/>
        <v>0.19786011599773151</v>
      </c>
      <c r="H125">
        <f t="shared" si="17"/>
        <v>0.14139318130664044</v>
      </c>
      <c r="I125" t="str">
        <f t="shared" si="18"/>
        <v/>
      </c>
      <c r="J125">
        <f t="shared" si="10"/>
        <v>243.63705391854677</v>
      </c>
      <c r="K125">
        <f t="shared" si="19"/>
        <v>243.63705391854677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1.1049257020780912</v>
      </c>
      <c r="F126">
        <f t="shared" si="15"/>
        <v>0.70793055323791454</v>
      </c>
      <c r="G126">
        <f t="shared" si="16"/>
        <v>0.17476917194435437</v>
      </c>
      <c r="H126">
        <f t="shared" si="17"/>
        <v>0.12489211931839175</v>
      </c>
      <c r="I126" t="str">
        <f t="shared" si="18"/>
        <v/>
      </c>
      <c r="J126">
        <f t="shared" si="10"/>
        <v>243.58303843391951</v>
      </c>
      <c r="K126">
        <f t="shared" si="19"/>
        <v>243.58303843391951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1.004834707080575</v>
      </c>
      <c r="F127">
        <f t="shared" si="15"/>
        <v>0.64380183098133237</v>
      </c>
      <c r="G127">
        <f t="shared" si="16"/>
        <v>0.15437301908013384</v>
      </c>
      <c r="H127">
        <f t="shared" si="17"/>
        <v>0.11031678701684923</v>
      </c>
      <c r="I127" t="str">
        <f t="shared" si="18"/>
        <v/>
      </c>
      <c r="J127">
        <f t="shared" si="10"/>
        <v>243.5334850439645</v>
      </c>
      <c r="K127">
        <f t="shared" si="19"/>
        <v>243.5334850439645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0.91381057265182919</v>
      </c>
      <c r="F128">
        <f t="shared" si="15"/>
        <v>0.58548228449693895</v>
      </c>
      <c r="G128">
        <f t="shared" si="16"/>
        <v>0.13635716616831628</v>
      </c>
      <c r="H128">
        <f t="shared" si="17"/>
        <v>9.744244524104842E-2</v>
      </c>
      <c r="I128" t="str">
        <f t="shared" si="18"/>
        <v/>
      </c>
      <c r="J128">
        <f t="shared" si="10"/>
        <v>243.48803983925589</v>
      </c>
      <c r="K128">
        <f t="shared" si="19"/>
        <v>243.48803983925589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0.831031966557365</v>
      </c>
      <c r="F129">
        <f t="shared" si="15"/>
        <v>0.53244568276118187</v>
      </c>
      <c r="G129">
        <f t="shared" si="16"/>
        <v>0.12044382416205898</v>
      </c>
      <c r="H129">
        <f t="shared" si="17"/>
        <v>8.6070582649442992E-2</v>
      </c>
      <c r="I129" t="str">
        <f t="shared" si="18"/>
        <v/>
      </c>
      <c r="J129">
        <f t="shared" si="10"/>
        <v>243.44637510011174</v>
      </c>
      <c r="K129">
        <f t="shared" si="19"/>
        <v>243.44637510011174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0.75575195790969707</v>
      </c>
      <c r="F130">
        <f t="shared" si="15"/>
        <v>0.48421346400704524</v>
      </c>
      <c r="G130">
        <f t="shared" si="16"/>
        <v>0.10638762293486075</v>
      </c>
      <c r="H130">
        <f t="shared" si="17"/>
        <v>7.6025854844761778E-2</v>
      </c>
      <c r="I130" t="str">
        <f t="shared" si="18"/>
        <v/>
      </c>
      <c r="J130">
        <f t="shared" si="10"/>
        <v>243.40818760916227</v>
      </c>
      <c r="K130">
        <f t="shared" si="19"/>
        <v>243.40818760916227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0.68729127743477014</v>
      </c>
      <c r="F131">
        <f t="shared" si="15"/>
        <v>0.44035041754834875</v>
      </c>
      <c r="G131">
        <f t="shared" si="16"/>
        <v>9.3971827883023121E-2</v>
      </c>
      <c r="H131">
        <f t="shared" si="17"/>
        <v>6.7153380713337069E-2</v>
      </c>
      <c r="I131" t="str">
        <f t="shared" si="18"/>
        <v/>
      </c>
      <c r="J131">
        <f t="shared" ref="J131:J150" si="20">$O$2+F131-H131</f>
        <v>243.37319703683502</v>
      </c>
      <c r="K131">
        <f t="shared" si="19"/>
        <v>243.37319703683502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0.62503218826508211</v>
      </c>
      <c r="F132">
        <f t="shared" ref="F132:F150" si="25">E132*$O$3</f>
        <v>0.40046075677107518</v>
      </c>
      <c r="G132">
        <f t="shared" ref="G132:G150" si="26">(G131*EXP(-1/$O$6)+C132)</f>
        <v>8.3004998063387556E-2</v>
      </c>
      <c r="H132">
        <f t="shared" ref="H132:H150" si="27">G132*$O$4</f>
        <v>5.9316354290768002E-2</v>
      </c>
      <c r="I132" t="str">
        <f t="shared" ref="I132:I150" si="28">IF(ISBLANK(D132),"",($O$2+((E131*EXP(-1/$O$5))*$O$3)-((G131*EXP(-1/$O$6))*$O$4)))</f>
        <v/>
      </c>
      <c r="J132">
        <f t="shared" si="20"/>
        <v>243.34114440248032</v>
      </c>
      <c r="K132">
        <f t="shared" ref="K132:K150" si="29">IF(I132="",J132,I132)</f>
        <v>243.34114440248032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0.56841291195422528</v>
      </c>
      <c r="F133">
        <f t="shared" si="25"/>
        <v>0.36418454785739895</v>
      </c>
      <c r="G133">
        <f t="shared" si="26"/>
        <v>7.331803433768988E-2</v>
      </c>
      <c r="H133">
        <f t="shared" si="27"/>
        <v>5.2393935330930112E-2</v>
      </c>
      <c r="I133" t="str">
        <f t="shared" si="28"/>
        <v/>
      </c>
      <c r="J133">
        <f t="shared" si="20"/>
        <v>243.31179061252647</v>
      </c>
      <c r="K133">
        <f t="shared" si="29"/>
        <v>243.31179061252647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0.51692255941745979</v>
      </c>
      <c r="F134">
        <f t="shared" si="25"/>
        <v>0.33119446201795177</v>
      </c>
      <c r="G134">
        <f t="shared" si="26"/>
        <v>6.4761572008442125E-2</v>
      </c>
      <c r="H134">
        <f t="shared" si="27"/>
        <v>4.6279386052708531E-2</v>
      </c>
      <c r="I134" t="str">
        <f t="shared" si="28"/>
        <v/>
      </c>
      <c r="J134">
        <f t="shared" si="20"/>
        <v>243.28491507596524</v>
      </c>
      <c r="K134">
        <f t="shared" si="29"/>
        <v>243.28491507596524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0.47009652105900052</v>
      </c>
      <c r="F135">
        <f t="shared" si="25"/>
        <v>0.3011928219269504</v>
      </c>
      <c r="G135">
        <f t="shared" si="26"/>
        <v>5.7203677743016559E-2</v>
      </c>
      <c r="H135">
        <f t="shared" si="27"/>
        <v>4.0878425334682937E-2</v>
      </c>
      <c r="I135" t="str">
        <f t="shared" si="28"/>
        <v/>
      </c>
      <c r="J135">
        <f t="shared" si="20"/>
        <v>243.26031439659226</v>
      </c>
      <c r="K135">
        <f t="shared" si="29"/>
        <v>243.26031439659226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0.42751227449004819</v>
      </c>
      <c r="F136">
        <f t="shared" si="25"/>
        <v>0.27390891570947379</v>
      </c>
      <c r="G136">
        <f t="shared" si="26"/>
        <v>5.0527815274470575E-2</v>
      </c>
      <c r="H136">
        <f t="shared" si="27"/>
        <v>3.6107774980853463E-2</v>
      </c>
      <c r="I136" t="str">
        <f t="shared" si="28"/>
        <v/>
      </c>
      <c r="J136">
        <f t="shared" si="20"/>
        <v>243.23780114072864</v>
      </c>
      <c r="K136">
        <f t="shared" si="29"/>
        <v>243.23780114072864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0.38878557200961666</v>
      </c>
      <c r="F137">
        <f t="shared" si="25"/>
        <v>0.2490965542443638</v>
      </c>
      <c r="G137">
        <f t="shared" si="26"/>
        <v>4.4631048511958663E-2</v>
      </c>
      <c r="H137">
        <f t="shared" si="27"/>
        <v>3.1893875642068192E-2</v>
      </c>
      <c r="I137" t="str">
        <f t="shared" si="28"/>
        <v/>
      </c>
      <c r="J137">
        <f t="shared" si="20"/>
        <v>243.21720267860232</v>
      </c>
      <c r="K137">
        <f t="shared" si="29"/>
        <v>243.21720267860232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0.35356697344689564</v>
      </c>
      <c r="F138">
        <f t="shared" si="25"/>
        <v>0.22653184974171753</v>
      </c>
      <c r="G138">
        <f t="shared" si="26"/>
        <v>3.9422454354230509E-2</v>
      </c>
      <c r="H138">
        <f t="shared" si="27"/>
        <v>2.8171752593758606E-2</v>
      </c>
      <c r="I138" t="str">
        <f t="shared" si="28"/>
        <v/>
      </c>
      <c r="J138">
        <f t="shared" si="20"/>
        <v>243.19836009714797</v>
      </c>
      <c r="K138">
        <f t="shared" si="29"/>
        <v>243.19836009714797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0.3215386930801683</v>
      </c>
      <c r="F139">
        <f t="shared" si="25"/>
        <v>0.20601119555055106</v>
      </c>
      <c r="G139">
        <f t="shared" si="26"/>
        <v>3.4821720733156578E-2</v>
      </c>
      <c r="H139">
        <f t="shared" si="27"/>
        <v>2.4884013881245566E-2</v>
      </c>
      <c r="I139" t="str">
        <f t="shared" si="28"/>
        <v/>
      </c>
      <c r="J139">
        <f t="shared" si="20"/>
        <v>243.18112718166932</v>
      </c>
      <c r="K139">
        <f t="shared" si="29"/>
        <v>243.18112718166932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0.2924117321812893</v>
      </c>
      <c r="F140">
        <f t="shared" si="25"/>
        <v>0.18734942896796394</v>
      </c>
      <c r="G140">
        <f t="shared" si="26"/>
        <v>3.0757908270311059E-2</v>
      </c>
      <c r="H140">
        <f t="shared" si="27"/>
        <v>2.1979965384873061E-2</v>
      </c>
      <c r="I140" t="str">
        <f t="shared" si="28"/>
        <v/>
      </c>
      <c r="J140">
        <f t="shared" si="20"/>
        <v>243.16536946358309</v>
      </c>
      <c r="K140">
        <f t="shared" si="29"/>
        <v>243.16536946358309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0.2659232713119955</v>
      </c>
      <c r="F141">
        <f t="shared" si="25"/>
        <v>0.17037816047239709</v>
      </c>
      <c r="G141">
        <f t="shared" si="26"/>
        <v>2.7168356452415623E-2</v>
      </c>
      <c r="H141">
        <f t="shared" si="27"/>
        <v>1.9414829160030813E-2</v>
      </c>
      <c r="I141" t="str">
        <f t="shared" si="28"/>
        <v/>
      </c>
      <c r="J141">
        <f t="shared" si="20"/>
        <v>243.15096333131237</v>
      </c>
      <c r="K141">
        <f t="shared" si="29"/>
        <v>243.15096333131237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0.24183429884212446</v>
      </c>
      <c r="F142">
        <f t="shared" si="25"/>
        <v>0.15494425430526237</v>
      </c>
      <c r="G142">
        <f t="shared" si="26"/>
        <v>2.3997717459804654E-2</v>
      </c>
      <c r="H142">
        <f t="shared" si="27"/>
        <v>1.7149052999537274E-2</v>
      </c>
      <c r="I142" t="str">
        <f t="shared" si="28"/>
        <v/>
      </c>
      <c r="J142">
        <f t="shared" si="20"/>
        <v>243.13779520130572</v>
      </c>
      <c r="K142">
        <f t="shared" si="29"/>
        <v>243.13779520130572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0.21992745429130037</v>
      </c>
      <c r="F143">
        <f t="shared" si="25"/>
        <v>0.14090844669087327</v>
      </c>
      <c r="G143">
        <f t="shared" si="26"/>
        <v>2.1197102750372995E-2</v>
      </c>
      <c r="H143">
        <f t="shared" si="27"/>
        <v>1.5147700572425309E-2</v>
      </c>
      <c r="I143" t="str">
        <f t="shared" si="28"/>
        <v/>
      </c>
      <c r="J143">
        <f t="shared" si="20"/>
        <v>243.12576074611846</v>
      </c>
      <c r="K143">
        <f t="shared" si="29"/>
        <v>243.12576074611846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0.20000506703405177</v>
      </c>
      <c r="F144">
        <f t="shared" si="25"/>
        <v>0.12814408922654921</v>
      </c>
      <c r="G144">
        <f t="shared" si="26"/>
        <v>1.8723329240060479E-2</v>
      </c>
      <c r="H144">
        <f t="shared" si="27"/>
        <v>1.337991273559218E-2</v>
      </c>
      <c r="I144" t="str">
        <f t="shared" si="28"/>
        <v/>
      </c>
      <c r="J144">
        <f t="shared" si="20"/>
        <v>243.11476417649095</v>
      </c>
      <c r="K144">
        <f t="shared" si="29"/>
        <v>243.11476417649095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0.18188737267113403</v>
      </c>
      <c r="F145">
        <f t="shared" si="25"/>
        <v>0.11653600610420611</v>
      </c>
      <c r="G145">
        <f t="shared" si="26"/>
        <v>1.6538253456620862E-2</v>
      </c>
      <c r="H145">
        <f t="shared" si="27"/>
        <v>1.1818431712200031E-2</v>
      </c>
      <c r="I145" t="str">
        <f t="shared" si="28"/>
        <v/>
      </c>
      <c r="J145">
        <f t="shared" si="20"/>
        <v>243.10471757439203</v>
      </c>
      <c r="K145">
        <f t="shared" si="29"/>
        <v>243.10471757439203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0.1654108909729545</v>
      </c>
      <c r="F146">
        <f t="shared" si="25"/>
        <v>0.10597945485187382</v>
      </c>
      <c r="G146">
        <f t="shared" si="26"/>
        <v>1.4608183399895626E-2</v>
      </c>
      <c r="H146">
        <f t="shared" si="27"/>
        <v>1.0439180800064722E-2</v>
      </c>
      <c r="I146" t="str">
        <f t="shared" si="28"/>
        <v/>
      </c>
      <c r="J146">
        <f t="shared" si="20"/>
        <v>243.09554027405181</v>
      </c>
      <c r="K146">
        <f t="shared" si="29"/>
        <v>243.09554027405181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0.15042695075890147</v>
      </c>
      <c r="F147">
        <f t="shared" si="25"/>
        <v>9.6379181217666421E-2</v>
      </c>
      <c r="G147">
        <f t="shared" si="26"/>
        <v>1.2903359039981018E-2</v>
      </c>
      <c r="H147">
        <f t="shared" si="27"/>
        <v>9.2208931294957466E-3</v>
      </c>
      <c r="I147" t="str">
        <f t="shared" si="28"/>
        <v/>
      </c>
      <c r="J147">
        <f t="shared" si="20"/>
        <v>243.08715828808815</v>
      </c>
      <c r="K147">
        <f t="shared" si="29"/>
        <v>243.08715828808815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0.13680034840221494</v>
      </c>
      <c r="F148">
        <f t="shared" si="25"/>
        <v>8.7648559668200121E-2</v>
      </c>
      <c r="G148">
        <f t="shared" si="26"/>
        <v>1.139749344301424E-2</v>
      </c>
      <c r="H148">
        <f t="shared" si="27"/>
        <v>8.14478374635055E-3</v>
      </c>
      <c r="I148" t="str">
        <f t="shared" si="28"/>
        <v/>
      </c>
      <c r="J148">
        <f t="shared" si="20"/>
        <v>243.07950377592184</v>
      </c>
      <c r="K148">
        <f t="shared" si="29"/>
        <v>243.07950377592184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0.1244081278557724</v>
      </c>
      <c r="F149">
        <f t="shared" si="25"/>
        <v>7.9708811745973496E-2</v>
      </c>
      <c r="G149">
        <f t="shared" si="26"/>
        <v>1.0067367449130803E-2</v>
      </c>
      <c r="H149">
        <f t="shared" si="27"/>
        <v>7.1942599641043473E-3</v>
      </c>
      <c r="I149" t="str">
        <f t="shared" si="28"/>
        <v/>
      </c>
      <c r="J149">
        <f t="shared" si="20"/>
        <v>243.07251455178186</v>
      </c>
      <c r="K149">
        <f t="shared" si="29"/>
        <v>243.07251455178186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0.11313847119067438</v>
      </c>
      <c r="F150">
        <f t="shared" si="25"/>
        <v>7.2488295232764247E-2</v>
      </c>
      <c r="G150">
        <f t="shared" si="26"/>
        <v>8.8924716528737402E-3</v>
      </c>
      <c r="H150">
        <f t="shared" si="27"/>
        <v>6.3546655188120521E-3</v>
      </c>
      <c r="I150" t="str">
        <f t="shared" si="28"/>
        <v/>
      </c>
      <c r="J150">
        <f t="shared" si="20"/>
        <v>243.06613362971396</v>
      </c>
      <c r="K150">
        <f t="shared" si="29"/>
        <v>243.06613362971396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&amp;CWietse Vermeire&amp;RLucia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D251-0BDF-425C-99D2-3D88CFCACE29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14">
        <f>Edwards!B2</f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243</v>
      </c>
      <c r="K2">
        <f>IF(ISBLANK(I2),J2,I2)</f>
        <v>243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243</v>
      </c>
      <c r="Q2" t="s">
        <v>19</v>
      </c>
      <c r="R2">
        <f>SUMSQ(L2:L150)</f>
        <v>429.42354777579419</v>
      </c>
      <c r="S2">
        <f>SQRT(R2/11)</f>
        <v>6.2480800525644691</v>
      </c>
    </row>
    <row r="3" spans="1:25">
      <c r="A3">
        <f>A2+1</f>
        <v>1</v>
      </c>
      <c r="B3" s="14">
        <f>Edwards!B3</f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243</v>
      </c>
      <c r="K3">
        <f>IF(I3="",J3,I3)</f>
        <v>243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0.58356666919189837</v>
      </c>
      <c r="Q3" t="s">
        <v>20</v>
      </c>
      <c r="R3">
        <f>RSQ(D2:D100,I2:I100)</f>
        <v>0.78654257599470034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243</v>
      </c>
      <c r="K4">
        <f t="shared" ref="K4:K67" si="9">IF(I4="",J4,I4)</f>
        <v>243</v>
      </c>
      <c r="L4" t="str">
        <f t="shared" si="1"/>
        <v/>
      </c>
      <c r="M4" t="str">
        <f t="shared" si="2"/>
        <v/>
      </c>
      <c r="N4" t="s">
        <v>13</v>
      </c>
      <c r="O4" s="6">
        <v>0.61957954460326448</v>
      </c>
      <c r="Q4" t="s">
        <v>21</v>
      </c>
      <c r="R4">
        <f>1-((1-$R$3)*($Y$3-1))/(Y3-Y4-1)</f>
        <v>0.57308515198940069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>
        <v>180</v>
      </c>
      <c r="D5" s="4"/>
      <c r="E5">
        <f t="shared" si="4"/>
        <v>180</v>
      </c>
      <c r="F5">
        <f t="shared" si="5"/>
        <v>105.04200045454171</v>
      </c>
      <c r="G5">
        <f t="shared" si="6"/>
        <v>180</v>
      </c>
      <c r="H5">
        <f t="shared" si="7"/>
        <v>111.5243180285876</v>
      </c>
      <c r="I5" t="str">
        <f t="shared" si="8"/>
        <v/>
      </c>
      <c r="J5">
        <f t="shared" si="0"/>
        <v>236.51768242595412</v>
      </c>
      <c r="K5">
        <f t="shared" si="9"/>
        <v>236.51768242595412</v>
      </c>
      <c r="L5" t="str">
        <f t="shared" si="1"/>
        <v/>
      </c>
      <c r="M5" t="str">
        <f t="shared" si="2"/>
        <v/>
      </c>
      <c r="N5" s="2" t="s">
        <v>14</v>
      </c>
      <c r="O5" s="6">
        <v>7.5459315895091814</v>
      </c>
      <c r="Q5" s="2" t="s">
        <v>22</v>
      </c>
      <c r="R5">
        <f>LARGE(L2:L150,1)/LARGE(D2:D100,1)*100</f>
        <v>3.985789618505188</v>
      </c>
    </row>
    <row r="6" spans="1:25">
      <c r="A6">
        <f t="shared" si="3"/>
        <v>4</v>
      </c>
      <c r="B6" s="14">
        <f>Edwards!B6</f>
        <v>43382</v>
      </c>
      <c r="D6" s="4"/>
      <c r="E6">
        <f t="shared" si="4"/>
        <v>157.65910026212003</v>
      </c>
      <c r="F6">
        <f t="shared" si="5"/>
        <v>92.004596007756945</v>
      </c>
      <c r="G6">
        <f t="shared" si="6"/>
        <v>155.02179508529346</v>
      </c>
      <c r="H6">
        <f t="shared" si="7"/>
        <v>96.048333202526706</v>
      </c>
      <c r="I6" t="str">
        <f t="shared" si="8"/>
        <v/>
      </c>
      <c r="J6">
        <f t="shared" si="0"/>
        <v>238.95626280523027</v>
      </c>
      <c r="K6">
        <f t="shared" si="9"/>
        <v>238.95626280523027</v>
      </c>
      <c r="L6" t="str">
        <f t="shared" si="1"/>
        <v/>
      </c>
      <c r="M6" t="str">
        <f t="shared" si="2"/>
        <v/>
      </c>
      <c r="N6" s="2" t="s">
        <v>15</v>
      </c>
      <c r="O6" s="6">
        <v>6.6938378289597438</v>
      </c>
      <c r="Q6" s="2" t="s">
        <v>45</v>
      </c>
      <c r="R6">
        <f>AVERAGE(M2:M150)</f>
        <v>2.0131841384564679</v>
      </c>
      <c r="S6">
        <f>_xlfn.STDEV.P(M2:M150)</f>
        <v>1.1940639922622309</v>
      </c>
    </row>
    <row r="7" spans="1:25">
      <c r="A7">
        <f t="shared" si="3"/>
        <v>5</v>
      </c>
      <c r="B7" s="14">
        <f>Edwards!B7</f>
        <v>43383</v>
      </c>
      <c r="C7">
        <v>225</v>
      </c>
      <c r="D7" s="4"/>
      <c r="E7">
        <f t="shared" si="4"/>
        <v>363.0910660858957</v>
      </c>
      <c r="F7">
        <f t="shared" si="5"/>
        <v>211.88784404908159</v>
      </c>
      <c r="G7">
        <f t="shared" si="6"/>
        <v>358.50976084148175</v>
      </c>
      <c r="H7">
        <f t="shared" si="7"/>
        <v>222.12531435799053</v>
      </c>
      <c r="I7" t="str">
        <f t="shared" si="8"/>
        <v/>
      </c>
      <c r="J7">
        <f t="shared" si="0"/>
        <v>232.76252969109106</v>
      </c>
      <c r="K7">
        <f t="shared" si="9"/>
        <v>232.76252969109106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D8" s="4"/>
      <c r="E8">
        <f t="shared" si="4"/>
        <v>318.02561551286828</v>
      </c>
      <c r="F8">
        <f t="shared" si="5"/>
        <v>185.58914916254787</v>
      </c>
      <c r="G8">
        <f t="shared" si="6"/>
        <v>308.76014822914306</v>
      </c>
      <c r="H8">
        <f t="shared" si="7"/>
        <v>191.3014720314489</v>
      </c>
      <c r="I8" t="str">
        <f t="shared" si="8"/>
        <v/>
      </c>
      <c r="J8">
        <f t="shared" si="0"/>
        <v>237.28767713109897</v>
      </c>
      <c r="K8">
        <f t="shared" si="9"/>
        <v>237.28767713109897</v>
      </c>
      <c r="L8" t="str">
        <f t="shared" si="1"/>
        <v/>
      </c>
      <c r="M8" t="str">
        <f t="shared" si="2"/>
        <v/>
      </c>
      <c r="O8">
        <f>1.1*O3</f>
        <v>0.64192333611108821</v>
      </c>
    </row>
    <row r="9" spans="1:25">
      <c r="A9">
        <f t="shared" si="3"/>
        <v>7</v>
      </c>
      <c r="B9" s="14">
        <f>Edwards!B9</f>
        <v>43385</v>
      </c>
      <c r="C9">
        <f>43+360</f>
        <v>403</v>
      </c>
      <c r="D9" s="4">
        <v>251</v>
      </c>
      <c r="E9">
        <f t="shared" si="4"/>
        <v>681.55351334480974</v>
      </c>
      <c r="F9">
        <f t="shared" si="5"/>
        <v>397.73191365866666</v>
      </c>
      <c r="G9">
        <f t="shared" si="6"/>
        <v>668.91418016268358</v>
      </c>
      <c r="H9">
        <f t="shared" si="7"/>
        <v>414.44554312386151</v>
      </c>
      <c r="I9">
        <f t="shared" si="8"/>
        <v>240.7995593255857</v>
      </c>
      <c r="J9">
        <f t="shared" si="0"/>
        <v>226.28637053480509</v>
      </c>
      <c r="K9">
        <f t="shared" si="9"/>
        <v>240.7995593255857</v>
      </c>
      <c r="L9">
        <f t="shared" si="1"/>
        <v>-10.200440674414295</v>
      </c>
      <c r="M9">
        <f t="shared" si="2"/>
        <v>4.063920587416054</v>
      </c>
    </row>
    <row r="10" spans="1:25">
      <c r="A10">
        <f t="shared" si="3"/>
        <v>8</v>
      </c>
      <c r="B10" s="14">
        <f>Edwards!B10</f>
        <v>43386</v>
      </c>
      <c r="D10" s="4"/>
      <c r="E10">
        <f t="shared" si="4"/>
        <v>596.96174274683074</v>
      </c>
      <c r="F10">
        <f t="shared" si="5"/>
        <v>348.36697584975889</v>
      </c>
      <c r="G10">
        <f t="shared" si="6"/>
        <v>576.09042759348108</v>
      </c>
      <c r="H10">
        <f t="shared" si="7"/>
        <v>356.93384477866891</v>
      </c>
      <c r="I10" t="str">
        <f t="shared" si="8"/>
        <v/>
      </c>
      <c r="J10">
        <f t="shared" si="0"/>
        <v>234.43313107108997</v>
      </c>
      <c r="K10">
        <f t="shared" si="9"/>
        <v>234.43313107108997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D11" s="4"/>
      <c r="E11">
        <f t="shared" si="4"/>
        <v>522.86917362429165</v>
      </c>
      <c r="F11">
        <f t="shared" si="5"/>
        <v>305.12902207504828</v>
      </c>
      <c r="G11">
        <f t="shared" si="6"/>
        <v>496.14762342775396</v>
      </c>
      <c r="H11">
        <f t="shared" si="7"/>
        <v>307.40291857935972</v>
      </c>
      <c r="I11" t="str">
        <f t="shared" si="8"/>
        <v/>
      </c>
      <c r="J11">
        <f t="shared" si="0"/>
        <v>240.72610349568856</v>
      </c>
      <c r="K11">
        <f t="shared" si="9"/>
        <v>240.72610349568856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>
        <v>270</v>
      </c>
      <c r="D12" s="4"/>
      <c r="E12">
        <f t="shared" si="4"/>
        <v>727.97268593557806</v>
      </c>
      <c r="F12">
        <f t="shared" si="5"/>
        <v>424.82059559410521</v>
      </c>
      <c r="G12">
        <f t="shared" si="6"/>
        <v>697.29830672818116</v>
      </c>
      <c r="H12">
        <f t="shared" si="7"/>
        <v>432.03176733527391</v>
      </c>
      <c r="I12" t="str">
        <f t="shared" si="8"/>
        <v/>
      </c>
      <c r="J12">
        <f t="shared" si="0"/>
        <v>235.78882825883136</v>
      </c>
      <c r="K12">
        <f t="shared" si="9"/>
        <v>235.78882825883136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D13" s="4"/>
      <c r="E13">
        <f t="shared" si="4"/>
        <v>637.61954822223402</v>
      </c>
      <c r="F13">
        <f t="shared" si="5"/>
        <v>372.09351596769216</v>
      </c>
      <c r="G13">
        <f t="shared" si="6"/>
        <v>600.53575121632332</v>
      </c>
      <c r="H13">
        <f t="shared" si="7"/>
        <v>372.07966725658895</v>
      </c>
      <c r="I13" t="str">
        <f t="shared" si="8"/>
        <v/>
      </c>
      <c r="J13">
        <f t="shared" si="0"/>
        <v>243.01384871110321</v>
      </c>
      <c r="K13">
        <f t="shared" si="9"/>
        <v>243.01384871110321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>
        <v>315</v>
      </c>
      <c r="D14" s="4"/>
      <c r="E14">
        <f t="shared" si="4"/>
        <v>873.48069045698264</v>
      </c>
      <c r="F14">
        <f t="shared" si="5"/>
        <v>509.73421713342094</v>
      </c>
      <c r="G14">
        <f t="shared" si="6"/>
        <v>832.20072314694244</v>
      </c>
      <c r="H14">
        <f t="shared" si="7"/>
        <v>515.61454506588996</v>
      </c>
      <c r="I14" t="str">
        <f t="shared" si="8"/>
        <v/>
      </c>
      <c r="J14">
        <f t="shared" si="0"/>
        <v>237.11967206753104</v>
      </c>
      <c r="K14">
        <f t="shared" si="9"/>
        <v>237.11967206753104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D15" s="4"/>
      <c r="E15">
        <f t="shared" si="4"/>
        <v>765.06766529879599</v>
      </c>
      <c r="F15">
        <f t="shared" si="5"/>
        <v>446.46798914484049</v>
      </c>
      <c r="G15">
        <f t="shared" si="6"/>
        <v>716.71805540843525</v>
      </c>
      <c r="H15">
        <f t="shared" si="7"/>
        <v>444.06384637889556</v>
      </c>
      <c r="I15" t="str">
        <f t="shared" si="8"/>
        <v/>
      </c>
      <c r="J15">
        <f t="shared" si="0"/>
        <v>245.40414276594487</v>
      </c>
      <c r="K15">
        <f t="shared" si="9"/>
        <v>245.40414276594487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>
        <f>39+270</f>
        <v>309</v>
      </c>
      <c r="D16" s="4">
        <v>249</v>
      </c>
      <c r="E16">
        <f t="shared" si="4"/>
        <v>979.11044305916096</v>
      </c>
      <c r="F16">
        <f t="shared" si="5"/>
        <v>571.37622002703847</v>
      </c>
      <c r="G16">
        <f t="shared" si="6"/>
        <v>926.26066399698027</v>
      </c>
      <c r="H16">
        <f t="shared" si="7"/>
        <v>573.89216038316636</v>
      </c>
      <c r="I16">
        <f t="shared" si="8"/>
        <v>251.61203814598417</v>
      </c>
      <c r="J16">
        <f t="shared" si="0"/>
        <v>240.48405964387211</v>
      </c>
      <c r="K16">
        <f t="shared" si="9"/>
        <v>251.61203814598417</v>
      </c>
      <c r="L16">
        <f t="shared" si="1"/>
        <v>2.6120381459841724</v>
      </c>
      <c r="M16">
        <f t="shared" si="2"/>
        <v>1.0490113036081015</v>
      </c>
    </row>
    <row r="17" spans="1:13">
      <c r="A17">
        <f t="shared" si="3"/>
        <v>15</v>
      </c>
      <c r="B17" s="14">
        <f>Edwards!B17</f>
        <v>43393</v>
      </c>
      <c r="D17" s="4"/>
      <c r="E17">
        <f t="shared" si="4"/>
        <v>857.58706394418357</v>
      </c>
      <c r="F17">
        <f t="shared" si="5"/>
        <v>500.45922644796678</v>
      </c>
      <c r="G17">
        <f t="shared" si="6"/>
        <v>797.72550472059845</v>
      </c>
      <c r="H17">
        <f t="shared" si="7"/>
        <v>494.25440493319769</v>
      </c>
      <c r="I17" t="str">
        <f t="shared" si="8"/>
        <v/>
      </c>
      <c r="J17">
        <f t="shared" si="0"/>
        <v>249.20482151476909</v>
      </c>
      <c r="K17">
        <f t="shared" si="9"/>
        <v>249.20482151476909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D18" s="4"/>
      <c r="E18">
        <f t="shared" si="4"/>
        <v>751.14669387707329</v>
      </c>
      <c r="F18">
        <f t="shared" si="5"/>
        <v>438.34417422035017</v>
      </c>
      <c r="G18">
        <f t="shared" si="6"/>
        <v>687.02688737282722</v>
      </c>
      <c r="H18">
        <f t="shared" si="7"/>
        <v>425.66780600865457</v>
      </c>
      <c r="I18" t="str">
        <f t="shared" si="8"/>
        <v/>
      </c>
      <c r="J18">
        <f t="shared" si="0"/>
        <v>255.6763682116956</v>
      </c>
      <c r="K18">
        <f t="shared" si="9"/>
        <v>255.6763682116956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>
        <v>270</v>
      </c>
      <c r="D19" s="4"/>
      <c r="E19">
        <f t="shared" si="4"/>
        <v>927.91728845291937</v>
      </c>
      <c r="F19">
        <f t="shared" si="5"/>
        <v>541.50160130804818</v>
      </c>
      <c r="G19">
        <f t="shared" si="6"/>
        <v>861.68967417998556</v>
      </c>
      <c r="H19">
        <f t="shared" si="7"/>
        <v>533.8852959177708</v>
      </c>
      <c r="I19" t="str">
        <f t="shared" si="8"/>
        <v/>
      </c>
      <c r="J19">
        <f t="shared" si="0"/>
        <v>250.61630539027738</v>
      </c>
      <c r="K19">
        <f t="shared" si="9"/>
        <v>250.61630539027738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D20" s="4"/>
      <c r="E20">
        <f t="shared" si="4"/>
        <v>812.7478045286299</v>
      </c>
      <c r="F20">
        <f t="shared" si="5"/>
        <v>474.29252918180066</v>
      </c>
      <c r="G20">
        <f t="shared" si="6"/>
        <v>742.11488943246115</v>
      </c>
      <c r="H20">
        <f t="shared" si="7"/>
        <v>459.79920523786626</v>
      </c>
      <c r="I20" t="str">
        <f t="shared" si="8"/>
        <v/>
      </c>
      <c r="J20">
        <f t="shared" si="0"/>
        <v>257.4933239439344</v>
      </c>
      <c r="K20">
        <f t="shared" si="9"/>
        <v>257.4933239439344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>
        <v>315</v>
      </c>
      <c r="D21" s="4"/>
      <c r="E21">
        <f t="shared" si="4"/>
        <v>1026.8727088999844</v>
      </c>
      <c r="F21">
        <f t="shared" si="5"/>
        <v>599.24868641682576</v>
      </c>
      <c r="G21">
        <f t="shared" si="6"/>
        <v>954.13323510746773</v>
      </c>
      <c r="H21">
        <f t="shared" si="7"/>
        <v>591.16143529872431</v>
      </c>
      <c r="I21" t="str">
        <f t="shared" si="8"/>
        <v/>
      </c>
      <c r="J21">
        <f t="shared" si="0"/>
        <v>251.08725111810145</v>
      </c>
      <c r="K21">
        <f t="shared" si="9"/>
        <v>251.08725111810145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D22" s="4"/>
      <c r="E22">
        <f t="shared" si="4"/>
        <v>899.42126316054146</v>
      </c>
      <c r="F22">
        <f t="shared" si="5"/>
        <v>524.87227074296709</v>
      </c>
      <c r="G22">
        <f t="shared" si="6"/>
        <v>821.73026031609993</v>
      </c>
      <c r="H22">
        <f t="shared" si="7"/>
        <v>509.12726047337117</v>
      </c>
      <c r="I22" t="str">
        <f t="shared" si="8"/>
        <v/>
      </c>
      <c r="J22">
        <f t="shared" si="0"/>
        <v>258.74501026959592</v>
      </c>
      <c r="K22">
        <f t="shared" si="9"/>
        <v>258.74501026959592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>
        <f>47+450</f>
        <v>497</v>
      </c>
      <c r="D23" s="4">
        <v>270</v>
      </c>
      <c r="E23">
        <f t="shared" si="4"/>
        <v>1284.7885950361692</v>
      </c>
      <c r="F23">
        <f t="shared" si="5"/>
        <v>749.75980102099606</v>
      </c>
      <c r="G23">
        <f t="shared" si="6"/>
        <v>1204.7005557228183</v>
      </c>
      <c r="H23">
        <f t="shared" si="7"/>
        <v>746.40782169804345</v>
      </c>
      <c r="I23">
        <f t="shared" si="8"/>
        <v>264.25037840240157</v>
      </c>
      <c r="J23">
        <f t="shared" si="0"/>
        <v>246.35197932295262</v>
      </c>
      <c r="K23">
        <f t="shared" si="9"/>
        <v>264.25037840240157</v>
      </c>
      <c r="L23">
        <f t="shared" si="1"/>
        <v>-5.7496215975984342</v>
      </c>
      <c r="M23">
        <f t="shared" si="2"/>
        <v>2.1294894805920128</v>
      </c>
    </row>
    <row r="24" spans="1:13">
      <c r="A24">
        <f t="shared" si="3"/>
        <v>22</v>
      </c>
      <c r="B24" s="14">
        <f>Edwards!B24</f>
        <v>43400</v>
      </c>
      <c r="D24" s="4"/>
      <c r="E24">
        <f t="shared" si="4"/>
        <v>1125.3256328913099</v>
      </c>
      <c r="F24">
        <f t="shared" si="5"/>
        <v>656.70253134264669</v>
      </c>
      <c r="G24">
        <f t="shared" si="6"/>
        <v>1037.5269038244548</v>
      </c>
      <c r="H24">
        <f t="shared" si="7"/>
        <v>642.83044658519077</v>
      </c>
      <c r="I24" t="str">
        <f t="shared" si="8"/>
        <v/>
      </c>
      <c r="J24">
        <f t="shared" si="0"/>
        <v>256.87208475745592</v>
      </c>
      <c r="K24">
        <f t="shared" si="9"/>
        <v>256.87208475745592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D25" s="4"/>
      <c r="E25">
        <f t="shared" si="4"/>
        <v>985.65459324191511</v>
      </c>
      <c r="F25">
        <f t="shared" si="5"/>
        <v>575.19516795187985</v>
      </c>
      <c r="G25">
        <f t="shared" si="6"/>
        <v>893.55157266752008</v>
      </c>
      <c r="H25">
        <f t="shared" si="7"/>
        <v>553.62627647287286</v>
      </c>
      <c r="I25" t="str">
        <f t="shared" si="8"/>
        <v/>
      </c>
      <c r="J25">
        <f t="shared" si="0"/>
        <v>264.56889147900699</v>
      </c>
      <c r="K25">
        <f t="shared" si="9"/>
        <v>264.56889147900699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>
        <v>270</v>
      </c>
      <c r="D26" s="4"/>
      <c r="E26">
        <f t="shared" si="4"/>
        <v>1133.3189796652568</v>
      </c>
      <c r="F26">
        <f t="shared" si="5"/>
        <v>661.36718209521473</v>
      </c>
      <c r="G26">
        <f t="shared" si="6"/>
        <v>1039.5553822011443</v>
      </c>
      <c r="H26">
        <f t="shared" si="7"/>
        <v>644.08725029405753</v>
      </c>
      <c r="I26" t="str">
        <f t="shared" si="8"/>
        <v/>
      </c>
      <c r="J26">
        <f t="shared" si="0"/>
        <v>260.2799318011572</v>
      </c>
      <c r="K26">
        <f t="shared" si="9"/>
        <v>260.2799318011572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D27" s="4"/>
      <c r="E27">
        <f t="shared" si="4"/>
        <v>992.65583691115739</v>
      </c>
      <c r="F27">
        <f t="shared" si="5"/>
        <v>579.28086040014045</v>
      </c>
      <c r="G27">
        <f t="shared" si="6"/>
        <v>895.29856355222057</v>
      </c>
      <c r="H27">
        <f t="shared" si="7"/>
        <v>554.70867628964163</v>
      </c>
      <c r="I27" t="str">
        <f t="shared" si="8"/>
        <v/>
      </c>
      <c r="J27">
        <f t="shared" si="0"/>
        <v>267.57218411049882</v>
      </c>
      <c r="K27">
        <f t="shared" si="9"/>
        <v>267.57218411049882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>
        <v>225</v>
      </c>
      <c r="D28" s="4"/>
      <c r="E28">
        <f t="shared" si="4"/>
        <v>1094.451256207527</v>
      </c>
      <c r="F28">
        <f t="shared" si="5"/>
        <v>638.68527417791552</v>
      </c>
      <c r="G28">
        <f t="shared" si="6"/>
        <v>996.0599469952773</v>
      </c>
      <c r="H28">
        <f t="shared" si="7"/>
        <v>617.13836835688562</v>
      </c>
      <c r="I28" t="str">
        <f t="shared" si="8"/>
        <v/>
      </c>
      <c r="J28">
        <f t="shared" si="0"/>
        <v>264.5469058210299</v>
      </c>
      <c r="K28">
        <f t="shared" si="9"/>
        <v>264.5469058210299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D29" s="4"/>
      <c r="E29">
        <f t="shared" si="4"/>
        <v>958.61222408014294</v>
      </c>
      <c r="F29">
        <f t="shared" si="5"/>
        <v>559.41414265308674</v>
      </c>
      <c r="G29">
        <f t="shared" si="6"/>
        <v>857.83889442094517</v>
      </c>
      <c r="H29">
        <f t="shared" si="7"/>
        <v>531.49943154829703</v>
      </c>
      <c r="I29" t="str">
        <f t="shared" si="8"/>
        <v/>
      </c>
      <c r="J29">
        <f t="shared" si="0"/>
        <v>270.91471110478972</v>
      </c>
      <c r="K29">
        <f t="shared" si="9"/>
        <v>270.91471110478972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>
        <f>42+405</f>
        <v>447</v>
      </c>
      <c r="D30" s="4">
        <v>271</v>
      </c>
      <c r="E30">
        <f t="shared" si="4"/>
        <v>1286.6330041596952</v>
      </c>
      <c r="F30">
        <f t="shared" si="5"/>
        <v>750.83613670983925</v>
      </c>
      <c r="G30">
        <f t="shared" si="6"/>
        <v>1185.7984739284357</v>
      </c>
      <c r="H30">
        <f t="shared" si="7"/>
        <v>734.69647846782618</v>
      </c>
      <c r="I30">
        <f t="shared" si="8"/>
        <v>275.23741355089373</v>
      </c>
      <c r="J30">
        <f t="shared" si="0"/>
        <v>259.13965824201307</v>
      </c>
      <c r="K30">
        <f t="shared" si="9"/>
        <v>275.23741355089373</v>
      </c>
      <c r="L30">
        <f t="shared" si="1"/>
        <v>4.2374135508937343</v>
      </c>
      <c r="M30">
        <f t="shared" si="2"/>
        <v>1.5636212364921527</v>
      </c>
    </row>
    <row r="31" spans="1:13">
      <c r="A31">
        <f t="shared" si="3"/>
        <v>29</v>
      </c>
      <c r="B31" s="14">
        <f>Edwards!B31</f>
        <v>43407</v>
      </c>
      <c r="D31" s="4"/>
      <c r="E31">
        <f t="shared" si="4"/>
        <v>1126.9411211298118</v>
      </c>
      <c r="F31">
        <f t="shared" si="5"/>
        <v>657.64527643310794</v>
      </c>
      <c r="G31">
        <f t="shared" si="6"/>
        <v>1021.2478224321536</v>
      </c>
      <c r="H31">
        <f t="shared" si="7"/>
        <v>632.74426074958922</v>
      </c>
      <c r="I31" t="str">
        <f t="shared" si="8"/>
        <v/>
      </c>
      <c r="J31">
        <f t="shared" si="0"/>
        <v>267.90101568351872</v>
      </c>
      <c r="K31">
        <f t="shared" si="9"/>
        <v>267.90101568351872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D32" s="4"/>
      <c r="E32">
        <f t="shared" si="4"/>
        <v>987.06957336506093</v>
      </c>
      <c r="F32">
        <f t="shared" si="5"/>
        <v>576.02090318931675</v>
      </c>
      <c r="G32">
        <f t="shared" si="6"/>
        <v>879.5315036687748</v>
      </c>
      <c r="H32">
        <f t="shared" si="7"/>
        <v>544.93972850732393</v>
      </c>
      <c r="I32" t="str">
        <f t="shared" si="8"/>
        <v/>
      </c>
      <c r="J32">
        <f t="shared" si="0"/>
        <v>274.08117468199282</v>
      </c>
      <c r="K32">
        <f t="shared" si="9"/>
        <v>274.08117468199282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>
        <v>360</v>
      </c>
      <c r="D33" s="4"/>
      <c r="E33">
        <f t="shared" si="4"/>
        <v>1224.558337960279</v>
      </c>
      <c r="F33">
        <f t="shared" si="5"/>
        <v>714.61143051464705</v>
      </c>
      <c r="G33">
        <f t="shared" si="6"/>
        <v>1117.4808474044489</v>
      </c>
      <c r="H33">
        <f t="shared" si="7"/>
        <v>692.36827453771855</v>
      </c>
      <c r="I33" t="str">
        <f t="shared" si="8"/>
        <v/>
      </c>
      <c r="J33">
        <f t="shared" si="0"/>
        <v>265.24315597692851</v>
      </c>
      <c r="K33">
        <f t="shared" si="9"/>
        <v>265.24315597692851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D34" s="4"/>
      <c r="E34">
        <f t="shared" si="4"/>
        <v>1072.570921007193</v>
      </c>
      <c r="F34">
        <f t="shared" si="5"/>
        <v>625.91663984425429</v>
      </c>
      <c r="G34">
        <f t="shared" si="6"/>
        <v>962.41048298929195</v>
      </c>
      <c r="H34">
        <f t="shared" si="7"/>
        <v>596.28984877191328</v>
      </c>
      <c r="I34" t="str">
        <f t="shared" si="8"/>
        <v/>
      </c>
      <c r="J34">
        <f t="shared" si="0"/>
        <v>272.62679107234101</v>
      </c>
      <c r="K34">
        <f t="shared" si="9"/>
        <v>272.62679107234101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>
        <v>270</v>
      </c>
      <c r="D35" s="4"/>
      <c r="E35">
        <f t="shared" si="4"/>
        <v>1209.4475909628193</v>
      </c>
      <c r="F35">
        <f t="shared" si="5"/>
        <v>705.79330222033798</v>
      </c>
      <c r="G35">
        <f t="shared" si="6"/>
        <v>1098.8588926772463</v>
      </c>
      <c r="H35">
        <f t="shared" si="7"/>
        <v>680.83049230821575</v>
      </c>
      <c r="I35" t="str">
        <f t="shared" si="8"/>
        <v/>
      </c>
      <c r="J35">
        <f t="shared" si="0"/>
        <v>267.96280991212222</v>
      </c>
      <c r="K35">
        <f t="shared" si="9"/>
        <v>267.96280991212222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D36" s="4"/>
      <c r="E36">
        <f t="shared" si="4"/>
        <v>1059.3356611410372</v>
      </c>
      <c r="F36">
        <f t="shared" si="5"/>
        <v>618.19298332827259</v>
      </c>
      <c r="G36">
        <f t="shared" si="6"/>
        <v>946.37265604591414</v>
      </c>
      <c r="H36">
        <f t="shared" si="7"/>
        <v>586.35313925790933</v>
      </c>
      <c r="I36" t="str">
        <f t="shared" si="8"/>
        <v/>
      </c>
      <c r="J36">
        <f t="shared" si="0"/>
        <v>274.83984407036326</v>
      </c>
      <c r="K36">
        <f t="shared" si="9"/>
        <v>274.83984407036326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>
        <f>38+360</f>
        <v>398</v>
      </c>
      <c r="D37" s="4">
        <v>268</v>
      </c>
      <c r="E37">
        <f t="shared" si="4"/>
        <v>1325.8550400615222</v>
      </c>
      <c r="F37">
        <f t="shared" si="5"/>
        <v>773.72480955999345</v>
      </c>
      <c r="G37">
        <f t="shared" si="6"/>
        <v>1213.0465997770812</v>
      </c>
      <c r="H37">
        <f t="shared" si="7"/>
        <v>751.57885987242241</v>
      </c>
      <c r="I37">
        <f t="shared" si="8"/>
        <v>279.47907410129494</v>
      </c>
      <c r="J37">
        <f t="shared" si="0"/>
        <v>265.14594968757103</v>
      </c>
      <c r="K37">
        <f t="shared" si="9"/>
        <v>279.47907410129494</v>
      </c>
      <c r="L37">
        <f t="shared" si="1"/>
        <v>11.479074101294941</v>
      </c>
      <c r="M37">
        <f t="shared" si="2"/>
        <v>4.2832366049607984</v>
      </c>
    </row>
    <row r="38" spans="1:13">
      <c r="A38">
        <f t="shared" si="3"/>
        <v>36</v>
      </c>
      <c r="B38" s="14">
        <f>Edwards!B38</f>
        <v>43414</v>
      </c>
      <c r="D38" s="4"/>
      <c r="E38">
        <f t="shared" si="4"/>
        <v>1161.2950705227595</v>
      </c>
      <c r="F38">
        <f t="shared" si="5"/>
        <v>677.69309625393748</v>
      </c>
      <c r="G38">
        <f t="shared" si="6"/>
        <v>1044.7147856641925</v>
      </c>
      <c r="H38">
        <f t="shared" si="7"/>
        <v>647.2839111421174</v>
      </c>
      <c r="I38" t="str">
        <f t="shared" si="8"/>
        <v/>
      </c>
      <c r="J38">
        <f t="shared" si="0"/>
        <v>273.40918511182008</v>
      </c>
      <c r="K38">
        <f t="shared" si="9"/>
        <v>273.40918511182008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D39" s="4"/>
      <c r="E39">
        <f t="shared" si="4"/>
        <v>1017.1596442080751</v>
      </c>
      <c r="F39">
        <f t="shared" si="5"/>
        <v>593.58046560692276</v>
      </c>
      <c r="G39">
        <f t="shared" si="6"/>
        <v>899.74200792117063</v>
      </c>
      <c r="H39">
        <f t="shared" si="7"/>
        <v>557.46174352822572</v>
      </c>
      <c r="I39" t="str">
        <f t="shared" si="8"/>
        <v/>
      </c>
      <c r="J39">
        <f t="shared" si="0"/>
        <v>279.11872207869703</v>
      </c>
      <c r="K39">
        <f t="shared" si="9"/>
        <v>279.11872207869703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>
        <v>180</v>
      </c>
      <c r="D40" s="4"/>
      <c r="E40">
        <f t="shared" si="4"/>
        <v>1070.9137462710182</v>
      </c>
      <c r="F40">
        <f t="shared" si="5"/>
        <v>624.94956790319588</v>
      </c>
      <c r="G40">
        <f t="shared" si="6"/>
        <v>954.88678434214546</v>
      </c>
      <c r="H40">
        <f t="shared" si="7"/>
        <v>591.62831899038213</v>
      </c>
      <c r="I40" t="str">
        <f t="shared" si="8"/>
        <v/>
      </c>
      <c r="J40">
        <f t="shared" si="0"/>
        <v>276.32124891281376</v>
      </c>
      <c r="K40">
        <f t="shared" si="9"/>
        <v>276.32124891281376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D41" s="4"/>
      <c r="E41">
        <f t="shared" si="4"/>
        <v>937.99609830791701</v>
      </c>
      <c r="F41">
        <f t="shared" si="5"/>
        <v>547.38325880454761</v>
      </c>
      <c r="G41">
        <f t="shared" si="6"/>
        <v>822.37924117746036</v>
      </c>
      <c r="H41">
        <f t="shared" si="7"/>
        <v>509.52935573990908</v>
      </c>
      <c r="I41" t="str">
        <f t="shared" si="8"/>
        <v/>
      </c>
      <c r="J41">
        <f t="shared" si="0"/>
        <v>280.85390306463853</v>
      </c>
      <c r="K41">
        <f t="shared" si="9"/>
        <v>280.85390306463853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>
        <v>270</v>
      </c>
      <c r="D42" s="4"/>
      <c r="E42">
        <f t="shared" si="4"/>
        <v>1091.5756717144739</v>
      </c>
      <c r="F42">
        <f t="shared" si="5"/>
        <v>637.00717891332465</v>
      </c>
      <c r="G42">
        <f t="shared" si="6"/>
        <v>978.25947893450768</v>
      </c>
      <c r="H42">
        <f t="shared" si="7"/>
        <v>606.10956246206911</v>
      </c>
      <c r="I42" t="str">
        <f t="shared" si="8"/>
        <v/>
      </c>
      <c r="J42">
        <f t="shared" si="0"/>
        <v>273.89761645125554</v>
      </c>
      <c r="K42">
        <f t="shared" si="9"/>
        <v>273.89761645125554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D43" s="4"/>
      <c r="E43">
        <f t="shared" si="4"/>
        <v>956.09354594735157</v>
      </c>
      <c r="F43">
        <f t="shared" si="5"/>
        <v>557.94432604436724</v>
      </c>
      <c r="G43">
        <f t="shared" si="6"/>
        <v>842.50855824239557</v>
      </c>
      <c r="H43">
        <f t="shared" si="7"/>
        <v>522.00106884017634</v>
      </c>
      <c r="I43" t="str">
        <f t="shared" si="8"/>
        <v/>
      </c>
      <c r="J43">
        <f t="shared" si="0"/>
        <v>278.9432572041909</v>
      </c>
      <c r="K43">
        <f t="shared" si="9"/>
        <v>278.9432572041909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>
        <f>46+360</f>
        <v>406</v>
      </c>
      <c r="D44" s="4">
        <v>281</v>
      </c>
      <c r="E44">
        <f t="shared" si="4"/>
        <v>1243.4269345582188</v>
      </c>
      <c r="F44">
        <f t="shared" si="5"/>
        <v>725.62251458363232</v>
      </c>
      <c r="G44">
        <f t="shared" si="6"/>
        <v>1131.5954948525482</v>
      </c>
      <c r="H44">
        <f t="shared" si="7"/>
        <v>701.11342137584757</v>
      </c>
      <c r="I44">
        <f t="shared" si="8"/>
        <v>282.13032062479942</v>
      </c>
      <c r="J44">
        <f t="shared" si="0"/>
        <v>267.50909320778476</v>
      </c>
      <c r="K44">
        <f t="shared" si="9"/>
        <v>282.13032062479942</v>
      </c>
      <c r="L44">
        <f t="shared" si="1"/>
        <v>1.130320624799424</v>
      </c>
      <c r="M44">
        <f t="shared" si="2"/>
        <v>0.40224933266883417</v>
      </c>
    </row>
    <row r="45" spans="1:13">
      <c r="A45">
        <f t="shared" si="3"/>
        <v>43</v>
      </c>
      <c r="B45" s="14">
        <f>Edwards!B45</f>
        <v>43421</v>
      </c>
      <c r="D45" s="4"/>
      <c r="E45">
        <f t="shared" si="4"/>
        <v>1089.0976208007489</v>
      </c>
      <c r="F45">
        <f t="shared" si="5"/>
        <v>635.56107099551423</v>
      </c>
      <c r="G45">
        <f t="shared" si="6"/>
        <v>974.56647179151651</v>
      </c>
      <c r="H45">
        <f t="shared" si="7"/>
        <v>603.82145077819803</v>
      </c>
      <c r="I45" t="str">
        <f t="shared" si="8"/>
        <v/>
      </c>
      <c r="J45">
        <f t="shared" si="0"/>
        <v>274.7396202173162</v>
      </c>
      <c r="K45">
        <f t="shared" si="9"/>
        <v>274.7396202173162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D46" s="4"/>
      <c r="E46">
        <f t="shared" si="4"/>
        <v>953.92306107256491</v>
      </c>
      <c r="F46">
        <f t="shared" si="5"/>
        <v>556.67770341545656</v>
      </c>
      <c r="G46">
        <f t="shared" si="6"/>
        <v>839.32802159478831</v>
      </c>
      <c r="H46">
        <f t="shared" si="7"/>
        <v>520.03047339245791</v>
      </c>
      <c r="I46" t="str">
        <f t="shared" si="8"/>
        <v/>
      </c>
      <c r="J46">
        <f t="shared" si="0"/>
        <v>279.64723002299866</v>
      </c>
      <c r="K46">
        <f t="shared" si="9"/>
        <v>279.64723002299866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>
        <v>180</v>
      </c>
      <c r="D47" s="4"/>
      <c r="E47">
        <f t="shared" si="4"/>
        <v>1015.5258418221555</v>
      </c>
      <c r="F47">
        <f t="shared" si="5"/>
        <v>592.62703299045393</v>
      </c>
      <c r="G47">
        <f t="shared" si="6"/>
        <v>902.85631429451132</v>
      </c>
      <c r="H47">
        <f t="shared" si="7"/>
        <v>559.39130405277513</v>
      </c>
      <c r="I47" t="str">
        <f t="shared" si="8"/>
        <v/>
      </c>
      <c r="J47">
        <f t="shared" si="0"/>
        <v>276.2357289376788</v>
      </c>
      <c r="K47">
        <f t="shared" si="9"/>
        <v>276.2357289376788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D48" s="4"/>
      <c r="E48">
        <f t="shared" si="4"/>
        <v>889.48272508118373</v>
      </c>
      <c r="F48">
        <f t="shared" si="5"/>
        <v>519.07247117935947</v>
      </c>
      <c r="G48">
        <f t="shared" si="6"/>
        <v>777.56892525570572</v>
      </c>
      <c r="H48">
        <f t="shared" si="7"/>
        <v>481.76580060757993</v>
      </c>
      <c r="I48" t="str">
        <f t="shared" si="8"/>
        <v/>
      </c>
      <c r="J48">
        <f t="shared" si="0"/>
        <v>280.30667057177953</v>
      </c>
      <c r="K48">
        <f t="shared" si="9"/>
        <v>280.30667057177953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>
        <v>270</v>
      </c>
      <c r="D49" s="4"/>
      <c r="E49">
        <f t="shared" si="4"/>
        <v>1049.0835896388785</v>
      </c>
      <c r="F49">
        <f t="shared" si="5"/>
        <v>612.21021610944069</v>
      </c>
      <c r="G49">
        <f t="shared" si="6"/>
        <v>939.66739219823262</v>
      </c>
      <c r="H49">
        <f t="shared" si="7"/>
        <v>582.19869493671808</v>
      </c>
      <c r="I49" t="str">
        <f t="shared" si="8"/>
        <v/>
      </c>
      <c r="J49">
        <f t="shared" si="0"/>
        <v>273.01152117272261</v>
      </c>
      <c r="K49">
        <f t="shared" si="9"/>
        <v>273.01152117272261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D50" s="4"/>
      <c r="E50">
        <f t="shared" si="4"/>
        <v>918.87541579011531</v>
      </c>
      <c r="F50">
        <f t="shared" si="5"/>
        <v>536.22506579495825</v>
      </c>
      <c r="G50">
        <f t="shared" si="6"/>
        <v>809.27181067603601</v>
      </c>
      <c r="H50">
        <f t="shared" si="7"/>
        <v>501.40825991891768</v>
      </c>
      <c r="I50" t="str">
        <f t="shared" si="8"/>
        <v/>
      </c>
      <c r="J50">
        <f t="shared" si="0"/>
        <v>277.81680587604058</v>
      </c>
      <c r="K50">
        <f t="shared" si="9"/>
        <v>277.81680587604058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>
        <f>42+360</f>
        <v>402</v>
      </c>
      <c r="D51" s="4">
        <v>274</v>
      </c>
      <c r="E51">
        <f t="shared" si="4"/>
        <v>1206.8281739247279</v>
      </c>
      <c r="F51">
        <f t="shared" si="5"/>
        <v>704.26469774419445</v>
      </c>
      <c r="G51">
        <f t="shared" si="6"/>
        <v>1098.9709377940269</v>
      </c>
      <c r="H51">
        <f t="shared" si="7"/>
        <v>680.89991317064573</v>
      </c>
      <c r="I51">
        <f t="shared" si="8"/>
        <v>280.84196048891801</v>
      </c>
      <c r="J51">
        <f t="shared" si="0"/>
        <v>266.36478457354872</v>
      </c>
      <c r="K51">
        <f t="shared" si="9"/>
        <v>280.84196048891801</v>
      </c>
      <c r="L51">
        <f t="shared" si="1"/>
        <v>6.841960488918005</v>
      </c>
      <c r="M51">
        <f t="shared" si="2"/>
        <v>2.4970658718678851</v>
      </c>
    </row>
    <row r="52" spans="1:13">
      <c r="A52">
        <f t="shared" si="3"/>
        <v>50</v>
      </c>
      <c r="B52" s="14">
        <f>Edwards!B52</f>
        <v>43428</v>
      </c>
      <c r="D52" s="4"/>
      <c r="E52">
        <f t="shared" si="4"/>
        <v>1057.0413559552774</v>
      </c>
      <c r="F52">
        <f t="shared" si="5"/>
        <v>616.85410329290903</v>
      </c>
      <c r="G52">
        <f t="shared" si="6"/>
        <v>946.46915290776894</v>
      </c>
      <c r="H52">
        <f t="shared" si="7"/>
        <v>586.41292673963301</v>
      </c>
      <c r="I52" t="str">
        <f t="shared" si="8"/>
        <v/>
      </c>
      <c r="J52">
        <f t="shared" si="0"/>
        <v>273.44117655327602</v>
      </c>
      <c r="K52">
        <f t="shared" si="9"/>
        <v>273.44117655327602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D53" s="4"/>
      <c r="E53">
        <f t="shared" si="4"/>
        <v>925.84549510978002</v>
      </c>
      <c r="F53">
        <f t="shared" si="5"/>
        <v>540.29257176753833</v>
      </c>
      <c r="G53">
        <f t="shared" si="6"/>
        <v>815.1297059812191</v>
      </c>
      <c r="H53">
        <f t="shared" si="7"/>
        <v>505.03769202443658</v>
      </c>
      <c r="I53" t="str">
        <f t="shared" si="8"/>
        <v/>
      </c>
      <c r="J53">
        <f t="shared" si="0"/>
        <v>278.25487974310175</v>
      </c>
      <c r="K53">
        <f t="shared" si="9"/>
        <v>278.25487974310175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>
        <v>225</v>
      </c>
      <c r="D54" s="4"/>
      <c r="E54">
        <f t="shared" si="4"/>
        <v>1035.9331541152499</v>
      </c>
      <c r="F54">
        <f t="shared" si="5"/>
        <v>604.53606025249394</v>
      </c>
      <c r="G54">
        <f t="shared" si="6"/>
        <v>927.01594582531141</v>
      </c>
      <c r="H54">
        <f t="shared" si="7"/>
        <v>574.36011755441098</v>
      </c>
      <c r="I54" t="str">
        <f t="shared" si="8"/>
        <v/>
      </c>
      <c r="J54">
        <f t="shared" si="0"/>
        <v>273.17594269808296</v>
      </c>
      <c r="K54">
        <f t="shared" si="9"/>
        <v>273.17594269808296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D55" s="4"/>
      <c r="E55">
        <f t="shared" si="4"/>
        <v>907.3571611639469</v>
      </c>
      <c r="F55">
        <f t="shared" si="5"/>
        <v>529.50339630786107</v>
      </c>
      <c r="G55">
        <f t="shared" si="6"/>
        <v>798.37597774739402</v>
      </c>
      <c r="H55">
        <f t="shared" si="7"/>
        <v>494.65742471491637</v>
      </c>
      <c r="I55" t="str">
        <f t="shared" si="8"/>
        <v/>
      </c>
      <c r="J55">
        <f t="shared" si="0"/>
        <v>277.84597159294469</v>
      </c>
      <c r="K55">
        <f t="shared" si="9"/>
        <v>277.84597159294469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>
        <v>315</v>
      </c>
      <c r="D56" s="4"/>
      <c r="E56">
        <f t="shared" si="4"/>
        <v>1109.7395202527741</v>
      </c>
      <c r="F56">
        <f t="shared" si="5"/>
        <v>647.60699550452659</v>
      </c>
      <c r="G56">
        <f t="shared" si="6"/>
        <v>1002.5870956854295</v>
      </c>
      <c r="H56">
        <f t="shared" si="7"/>
        <v>621.18245616988793</v>
      </c>
      <c r="I56" t="str">
        <f t="shared" si="8"/>
        <v/>
      </c>
      <c r="J56">
        <f t="shared" si="0"/>
        <v>269.42453933463867</v>
      </c>
      <c r="K56">
        <f t="shared" si="9"/>
        <v>269.42453933463867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D57" s="4"/>
      <c r="E57">
        <f t="shared" si="4"/>
        <v>972.00296826871738</v>
      </c>
      <c r="F57">
        <f t="shared" si="5"/>
        <v>567.2285346372139</v>
      </c>
      <c r="G57">
        <f t="shared" si="6"/>
        <v>863.46028501392311</v>
      </c>
      <c r="H57">
        <f t="shared" si="7"/>
        <v>534.98233017193138</v>
      </c>
      <c r="I57" t="str">
        <f t="shared" si="8"/>
        <v/>
      </c>
      <c r="J57">
        <f t="shared" si="0"/>
        <v>275.24620446528252</v>
      </c>
      <c r="K57">
        <f t="shared" si="9"/>
        <v>275.24620446528252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>
        <f>46+405</f>
        <v>451</v>
      </c>
      <c r="D58" s="4">
        <v>286</v>
      </c>
      <c r="E58">
        <f t="shared" si="4"/>
        <v>1302.3617412742001</v>
      </c>
      <c r="F58">
        <f t="shared" si="5"/>
        <v>760.01490343834587</v>
      </c>
      <c r="G58">
        <f t="shared" si="6"/>
        <v>1194.6397964873192</v>
      </c>
      <c r="H58">
        <f t="shared" si="7"/>
        <v>740.17438107254986</v>
      </c>
      <c r="I58">
        <f t="shared" si="8"/>
        <v>279.08232917632216</v>
      </c>
      <c r="J58">
        <f t="shared" si="0"/>
        <v>262.84052236579601</v>
      </c>
      <c r="K58">
        <f t="shared" si="9"/>
        <v>279.08232917632216</v>
      </c>
      <c r="L58">
        <f t="shared" si="1"/>
        <v>-6.9176708236778381</v>
      </c>
      <c r="M58">
        <f t="shared" si="2"/>
        <v>2.4187660222649785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1140.7176685838797</v>
      </c>
      <c r="F59">
        <f t="shared" si="5"/>
        <v>665.68481034384251</v>
      </c>
      <c r="G59">
        <f t="shared" si="6"/>
        <v>1028.8622540655215</v>
      </c>
      <c r="H59">
        <f t="shared" si="7"/>
        <v>637.46200683340396</v>
      </c>
      <c r="I59" t="str">
        <f t="shared" si="8"/>
        <v/>
      </c>
      <c r="J59">
        <f t="shared" si="0"/>
        <v>271.22280351043855</v>
      </c>
      <c r="K59">
        <f t="shared" si="9"/>
        <v>271.22280351043855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999.136229344654</v>
      </c>
      <c r="F60">
        <f t="shared" si="5"/>
        <v>583.06260142761244</v>
      </c>
      <c r="G60">
        <f t="shared" si="6"/>
        <v>886.0892973374356</v>
      </c>
      <c r="H60">
        <f t="shared" si="7"/>
        <v>549.00280332215493</v>
      </c>
      <c r="I60" t="str">
        <f t="shared" si="8"/>
        <v/>
      </c>
      <c r="J60">
        <f t="shared" si="0"/>
        <v>277.0597981054575</v>
      </c>
      <c r="K60">
        <f t="shared" si="9"/>
        <v>277.0597981054575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875.12732754314095</v>
      </c>
      <c r="F61">
        <f t="shared" si="5"/>
        <v>510.69513965315821</v>
      </c>
      <c r="G61">
        <f t="shared" si="6"/>
        <v>763.12863043953109</v>
      </c>
      <c r="H61">
        <f t="shared" si="7"/>
        <v>472.81888932143761</v>
      </c>
      <c r="I61" t="str">
        <f t="shared" si="8"/>
        <v/>
      </c>
      <c r="J61">
        <f t="shared" si="0"/>
        <v>280.8762503317206</v>
      </c>
      <c r="K61">
        <f t="shared" si="9"/>
        <v>280.8762503317206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766.50992819580688</v>
      </c>
      <c r="F62">
        <f t="shared" si="5"/>
        <v>447.30964569974822</v>
      </c>
      <c r="G62">
        <f t="shared" si="6"/>
        <v>657.23094539843123</v>
      </c>
      <c r="H62">
        <f t="shared" si="7"/>
        <v>407.20684984913299</v>
      </c>
      <c r="I62" t="str">
        <f t="shared" si="8"/>
        <v/>
      </c>
      <c r="J62">
        <f t="shared" si="0"/>
        <v>283.10279585061522</v>
      </c>
      <c r="K62">
        <f t="shared" si="9"/>
        <v>283.10279585061522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671.37369789629531</v>
      </c>
      <c r="F63">
        <f t="shared" si="5"/>
        <v>391.7913126643889</v>
      </c>
      <c r="G63">
        <f t="shared" si="6"/>
        <v>566.02844967371834</v>
      </c>
      <c r="H63">
        <f t="shared" si="7"/>
        <v>350.6996490813342</v>
      </c>
      <c r="I63" t="str">
        <f t="shared" si="8"/>
        <v/>
      </c>
      <c r="J63">
        <f t="shared" si="0"/>
        <v>284.0916635830547</v>
      </c>
      <c r="K63">
        <f t="shared" si="9"/>
        <v>284.0916635830547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588.04540638879064</v>
      </c>
      <c r="F64">
        <f t="shared" si="5"/>
        <v>343.1636991399028</v>
      </c>
      <c r="G64">
        <f t="shared" si="6"/>
        <v>487.48192409869722</v>
      </c>
      <c r="H64">
        <f t="shared" si="7"/>
        <v>302.03382853539398</v>
      </c>
      <c r="I64" t="str">
        <f t="shared" si="8"/>
        <v/>
      </c>
      <c r="J64">
        <f t="shared" si="0"/>
        <v>284.12987060450877</v>
      </c>
      <c r="K64">
        <f t="shared" si="9"/>
        <v>284.12987060450877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46</v>
      </c>
      <c r="D65" s="4">
        <v>288</v>
      </c>
      <c r="E65">
        <f t="shared" si="4"/>
        <v>561.05949824738593</v>
      </c>
      <c r="F65">
        <f t="shared" si="5"/>
        <v>327.41562261070476</v>
      </c>
      <c r="G65">
        <f t="shared" si="6"/>
        <v>465.83512747451562</v>
      </c>
      <c r="H65">
        <f t="shared" si="7"/>
        <v>288.62191614086402</v>
      </c>
      <c r="I65">
        <f t="shared" si="8"/>
        <v>283.45029873876354</v>
      </c>
      <c r="J65">
        <f t="shared" si="0"/>
        <v>281.79370646984074</v>
      </c>
      <c r="K65">
        <f t="shared" si="9"/>
        <v>283.45029873876354</v>
      </c>
      <c r="L65">
        <f t="shared" si="1"/>
        <v>-4.5497012612364642</v>
      </c>
      <c r="M65">
        <f t="shared" si="2"/>
        <v>1.5797573823737723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491.42297603999657</v>
      </c>
      <c r="F66">
        <f t="shared" si="5"/>
        <v>286.77806929203086</v>
      </c>
      <c r="G66">
        <f t="shared" si="6"/>
        <v>401.19220930492173</v>
      </c>
      <c r="H66">
        <f t="shared" si="7"/>
        <v>248.57048633952098</v>
      </c>
      <c r="I66" t="str">
        <f t="shared" si="8"/>
        <v/>
      </c>
      <c r="J66">
        <f t="shared" si="0"/>
        <v>281.20758295250988</v>
      </c>
      <c r="K66">
        <f t="shared" si="9"/>
        <v>281.20758295250988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430.42946805888465</v>
      </c>
      <c r="F67">
        <f t="shared" si="5"/>
        <v>251.18429099716391</v>
      </c>
      <c r="G67">
        <f t="shared" si="6"/>
        <v>345.51964700379853</v>
      </c>
      <c r="H67">
        <f t="shared" si="7"/>
        <v>214.07690554209418</v>
      </c>
      <c r="I67" t="str">
        <f t="shared" si="8"/>
        <v/>
      </c>
      <c r="J67">
        <f t="shared" ref="J67:J130" si="10">$O$2+F67-H67</f>
        <v>280.10738545506968</v>
      </c>
      <c r="K67">
        <f t="shared" si="9"/>
        <v>280.10738545506968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377.00623700259274</v>
      </c>
      <c r="F68">
        <f t="shared" ref="F68:F131" si="15">E68*$O$3</f>
        <v>220.00827399217448</v>
      </c>
      <c r="G68">
        <f t="shared" ref="G68:G131" si="16">(G67*EXP(-1/$O$6)+C68)</f>
        <v>297.57264397647657</v>
      </c>
      <c r="H68">
        <f t="shared" ref="H68:H131" si="17">G68*$O$4</f>
        <v>184.3699232413347</v>
      </c>
      <c r="I68" t="str">
        <f t="shared" ref="I68:I131" si="18">IF(ISBLANK(D68),"",($O$2+((E67*EXP(-1/$O$5))*$O$3)-((G67*EXP(-1/$O$6))*$O$4)))</f>
        <v/>
      </c>
      <c r="J68">
        <f t="shared" si="10"/>
        <v>278.63835075083978</v>
      </c>
      <c r="K68">
        <f t="shared" ref="K68:K131" si="19">IF(I68="",J68,I68)</f>
        <v>278.63835075083978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330.21368955020199</v>
      </c>
      <c r="F69">
        <f t="shared" si="15"/>
        <v>192.70170293237896</v>
      </c>
      <c r="G69">
        <f t="shared" si="16"/>
        <v>256.27914131950183</v>
      </c>
      <c r="H69">
        <f t="shared" si="17"/>
        <v>158.7853136700526</v>
      </c>
      <c r="I69" t="str">
        <f t="shared" si="18"/>
        <v/>
      </c>
      <c r="J69">
        <f t="shared" si="10"/>
        <v>276.91638926232633</v>
      </c>
      <c r="K69">
        <f t="shared" si="19"/>
        <v>276.91638926232633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289.2288510484438</v>
      </c>
      <c r="F70">
        <f t="shared" si="15"/>
        <v>168.78431724054005</v>
      </c>
      <c r="G70">
        <f t="shared" si="16"/>
        <v>220.71584739037098</v>
      </c>
      <c r="H70">
        <f t="shared" si="17"/>
        <v>136.75102421284967</v>
      </c>
      <c r="I70" t="str">
        <f t="shared" si="18"/>
        <v/>
      </c>
      <c r="J70">
        <f t="shared" si="10"/>
        <v>275.03329302769043</v>
      </c>
      <c r="K70">
        <f t="shared" si="19"/>
        <v>275.03329302769043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253.33089125635772</v>
      </c>
      <c r="F71">
        <f t="shared" si="15"/>
        <v>147.83546441388768</v>
      </c>
      <c r="G71">
        <f t="shared" si="16"/>
        <v>190.08759370126106</v>
      </c>
      <c r="H71">
        <f t="shared" si="17"/>
        <v>117.77438474015769</v>
      </c>
      <c r="I71" t="str">
        <f t="shared" si="18"/>
        <v/>
      </c>
      <c r="J71">
        <f t="shared" si="10"/>
        <v>273.06107967372998</v>
      </c>
      <c r="K71">
        <f t="shared" si="19"/>
        <v>273.06107967372998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42</v>
      </c>
      <c r="D72" s="4">
        <v>275</v>
      </c>
      <c r="E72">
        <f t="shared" si="14"/>
        <v>263.88844657821295</v>
      </c>
      <c r="F72">
        <f t="shared" si="15"/>
        <v>153.99650180787194</v>
      </c>
      <c r="G72">
        <f t="shared" si="16"/>
        <v>205.7095555500745</v>
      </c>
      <c r="H72">
        <f t="shared" si="17"/>
        <v>127.4534327482551</v>
      </c>
      <c r="I72">
        <f t="shared" si="18"/>
        <v>271.05560982689423</v>
      </c>
      <c r="J72">
        <f t="shared" si="10"/>
        <v>269.54306905961687</v>
      </c>
      <c r="K72">
        <f t="shared" si="19"/>
        <v>271.05560982689423</v>
      </c>
      <c r="L72">
        <f t="shared" si="11"/>
        <v>-3.9443901731057736</v>
      </c>
      <c r="M72">
        <f t="shared" si="12"/>
        <v>1.4343236993111903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231.13563920605324</v>
      </c>
      <c r="F73">
        <f t="shared" si="15"/>
        <v>134.88305510301686</v>
      </c>
      <c r="G73">
        <f t="shared" si="16"/>
        <v>177.16369204205799</v>
      </c>
      <c r="H73">
        <f t="shared" si="17"/>
        <v>109.76699963565127</v>
      </c>
      <c r="I73" t="str">
        <f t="shared" si="18"/>
        <v/>
      </c>
      <c r="J73">
        <f t="shared" si="10"/>
        <v>268.11605546736564</v>
      </c>
      <c r="K73">
        <f t="shared" si="19"/>
        <v>268.11605546736564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202.44798286520196</v>
      </c>
      <c r="F74">
        <f t="shared" si="15"/>
        <v>118.14189504526442</v>
      </c>
      <c r="G74">
        <f t="shared" si="16"/>
        <v>152.57907535721083</v>
      </c>
      <c r="H74">
        <f t="shared" si="17"/>
        <v>94.534874025807852</v>
      </c>
      <c r="I74" t="str">
        <f t="shared" si="18"/>
        <v/>
      </c>
      <c r="J74">
        <f t="shared" si="10"/>
        <v>266.60702101945651</v>
      </c>
      <c r="K74">
        <f t="shared" si="19"/>
        <v>266.60702101945651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177.32092682449354</v>
      </c>
      <c r="F75">
        <f t="shared" si="15"/>
        <v>103.47858264499004</v>
      </c>
      <c r="G75">
        <f t="shared" si="16"/>
        <v>131.40601196849491</v>
      </c>
      <c r="H75">
        <f t="shared" si="17"/>
        <v>81.416477053571199</v>
      </c>
      <c r="I75" t="str">
        <f t="shared" si="18"/>
        <v/>
      </c>
      <c r="J75">
        <f t="shared" si="10"/>
        <v>265.06210559141886</v>
      </c>
      <c r="K75">
        <f t="shared" si="19"/>
        <v>265.06210559141886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155.31254322663821</v>
      </c>
      <c r="F76">
        <f t="shared" si="15"/>
        <v>90.635223534491999</v>
      </c>
      <c r="G76">
        <f t="shared" si="16"/>
        <v>113.17108811308687</v>
      </c>
      <c r="H76">
        <f t="shared" si="17"/>
        <v>70.118491235362285</v>
      </c>
      <c r="I76" t="str">
        <f t="shared" si="18"/>
        <v/>
      </c>
      <c r="J76">
        <f t="shared" si="10"/>
        <v>263.51673229912973</v>
      </c>
      <c r="K76">
        <f t="shared" si="19"/>
        <v>263.51673229912973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136.03575458074116</v>
      </c>
      <c r="F77">
        <f t="shared" si="15"/>
        <v>79.385932191689648</v>
      </c>
      <c r="G77">
        <f t="shared" si="16"/>
        <v>97.466584616925786</v>
      </c>
      <c r="H77">
        <f t="shared" si="17"/>
        <v>60.388302110990423</v>
      </c>
      <c r="I77" t="str">
        <f t="shared" si="18"/>
        <v/>
      </c>
      <c r="J77">
        <f t="shared" si="10"/>
        <v>261.99763008069925</v>
      </c>
      <c r="K77">
        <f t="shared" si="19"/>
        <v>261.99763008069925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119.15152594821237</v>
      </c>
      <c r="F78">
        <f t="shared" si="15"/>
        <v>69.532859126730344</v>
      </c>
      <c r="G78">
        <f t="shared" si="16"/>
        <v>83.941360600824908</v>
      </c>
      <c r="H78">
        <f t="shared" si="17"/>
        <v>52.0083499744375</v>
      </c>
      <c r="I78" t="str">
        <f t="shared" si="18"/>
        <v/>
      </c>
      <c r="J78">
        <f t="shared" si="10"/>
        <v>260.52450915229281</v>
      </c>
      <c r="K78">
        <f t="shared" si="19"/>
        <v>260.52450915229281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48</v>
      </c>
      <c r="D79" s="4">
        <v>261</v>
      </c>
      <c r="E79">
        <f t="shared" si="14"/>
        <v>152.36290208807674</v>
      </c>
      <c r="F79">
        <f t="shared" si="15"/>
        <v>88.913911279950284</v>
      </c>
      <c r="G79">
        <f t="shared" si="16"/>
        <v>120.29300223467669</v>
      </c>
      <c r="H79">
        <f t="shared" si="17"/>
        <v>74.531083543520467</v>
      </c>
      <c r="I79">
        <f t="shared" si="18"/>
        <v>259.11144575617539</v>
      </c>
      <c r="J79">
        <f t="shared" si="10"/>
        <v>257.38282773642982</v>
      </c>
      <c r="K79">
        <f t="shared" si="19"/>
        <v>259.11144575617539</v>
      </c>
      <c r="L79">
        <f t="shared" si="11"/>
        <v>-1.8885542438246148</v>
      </c>
      <c r="M79">
        <f t="shared" si="12"/>
        <v>0.72358400146536961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133.45221142517596</v>
      </c>
      <c r="F80">
        <f t="shared" si="15"/>
        <v>77.878262517682941</v>
      </c>
      <c r="G80">
        <f t="shared" si="16"/>
        <v>103.60020634788221</v>
      </c>
      <c r="H80">
        <f t="shared" si="17"/>
        <v>64.188568669825088</v>
      </c>
      <c r="I80" t="str">
        <f t="shared" si="18"/>
        <v/>
      </c>
      <c r="J80">
        <f t="shared" si="10"/>
        <v>256.68969384785788</v>
      </c>
      <c r="K80">
        <f t="shared" si="19"/>
        <v>256.68969384785788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116.88864211824144</v>
      </c>
      <c r="F81">
        <f t="shared" si="15"/>
        <v>68.212315547306005</v>
      </c>
      <c r="G81">
        <f t="shared" si="16"/>
        <v>89.223833106975079</v>
      </c>
      <c r="H81">
        <f t="shared" si="17"/>
        <v>55.28126188417729</v>
      </c>
      <c r="I81" t="str">
        <f t="shared" si="18"/>
        <v/>
      </c>
      <c r="J81">
        <f t="shared" si="10"/>
        <v>255.93105366312869</v>
      </c>
      <c r="K81">
        <f t="shared" si="19"/>
        <v>255.93105366312869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102.38087859568274</v>
      </c>
      <c r="F82">
        <f t="shared" si="15"/>
        <v>59.746068311022704</v>
      </c>
      <c r="G82">
        <f t="shared" si="16"/>
        <v>76.842437625743955</v>
      </c>
      <c r="H82">
        <f t="shared" si="17"/>
        <v>47.610002510363195</v>
      </c>
      <c r="I82" t="str">
        <f t="shared" si="18"/>
        <v/>
      </c>
      <c r="J82">
        <f t="shared" si="10"/>
        <v>255.13606580065954</v>
      </c>
      <c r="K82">
        <f t="shared" si="19"/>
        <v>255.13606580065954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89.673762241337144</v>
      </c>
      <c r="F83">
        <f t="shared" si="15"/>
        <v>52.330618745083342</v>
      </c>
      <c r="G83">
        <f t="shared" si="16"/>
        <v>66.179181219291792</v>
      </c>
      <c r="H83">
        <f t="shared" si="17"/>
        <v>41.003266962065723</v>
      </c>
      <c r="I83" t="str">
        <f t="shared" si="18"/>
        <v/>
      </c>
      <c r="J83">
        <f t="shared" si="10"/>
        <v>254.32735178301766</v>
      </c>
      <c r="K83">
        <f t="shared" si="19"/>
        <v>254.32735178301766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78.54380373382493</v>
      </c>
      <c r="F84">
        <f t="shared" si="15"/>
        <v>45.835545930610408</v>
      </c>
      <c r="G84">
        <f t="shared" si="16"/>
        <v>56.995641499386402</v>
      </c>
      <c r="H84">
        <f t="shared" si="17"/>
        <v>35.313333604560746</v>
      </c>
      <c r="I84" t="str">
        <f t="shared" si="18"/>
        <v/>
      </c>
      <c r="J84">
        <f t="shared" si="10"/>
        <v>253.52221232604967</v>
      </c>
      <c r="K84">
        <f t="shared" si="19"/>
        <v>253.52221232604967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68.795252376885472</v>
      </c>
      <c r="F85">
        <f t="shared" si="15"/>
        <v>40.146616285795083</v>
      </c>
      <c r="G85">
        <f t="shared" si="16"/>
        <v>49.086481429292924</v>
      </c>
      <c r="H85">
        <f t="shared" si="17"/>
        <v>30.412979810137909</v>
      </c>
      <c r="I85" t="str">
        <f t="shared" si="18"/>
        <v/>
      </c>
      <c r="J85">
        <f t="shared" si="10"/>
        <v>252.73363647565716</v>
      </c>
      <c r="K85">
        <f t="shared" si="19"/>
        <v>252.73363647565716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60.256653289140218</v>
      </c>
      <c r="F86">
        <f t="shared" si="15"/>
        <v>35.163774456594602</v>
      </c>
      <c r="G86">
        <f t="shared" si="16"/>
        <v>42.274858142166167</v>
      </c>
      <c r="H86">
        <f t="shared" si="17"/>
        <v>26.19263735589092</v>
      </c>
      <c r="I86" t="str">
        <f t="shared" si="18"/>
        <v/>
      </c>
      <c r="J86">
        <f t="shared" si="10"/>
        <v>251.97113710070366</v>
      </c>
      <c r="K86">
        <f t="shared" si="19"/>
        <v>251.97113710070366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52.777831902068684</v>
      </c>
      <c r="F87">
        <f t="shared" si="15"/>
        <v>30.799383570260137</v>
      </c>
      <c r="G87">
        <f t="shared" si="16"/>
        <v>36.408468867637403</v>
      </c>
      <c r="H87">
        <f t="shared" si="17"/>
        <v>22.557942560712913</v>
      </c>
      <c r="I87" t="str">
        <f t="shared" si="18"/>
        <v/>
      </c>
      <c r="J87">
        <f t="shared" si="10"/>
        <v>251.24144100954723</v>
      </c>
      <c r="K87">
        <f t="shared" si="19"/>
        <v>251.24144100954723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46.227252730364249</v>
      </c>
      <c r="F88">
        <f t="shared" si="15"/>
        <v>26.976683901750754</v>
      </c>
      <c r="G88">
        <f t="shared" si="16"/>
        <v>31.356145556489842</v>
      </c>
      <c r="H88">
        <f t="shared" si="17"/>
        <v>19.427626384403652</v>
      </c>
      <c r="I88" t="str">
        <f t="shared" si="18"/>
        <v/>
      </c>
      <c r="J88">
        <f t="shared" si="10"/>
        <v>250.54905751734708</v>
      </c>
      <c r="K88">
        <f t="shared" si="19"/>
        <v>250.54905751734708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40.489705961438112</v>
      </c>
      <c r="F89">
        <f t="shared" si="15"/>
        <v>23.628442844475789</v>
      </c>
      <c r="G89">
        <f t="shared" si="16"/>
        <v>27.004922061793351</v>
      </c>
      <c r="H89">
        <f t="shared" si="17"/>
        <v>16.731697313092575</v>
      </c>
      <c r="I89" t="str">
        <f t="shared" si="18"/>
        <v/>
      </c>
      <c r="J89">
        <f t="shared" si="10"/>
        <v>249.8967455313832</v>
      </c>
      <c r="K89">
        <f t="shared" si="19"/>
        <v>249.8967455313832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35.464281176434064</v>
      </c>
      <c r="F90">
        <f t="shared" si="15"/>
        <v>20.695772441416565</v>
      </c>
      <c r="G90">
        <f t="shared" si="16"/>
        <v>23.257508300875831</v>
      </c>
      <c r="H90">
        <f t="shared" si="17"/>
        <v>14.40987640166329</v>
      </c>
      <c r="I90" t="str">
        <f t="shared" si="18"/>
        <v/>
      </c>
      <c r="J90">
        <f t="shared" si="10"/>
        <v>249.28589603975328</v>
      </c>
      <c r="K90">
        <f t="shared" si="19"/>
        <v>249.28589603975328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31.06259256510797</v>
      </c>
      <c r="F91">
        <f t="shared" si="15"/>
        <v>18.127093679685085</v>
      </c>
      <c r="G91">
        <f t="shared" si="16"/>
        <v>20.030114922293802</v>
      </c>
      <c r="H91">
        <f t="shared" si="17"/>
        <v>12.410249481905845</v>
      </c>
      <c r="I91" t="str">
        <f t="shared" si="18"/>
        <v/>
      </c>
      <c r="J91">
        <f t="shared" si="10"/>
        <v>248.71684419777921</v>
      </c>
      <c r="K91">
        <f t="shared" si="19"/>
        <v>248.71684419777921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27.207224420131901</v>
      </c>
      <c r="F92">
        <f t="shared" si="15"/>
        <v>15.877229332812853</v>
      </c>
      <c r="G92">
        <f t="shared" si="16"/>
        <v>17.250579838992824</v>
      </c>
      <c r="H92">
        <f t="shared" si="17"/>
        <v>10.688106400785429</v>
      </c>
      <c r="I92" t="str">
        <f t="shared" si="18"/>
        <v/>
      </c>
      <c r="J92">
        <f t="shared" si="10"/>
        <v>248.18912293202743</v>
      </c>
      <c r="K92">
        <f t="shared" si="19"/>
        <v>248.18912293202743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23.830369570597647</v>
      </c>
      <c r="F93">
        <f t="shared" si="15"/>
        <v>13.906609395925638</v>
      </c>
      <c r="G93">
        <f t="shared" si="16"/>
        <v>14.85675473834911</v>
      </c>
      <c r="H93">
        <f t="shared" si="17"/>
        <v>9.2049413350687335</v>
      </c>
      <c r="I93" t="str">
        <f t="shared" si="18"/>
        <v/>
      </c>
      <c r="J93">
        <f t="shared" si="10"/>
        <v>247.70166806085689</v>
      </c>
      <c r="K93">
        <f t="shared" si="19"/>
        <v>247.70166806085689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20.872636807856829</v>
      </c>
      <c r="F94">
        <f t="shared" si="15"/>
        <v>12.180575139213227</v>
      </c>
      <c r="G94">
        <f t="shared" si="16"/>
        <v>12.795115492671213</v>
      </c>
      <c r="H94">
        <f t="shared" si="17"/>
        <v>7.9275918300954045</v>
      </c>
      <c r="I94" t="str">
        <f t="shared" si="18"/>
        <v/>
      </c>
      <c r="J94">
        <f t="shared" si="10"/>
        <v>247.25298330911784</v>
      </c>
      <c r="K94">
        <f t="shared" si="19"/>
        <v>247.25298330911784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18.282006329026206</v>
      </c>
      <c r="F95">
        <f t="shared" si="15"/>
        <v>10.668769539575029</v>
      </c>
      <c r="G95">
        <f t="shared" si="16"/>
        <v>11.019565399986336</v>
      </c>
      <c r="H95">
        <f t="shared" si="17"/>
        <v>6.8274973122494238</v>
      </c>
      <c r="I95" t="str">
        <f t="shared" si="18"/>
        <v/>
      </c>
      <c r="J95">
        <f t="shared" si="10"/>
        <v>246.84127222732562</v>
      </c>
      <c r="K95">
        <f t="shared" si="19"/>
        <v>246.84127222732562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16.012914826781422</v>
      </c>
      <c r="F96">
        <f t="shared" si="15"/>
        <v>9.3446033695183992</v>
      </c>
      <c r="G96">
        <f t="shared" si="16"/>
        <v>9.4904044964759535</v>
      </c>
      <c r="H96">
        <f t="shared" si="17"/>
        <v>5.8800604960273448</v>
      </c>
      <c r="I96" t="str">
        <f t="shared" si="18"/>
        <v/>
      </c>
      <c r="J96">
        <f t="shared" si="10"/>
        <v>246.46454287349107</v>
      </c>
      <c r="K96">
        <f t="shared" si="19"/>
        <v>246.46454287349107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14.025454134246228</v>
      </c>
      <c r="F97">
        <f t="shared" si="15"/>
        <v>8.1847875530258118</v>
      </c>
      <c r="G97">
        <f t="shared" si="16"/>
        <v>8.1734418951624601</v>
      </c>
      <c r="H97">
        <f t="shared" si="17"/>
        <v>5.0640974072459999</v>
      </c>
      <c r="I97" t="str">
        <f t="shared" si="18"/>
        <v/>
      </c>
      <c r="J97">
        <f t="shared" si="10"/>
        <v>246.1206901457798</v>
      </c>
      <c r="K97">
        <f t="shared" si="19"/>
        <v>246.1206901457798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12.284669330960513</v>
      </c>
      <c r="F98">
        <f t="shared" si="15"/>
        <v>7.1689235635924931</v>
      </c>
      <c r="G98">
        <f t="shared" si="16"/>
        <v>7.0392313034079299</v>
      </c>
      <c r="H98">
        <f t="shared" si="17"/>
        <v>4.361363725322529</v>
      </c>
      <c r="I98" t="str">
        <f t="shared" si="18"/>
        <v/>
      </c>
      <c r="J98">
        <f t="shared" si="10"/>
        <v>245.80755983826998</v>
      </c>
      <c r="K98">
        <f t="shared" si="19"/>
        <v>245.80755983826998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10.759943965204972</v>
      </c>
      <c r="F99">
        <f t="shared" si="15"/>
        <v>6.279144660466133</v>
      </c>
      <c r="G99">
        <f t="shared" si="16"/>
        <v>6.0624126259715956</v>
      </c>
      <c r="H99">
        <f t="shared" si="17"/>
        <v>3.7561468539965621</v>
      </c>
      <c r="I99" t="str">
        <f t="shared" si="18"/>
        <v/>
      </c>
      <c r="J99">
        <f t="shared" si="10"/>
        <v>245.52299780646956</v>
      </c>
      <c r="K99">
        <f t="shared" si="19"/>
        <v>245.52299780646956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9.424461580139134</v>
      </c>
      <c r="F100">
        <f t="shared" si="15"/>
        <v>5.4998016532488094</v>
      </c>
      <c r="G100">
        <f t="shared" si="16"/>
        <v>5.221144932365914</v>
      </c>
      <c r="H100">
        <f t="shared" si="17"/>
        <v>3.2349145995029152</v>
      </c>
      <c r="I100" t="str">
        <f t="shared" si="18"/>
        <v/>
      </c>
      <c r="J100">
        <f t="shared" si="10"/>
        <v>245.26488705374589</v>
      </c>
      <c r="K100">
        <f t="shared" si="19"/>
        <v>245.26488705374589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8.2547340732203001</v>
      </c>
      <c r="F101">
        <f t="shared" si="15"/>
        <v>4.8171876681740429</v>
      </c>
      <c r="G101">
        <f t="shared" si="16"/>
        <v>4.4966181100880389</v>
      </c>
      <c r="H101">
        <f t="shared" si="17"/>
        <v>2.7860126009031387</v>
      </c>
      <c r="I101" t="str">
        <f t="shared" si="18"/>
        <v/>
      </c>
      <c r="J101">
        <f t="shared" si="10"/>
        <v>245.03117506727088</v>
      </c>
      <c r="K101">
        <f t="shared" si="19"/>
        <v>245.03117506727088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7.2301885938165436</v>
      </c>
      <c r="F102">
        <f t="shared" si="15"/>
        <v>4.2192970753227756</v>
      </c>
      <c r="G102">
        <f t="shared" si="16"/>
        <v>3.8726322846604861</v>
      </c>
      <c r="H102">
        <f t="shared" si="17"/>
        <v>2.3994037473458438</v>
      </c>
      <c r="I102" t="str">
        <f t="shared" si="18"/>
        <v/>
      </c>
      <c r="J102">
        <f t="shared" si="10"/>
        <v>244.81989332797693</v>
      </c>
      <c r="K102">
        <f t="shared" si="19"/>
        <v>244.81989332797693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6.3328057134808846</v>
      </c>
      <c r="F103">
        <f t="shared" si="15"/>
        <v>3.6956143368554635</v>
      </c>
      <c r="G103">
        <f t="shared" si="16"/>
        <v>3.3352356026296093</v>
      </c>
      <c r="H103">
        <f t="shared" si="17"/>
        <v>2.0664437558218478</v>
      </c>
      <c r="I103" t="str">
        <f t="shared" si="18"/>
        <v/>
      </c>
      <c r="J103">
        <f t="shared" si="10"/>
        <v>244.62917058103363</v>
      </c>
      <c r="K103">
        <f t="shared" si="19"/>
        <v>244.62917058103363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5.5468025051233862</v>
      </c>
      <c r="F104">
        <f t="shared" si="15"/>
        <v>3.2369290625801321</v>
      </c>
      <c r="G104">
        <f t="shared" si="16"/>
        <v>2.8724122786223472</v>
      </c>
      <c r="H104">
        <f t="shared" si="17"/>
        <v>1.7796878915016592</v>
      </c>
      <c r="I104" t="str">
        <f t="shared" si="18"/>
        <v/>
      </c>
      <c r="J104">
        <f t="shared" si="10"/>
        <v>244.45724117107849</v>
      </c>
      <c r="K104">
        <f t="shared" si="19"/>
        <v>244.45724117107849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4.8583549571634812</v>
      </c>
      <c r="F105">
        <f t="shared" si="15"/>
        <v>2.8351740201038407</v>
      </c>
      <c r="G105">
        <f t="shared" si="16"/>
        <v>2.4738139314281908</v>
      </c>
      <c r="H105">
        <f t="shared" si="17"/>
        <v>1.5327245090674899</v>
      </c>
      <c r="I105" t="str">
        <f t="shared" si="18"/>
        <v/>
      </c>
      <c r="J105">
        <f t="shared" si="10"/>
        <v>244.30244951103634</v>
      </c>
      <c r="K105">
        <f t="shared" si="19"/>
        <v>244.30244951103634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4.255354840557807</v>
      </c>
      <c r="F106">
        <f t="shared" si="15"/>
        <v>2.4832832505339413</v>
      </c>
      <c r="G106">
        <f t="shared" si="16"/>
        <v>2.130528201983362</v>
      </c>
      <c r="H106">
        <f t="shared" si="17"/>
        <v>1.3200316931492633</v>
      </c>
      <c r="I106" t="str">
        <f t="shared" si="18"/>
        <v/>
      </c>
      <c r="J106">
        <f t="shared" si="10"/>
        <v>244.16325155738465</v>
      </c>
      <c r="K106">
        <f t="shared" si="19"/>
        <v>244.16325155738465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3.7271967525466732</v>
      </c>
      <c r="F107">
        <f t="shared" si="15"/>
        <v>2.1750677943065222</v>
      </c>
      <c r="G107">
        <f t="shared" si="16"/>
        <v>1.8348794797294636</v>
      </c>
      <c r="H107">
        <f t="shared" si="17"/>
        <v>1.1368537924526558</v>
      </c>
      <c r="I107" t="str">
        <f t="shared" si="18"/>
        <v/>
      </c>
      <c r="J107">
        <f t="shared" si="10"/>
        <v>244.03821400185387</v>
      </c>
      <c r="K107">
        <f t="shared" si="19"/>
        <v>244.03821400185387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3.2645915917022457</v>
      </c>
      <c r="F108">
        <f t="shared" si="15"/>
        <v>1.9051068414415573</v>
      </c>
      <c r="G108">
        <f t="shared" si="16"/>
        <v>1.5802572817379488</v>
      </c>
      <c r="H108">
        <f t="shared" si="17"/>
        <v>0.97909508697519088</v>
      </c>
      <c r="I108" t="str">
        <f t="shared" si="18"/>
        <v/>
      </c>
      <c r="J108">
        <f t="shared" si="10"/>
        <v>243.92601175446637</v>
      </c>
      <c r="K108">
        <f t="shared" si="19"/>
        <v>243.92601175446637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2.8594031837281024</v>
      </c>
      <c r="F109">
        <f t="shared" si="15"/>
        <v>1.6686523918049185</v>
      </c>
      <c r="G109">
        <f t="shared" si="16"/>
        <v>1.3609684472867951</v>
      </c>
      <c r="H109">
        <f t="shared" si="17"/>
        <v>0.8432282107893645</v>
      </c>
      <c r="I109" t="str">
        <f t="shared" si="18"/>
        <v/>
      </c>
      <c r="J109">
        <f t="shared" si="10"/>
        <v>243.82542418101556</v>
      </c>
      <c r="K109">
        <f t="shared" si="19"/>
        <v>243.82542418101556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2.5045051846289677</v>
      </c>
      <c r="F110">
        <f t="shared" si="15"/>
        <v>1.4615457485677672</v>
      </c>
      <c r="G110">
        <f t="shared" si="16"/>
        <v>1.172109843071353</v>
      </c>
      <c r="H110">
        <f t="shared" si="17"/>
        <v>0.72621528279515268</v>
      </c>
      <c r="I110" t="str">
        <f t="shared" si="18"/>
        <v/>
      </c>
      <c r="J110">
        <f t="shared" si="10"/>
        <v>243.73533046577262</v>
      </c>
      <c r="K110">
        <f t="shared" si="19"/>
        <v>243.73533046577262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2.1936557445023217</v>
      </c>
      <c r="F111">
        <f t="shared" si="15"/>
        <v>1.2801443761728939</v>
      </c>
      <c r="G111">
        <f t="shared" si="16"/>
        <v>1.0094587328336819</v>
      </c>
      <c r="H111">
        <f t="shared" si="17"/>
        <v>0.62543998198488104</v>
      </c>
      <c r="I111" t="str">
        <f t="shared" si="18"/>
        <v/>
      </c>
      <c r="J111">
        <f t="shared" si="10"/>
        <v>243.65470439418803</v>
      </c>
      <c r="K111">
        <f t="shared" si="19"/>
        <v>243.65470439418803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1.9213877275725952</v>
      </c>
      <c r="F112">
        <f t="shared" si="15"/>
        <v>1.12125783640573</v>
      </c>
      <c r="G112">
        <f t="shared" si="16"/>
        <v>0.86937836015779457</v>
      </c>
      <c r="H112">
        <f t="shared" si="17"/>
        <v>0.53864904847449924</v>
      </c>
      <c r="I112" t="str">
        <f t="shared" si="18"/>
        <v/>
      </c>
      <c r="J112">
        <f t="shared" si="10"/>
        <v>243.58260878793124</v>
      </c>
      <c r="K112">
        <f t="shared" si="19"/>
        <v>243.58260878793124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1.6829125576876378</v>
      </c>
      <c r="F113">
        <f t="shared" si="15"/>
        <v>0.98209167583099333</v>
      </c>
      <c r="G113">
        <f t="shared" si="16"/>
        <v>0.74873663333316709</v>
      </c>
      <c r="H113">
        <f t="shared" si="17"/>
        <v>0.4639019023083451</v>
      </c>
      <c r="I113" t="str">
        <f t="shared" si="18"/>
        <v/>
      </c>
      <c r="J113">
        <f t="shared" si="10"/>
        <v>243.51818977352264</v>
      </c>
      <c r="K113">
        <f t="shared" si="19"/>
        <v>243.51818977352264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1.4740359981380899</v>
      </c>
      <c r="F114">
        <f t="shared" si="15"/>
        <v>0.86019827770240043</v>
      </c>
      <c r="G114">
        <f t="shared" si="16"/>
        <v>0.64483609414125964</v>
      </c>
      <c r="H114">
        <f t="shared" si="17"/>
        <v>0.39952725355178942</v>
      </c>
      <c r="I114" t="str">
        <f t="shared" si="18"/>
        <v/>
      </c>
      <c r="J114">
        <f t="shared" si="10"/>
        <v>243.46067102415063</v>
      </c>
      <c r="K114">
        <f t="shared" si="19"/>
        <v>243.46067102415063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1.2910843845579296</v>
      </c>
      <c r="F115">
        <f t="shared" si="15"/>
        <v>0.75343381394214304</v>
      </c>
      <c r="G115">
        <f t="shared" si="16"/>
        <v>0.55535360471981865</v>
      </c>
      <c r="H115">
        <f t="shared" si="17"/>
        <v>0.34408573350608657</v>
      </c>
      <c r="I115" t="str">
        <f t="shared" si="18"/>
        <v/>
      </c>
      <c r="J115">
        <f t="shared" si="10"/>
        <v>243.40934808043605</v>
      </c>
      <c r="K115">
        <f t="shared" si="19"/>
        <v>243.40934808043605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1.1308400135104233</v>
      </c>
      <c r="F116">
        <f t="shared" si="15"/>
        <v>0.65992054007319911</v>
      </c>
      <c r="G116">
        <f t="shared" si="16"/>
        <v>0.4782884039486377</v>
      </c>
      <c r="H116">
        <f t="shared" si="17"/>
        <v>0.29633771150751914</v>
      </c>
      <c r="I116" t="str">
        <f t="shared" si="18"/>
        <v/>
      </c>
      <c r="J116">
        <f t="shared" si="10"/>
        <v>243.36358282856565</v>
      </c>
      <c r="K116">
        <f t="shared" si="19"/>
        <v>243.36358282856565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0.99048455039142791</v>
      </c>
      <c r="F117">
        <f t="shared" si="15"/>
        <v>0.57801376995796061</v>
      </c>
      <c r="G117">
        <f t="shared" si="16"/>
        <v>0.41191737193665429</v>
      </c>
      <c r="H117">
        <f t="shared" si="17"/>
        <v>0.2552155777186858</v>
      </c>
      <c r="I117" t="str">
        <f t="shared" si="18"/>
        <v/>
      </c>
      <c r="J117">
        <f t="shared" si="10"/>
        <v>243.32279819223928</v>
      </c>
      <c r="K117">
        <f t="shared" si="19"/>
        <v>243.32279819223928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0.86754946132357236</v>
      </c>
      <c r="F118">
        <f t="shared" si="15"/>
        <v>0.50627294950382273</v>
      </c>
      <c r="G118">
        <f t="shared" si="16"/>
        <v>0.35475650235798128</v>
      </c>
      <c r="H118">
        <f t="shared" si="17"/>
        <v>0.21979987217600497</v>
      </c>
      <c r="I118" t="str">
        <f t="shared" si="18"/>
        <v/>
      </c>
      <c r="J118">
        <f t="shared" si="10"/>
        <v>243.28647307732783</v>
      </c>
      <c r="K118">
        <f t="shared" si="19"/>
        <v>243.28647307732783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0.75987259725089629</v>
      </c>
      <c r="F119">
        <f t="shared" si="15"/>
        <v>0.44343632058790239</v>
      </c>
      <c r="G119">
        <f t="shared" si="16"/>
        <v>0.3055277211873022</v>
      </c>
      <c r="H119">
        <f t="shared" si="17"/>
        <v>0.18929872635690187</v>
      </c>
      <c r="I119" t="str">
        <f t="shared" si="18"/>
        <v/>
      </c>
      <c r="J119">
        <f t="shared" si="10"/>
        <v>243.254137594231</v>
      </c>
      <c r="K119">
        <f t="shared" si="19"/>
        <v>243.254137594231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0.66556016664675899</v>
      </c>
      <c r="F120">
        <f t="shared" si="15"/>
        <v>0.38839872959685395</v>
      </c>
      <c r="G120">
        <f t="shared" si="16"/>
        <v>0.26313030992652575</v>
      </c>
      <c r="H120">
        <f t="shared" si="17"/>
        <v>0.16303015759559267</v>
      </c>
      <c r="I120" t="str">
        <f t="shared" si="18"/>
        <v/>
      </c>
      <c r="J120">
        <f t="shared" si="10"/>
        <v>243.22536857200126</v>
      </c>
      <c r="K120">
        <f t="shared" si="19"/>
        <v>243.22536857200126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0.5829534280213039</v>
      </c>
      <c r="F121">
        <f t="shared" si="15"/>
        <v>0.3401921902843914</v>
      </c>
      <c r="G121">
        <f t="shared" si="16"/>
        <v>0.22661629436755351</v>
      </c>
      <c r="H121">
        <f t="shared" si="17"/>
        <v>0.14040682046392813</v>
      </c>
      <c r="I121" t="str">
        <f t="shared" si="18"/>
        <v/>
      </c>
      <c r="J121">
        <f t="shared" si="10"/>
        <v>243.19978536982046</v>
      </c>
      <c r="K121">
        <f t="shared" si="19"/>
        <v>243.19978536982046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0.51059951642531853</v>
      </c>
      <c r="F122">
        <f t="shared" si="15"/>
        <v>0.29796885909131715</v>
      </c>
      <c r="G122">
        <f t="shared" si="16"/>
        <v>0.19516924860241899</v>
      </c>
      <c r="H122">
        <f t="shared" si="17"/>
        <v>0.12092287416964807</v>
      </c>
      <c r="I122" t="str">
        <f t="shared" si="18"/>
        <v/>
      </c>
      <c r="J122">
        <f t="shared" si="10"/>
        <v>243.17704598492168</v>
      </c>
      <c r="K122">
        <f t="shared" si="19"/>
        <v>243.17704598492168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0.44722589085494058</v>
      </c>
      <c r="F123">
        <f t="shared" si="15"/>
        <v>0.26098612350259714</v>
      </c>
      <c r="G123">
        <f t="shared" si="16"/>
        <v>0.16808604035441607</v>
      </c>
      <c r="H123">
        <f t="shared" si="17"/>
        <v>0.10414267233695504</v>
      </c>
      <c r="I123" t="str">
        <f t="shared" si="18"/>
        <v/>
      </c>
      <c r="J123">
        <f t="shared" si="10"/>
        <v>243.15684345116563</v>
      </c>
      <c r="K123">
        <f t="shared" si="19"/>
        <v>243.15684345116563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0.39171795314508351</v>
      </c>
      <c r="F124">
        <f t="shared" si="15"/>
        <v>0.2285935411795445</v>
      </c>
      <c r="G124">
        <f t="shared" si="16"/>
        <v>0.1447611094695592</v>
      </c>
      <c r="H124">
        <f t="shared" si="17"/>
        <v>8.9691022281412805E-2</v>
      </c>
      <c r="I124" t="str">
        <f t="shared" si="18"/>
        <v/>
      </c>
      <c r="J124">
        <f t="shared" si="10"/>
        <v>243.13890251889813</v>
      </c>
      <c r="K124">
        <f t="shared" si="19"/>
        <v>243.13890251889813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0.34309944471873982</v>
      </c>
      <c r="F125">
        <f t="shared" si="15"/>
        <v>0.20022140015610487</v>
      </c>
      <c r="G125">
        <f t="shared" si="16"/>
        <v>0.12467292804727632</v>
      </c>
      <c r="H125">
        <f t="shared" si="17"/>
        <v>7.7244795983887019E-2</v>
      </c>
      <c r="I125" t="str">
        <f t="shared" si="18"/>
        <v/>
      </c>
      <c r="J125">
        <f t="shared" si="10"/>
        <v>243.12297660417221</v>
      </c>
      <c r="K125">
        <f t="shared" si="19"/>
        <v>243.12297660417221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0.3005152764154973</v>
      </c>
      <c r="F126">
        <f t="shared" si="15"/>
        <v>0.17537069889907442</v>
      </c>
      <c r="G126">
        <f t="shared" si="16"/>
        <v>0.10737233946904669</v>
      </c>
      <c r="H126">
        <f t="shared" si="17"/>
        <v>6.6525705191219073E-2</v>
      </c>
      <c r="I126" t="str">
        <f t="shared" si="18"/>
        <v/>
      </c>
      <c r="J126">
        <f t="shared" si="10"/>
        <v>243.10884499370786</v>
      </c>
      <c r="K126">
        <f t="shared" si="19"/>
        <v>243.10884499370786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0.2632164894149423</v>
      </c>
      <c r="F127">
        <f t="shared" si="15"/>
        <v>0.15360437000426244</v>
      </c>
      <c r="G127">
        <f t="shared" si="16"/>
        <v>9.2472515594439558E-2</v>
      </c>
      <c r="H127">
        <f t="shared" si="17"/>
        <v>5.7294079100321131E-2</v>
      </c>
      <c r="I127" t="str">
        <f t="shared" si="18"/>
        <v/>
      </c>
      <c r="J127">
        <f t="shared" si="10"/>
        <v>243.09631029090394</v>
      </c>
      <c r="K127">
        <f t="shared" si="19"/>
        <v>243.09631029090394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0.23054708275174249</v>
      </c>
      <c r="F128">
        <f t="shared" si="15"/>
        <v>0.13453959317334332</v>
      </c>
      <c r="G128">
        <f t="shared" si="16"/>
        <v>7.9640307575015626E-2</v>
      </c>
      <c r="H128">
        <f t="shared" si="17"/>
        <v>4.9343505499392093E-2</v>
      </c>
      <c r="I128" t="str">
        <f t="shared" si="18"/>
        <v/>
      </c>
      <c r="J128">
        <f t="shared" si="10"/>
        <v>243.08519608767395</v>
      </c>
      <c r="K128">
        <f t="shared" si="19"/>
        <v>243.08519608767395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0.20193247574831255</v>
      </c>
      <c r="F129">
        <f t="shared" si="15"/>
        <v>0.11784106227411655</v>
      </c>
      <c r="G129">
        <f t="shared" si="16"/>
        <v>6.8588796896798976E-2</v>
      </c>
      <c r="H129">
        <f t="shared" si="17"/>
        <v>4.2496215546204509E-2</v>
      </c>
      <c r="I129" t="str">
        <f t="shared" si="18"/>
        <v/>
      </c>
      <c r="J129">
        <f t="shared" si="10"/>
        <v>243.07534484672792</v>
      </c>
      <c r="K129">
        <f t="shared" si="19"/>
        <v>243.07534484672792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0.17686940244545185</v>
      </c>
      <c r="F130">
        <f t="shared" si="15"/>
        <v>0.10321508806705373</v>
      </c>
      <c r="G130">
        <f t="shared" si="16"/>
        <v>5.9070880098235454E-2</v>
      </c>
      <c r="H130">
        <f t="shared" si="17"/>
        <v>3.6599108990578763E-2</v>
      </c>
      <c r="I130" t="str">
        <f t="shared" si="18"/>
        <v/>
      </c>
      <c r="J130">
        <f t="shared" si="10"/>
        <v>243.06661597907649</v>
      </c>
      <c r="K130">
        <f t="shared" si="19"/>
        <v>243.06661597907649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0.15491706029693753</v>
      </c>
      <c r="F131">
        <f t="shared" si="15"/>
        <v>9.040443287848432E-2</v>
      </c>
      <c r="G131">
        <f t="shared" si="16"/>
        <v>5.0873743722758866E-2</v>
      </c>
      <c r="H131">
        <f t="shared" si="17"/>
        <v>3.1520330968010123E-2</v>
      </c>
      <c r="I131" t="str">
        <f t="shared" si="18"/>
        <v/>
      </c>
      <c r="J131">
        <f t="shared" ref="J131:J150" si="20">$O$2+F131-H131</f>
        <v>243.05888410191045</v>
      </c>
      <c r="K131">
        <f t="shared" si="19"/>
        <v>243.05888410191045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0.13568935745370983</v>
      </c>
      <c r="F132">
        <f t="shared" ref="F132:F150" si="25">E132*$O$3</f>
        <v>7.9183786374050338E-2</v>
      </c>
      <c r="G132">
        <f t="shared" ref="G132:G150" si="26">(G131*EXP(-1/$O$6)+C132)</f>
        <v>4.381410597006255E-2</v>
      </c>
      <c r="H132">
        <f t="shared" ref="H132:H150" si="27">G132*$O$4</f>
        <v>2.7146323824130528E-2</v>
      </c>
      <c r="I132" t="str">
        <f t="shared" ref="I132:I150" si="28">IF(ISBLANK(D132),"",($O$2+((E131*EXP(-1/$O$5))*$O$3)-((G131*EXP(-1/$O$6))*$O$4)))</f>
        <v/>
      </c>
      <c r="J132">
        <f t="shared" si="20"/>
        <v>243.05203746254992</v>
      </c>
      <c r="K132">
        <f t="shared" ref="K132:K150" si="29">IF(I132="",J132,I132)</f>
        <v>243.05203746254992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0.1188481222849838</v>
      </c>
      <c r="F133">
        <f t="shared" si="25"/>
        <v>6.9355802861559429E-2</v>
      </c>
      <c r="G133">
        <f t="shared" si="26"/>
        <v>3.7734118652979827E-2</v>
      </c>
      <c r="H133">
        <f t="shared" si="27"/>
        <v>2.3379288051018788E-2</v>
      </c>
      <c r="I133" t="str">
        <f t="shared" si="28"/>
        <v/>
      </c>
      <c r="J133">
        <f t="shared" si="20"/>
        <v>243.04597651481055</v>
      </c>
      <c r="K133">
        <f t="shared" si="29"/>
        <v>243.04597651481055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0.10409715570718314</v>
      </c>
      <c r="F134">
        <f t="shared" si="25"/>
        <v>6.0747630428391278E-2</v>
      </c>
      <c r="G134">
        <f t="shared" si="26"/>
        <v>3.2497837830813267E-2</v>
      </c>
      <c r="H134">
        <f t="shared" si="27"/>
        <v>2.0134995563806025E-2</v>
      </c>
      <c r="I134" t="str">
        <f t="shared" si="28"/>
        <v/>
      </c>
      <c r="J134">
        <f t="shared" si="20"/>
        <v>243.04061263486457</v>
      </c>
      <c r="K134">
        <f t="shared" si="29"/>
        <v>243.04061263486457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9.1177021714668391E-2</v>
      </c>
      <c r="F135">
        <f t="shared" si="25"/>
        <v>5.3207870868866421E-2</v>
      </c>
      <c r="G135">
        <f t="shared" si="26"/>
        <v>2.7988184205130176E-2</v>
      </c>
      <c r="H135">
        <f t="shared" si="27"/>
        <v>1.7340906424086835E-2</v>
      </c>
      <c r="I135" t="str">
        <f t="shared" si="28"/>
        <v/>
      </c>
      <c r="J135">
        <f t="shared" si="20"/>
        <v>243.03586696444478</v>
      </c>
      <c r="K135">
        <f t="shared" si="29"/>
        <v>243.03586696444478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7.9860484489524444E-2</v>
      </c>
      <c r="F136">
        <f t="shared" si="25"/>
        <v>4.6603916933603044E-2</v>
      </c>
      <c r="G136">
        <f t="shared" si="26"/>
        <v>2.4104325314761872E-2</v>
      </c>
      <c r="H136">
        <f t="shared" si="27"/>
        <v>1.49345469014891E-2</v>
      </c>
      <c r="I136" t="str">
        <f t="shared" si="28"/>
        <v/>
      </c>
      <c r="J136">
        <f t="shared" si="20"/>
        <v>243.03166937003212</v>
      </c>
      <c r="K136">
        <f t="shared" si="29"/>
        <v>243.03166937003212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6.9948511839530103E-2</v>
      </c>
      <c r="F137">
        <f t="shared" si="25"/>
        <v>4.0819620069124651E-2</v>
      </c>
      <c r="G137">
        <f t="shared" si="26"/>
        <v>2.0759420997857037E-2</v>
      </c>
      <c r="H137">
        <f t="shared" si="27"/>
        <v>1.286211260807971E-2</v>
      </c>
      <c r="I137" t="str">
        <f t="shared" si="28"/>
        <v/>
      </c>
      <c r="J137">
        <f t="shared" si="20"/>
        <v>243.02795750746105</v>
      </c>
      <c r="K137">
        <f t="shared" si="29"/>
        <v>243.02795750746105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6.1266774673858708E-2</v>
      </c>
      <c r="F138">
        <f t="shared" si="25"/>
        <v>3.575324762855428E-2</v>
      </c>
      <c r="G138">
        <f t="shared" si="26"/>
        <v>1.7878681711217398E-2</v>
      </c>
      <c r="H138">
        <f t="shared" si="27"/>
        <v>1.1077265472742789E-2</v>
      </c>
      <c r="I138" t="str">
        <f t="shared" si="28"/>
        <v/>
      </c>
      <c r="J138">
        <f t="shared" si="20"/>
        <v>243.0246759821558</v>
      </c>
      <c r="K138">
        <f t="shared" si="29"/>
        <v>243.0246759821558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5.366258095023671E-2</v>
      </c>
      <c r="F139">
        <f t="shared" si="25"/>
        <v>3.1315693625370254E-2</v>
      </c>
      <c r="G139">
        <f t="shared" si="26"/>
        <v>1.5397696292397373E-2</v>
      </c>
      <c r="H139">
        <f t="shared" si="27"/>
        <v>9.5400976567829379E-3</v>
      </c>
      <c r="I139" t="str">
        <f t="shared" si="28"/>
        <v/>
      </c>
      <c r="J139">
        <f t="shared" si="20"/>
        <v>243.02177559596859</v>
      </c>
      <c r="K139">
        <f t="shared" si="29"/>
        <v>243.02177559596859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4.7002190168652792E-2</v>
      </c>
      <c r="F140">
        <f t="shared" si="25"/>
        <v>2.7428911561444901E-2</v>
      </c>
      <c r="G140">
        <f t="shared" si="26"/>
        <v>1.3260991774586712E-2</v>
      </c>
      <c r="H140">
        <f t="shared" si="27"/>
        <v>8.2162392446860719E-3</v>
      </c>
      <c r="I140" t="str">
        <f t="shared" si="28"/>
        <v/>
      </c>
      <c r="J140">
        <f t="shared" si="20"/>
        <v>243.01921267231677</v>
      </c>
      <c r="K140">
        <f t="shared" si="29"/>
        <v>243.01921267231677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4.1168461179660353E-2</v>
      </c>
      <c r="F141">
        <f t="shared" si="25"/>
        <v>2.4024541766370363E-2</v>
      </c>
      <c r="G141">
        <f t="shared" si="26"/>
        <v>1.1420793052820797E-2</v>
      </c>
      <c r="H141">
        <f t="shared" si="27"/>
        <v>7.0760897586748354E-3</v>
      </c>
      <c r="I141" t="str">
        <f t="shared" si="28"/>
        <v/>
      </c>
      <c r="J141">
        <f t="shared" si="20"/>
        <v>243.01694845200771</v>
      </c>
      <c r="K141">
        <f t="shared" si="29"/>
        <v>243.01694845200771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3.6058791937562604E-2</v>
      </c>
      <c r="F142">
        <f t="shared" si="25"/>
        <v>2.1042709106087087E-2</v>
      </c>
      <c r="G142">
        <f t="shared" si="26"/>
        <v>9.8359546685884928E-3</v>
      </c>
      <c r="H142">
        <f t="shared" si="27"/>
        <v>6.0941563143024112E-3</v>
      </c>
      <c r="I142" t="str">
        <f t="shared" si="28"/>
        <v/>
      </c>
      <c r="J142">
        <f t="shared" si="20"/>
        <v>243.01494855279179</v>
      </c>
      <c r="K142">
        <f t="shared" si="29"/>
        <v>243.01494855279179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3.1583314963417271E-2</v>
      </c>
      <c r="F143">
        <f t="shared" si="25"/>
        <v>1.8430969915240059E-2</v>
      </c>
      <c r="G143">
        <f t="shared" si="26"/>
        <v>8.4710408283453376E-3</v>
      </c>
      <c r="H143">
        <f t="shared" si="27"/>
        <v>5.2484836187418641E-3</v>
      </c>
      <c r="I143" t="str">
        <f t="shared" si="28"/>
        <v/>
      </c>
      <c r="J143">
        <f t="shared" si="20"/>
        <v>243.0131824862965</v>
      </c>
      <c r="K143">
        <f t="shared" si="29"/>
        <v>243.0131824862965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2.7663316780152887E-2</v>
      </c>
      <c r="F144">
        <f t="shared" si="25"/>
        <v>1.614338963219417E-2</v>
      </c>
      <c r="G144">
        <f t="shared" si="26"/>
        <v>7.2955330858383632E-3</v>
      </c>
      <c r="H144">
        <f t="shared" si="27"/>
        <v>4.5201630669617823E-3</v>
      </c>
      <c r="I144" t="str">
        <f t="shared" si="28"/>
        <v/>
      </c>
      <c r="J144">
        <f t="shared" si="20"/>
        <v>243.01162322656523</v>
      </c>
      <c r="K144">
        <f t="shared" si="29"/>
        <v>243.01162322656523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2.4229853521249511E-2</v>
      </c>
      <c r="F145">
        <f t="shared" si="25"/>
        <v>1.4139734914403167E-2</v>
      </c>
      <c r="G145">
        <f t="shared" si="26"/>
        <v>6.2831479726156297E-3</v>
      </c>
      <c r="H145">
        <f t="shared" si="27"/>
        <v>3.8929099595481163E-3</v>
      </c>
      <c r="I145" t="str">
        <f t="shared" si="28"/>
        <v/>
      </c>
      <c r="J145">
        <f t="shared" si="20"/>
        <v>243.01024682495486</v>
      </c>
      <c r="K145">
        <f t="shared" si="29"/>
        <v>243.01024682495486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2.1222538364684219E-2</v>
      </c>
      <c r="F146">
        <f t="shared" si="25"/>
        <v>1.2384766025276047E-2</v>
      </c>
      <c r="G146">
        <f t="shared" si="26"/>
        <v>5.4112493194522059E-3</v>
      </c>
      <c r="H146">
        <f t="shared" si="27"/>
        <v>3.3526993890809226E-3</v>
      </c>
      <c r="I146" t="str">
        <f t="shared" si="28"/>
        <v/>
      </c>
      <c r="J146">
        <f t="shared" si="20"/>
        <v>243.00903206663619</v>
      </c>
      <c r="K146">
        <f t="shared" si="29"/>
        <v>243.00903206663619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1.8588479465857993E-2</v>
      </c>
      <c r="F147">
        <f t="shared" si="25"/>
        <v>1.0847617047232748E-2</v>
      </c>
      <c r="G147">
        <f t="shared" si="26"/>
        <v>4.6603421286419639E-3</v>
      </c>
      <c r="H147">
        <f t="shared" si="27"/>
        <v>2.887452653759396E-3</v>
      </c>
      <c r="I147" t="str">
        <f t="shared" si="28"/>
        <v/>
      </c>
      <c r="J147">
        <f t="shared" si="20"/>
        <v>243.00796016439347</v>
      </c>
      <c r="K147">
        <f t="shared" si="29"/>
        <v>243.00796016439347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1.6281349710155917E-2</v>
      </c>
      <c r="F148">
        <f t="shared" si="25"/>
        <v>9.5012530203041692E-3</v>
      </c>
      <c r="G148">
        <f t="shared" si="26"/>
        <v>4.0136366805205263E-3</v>
      </c>
      <c r="H148">
        <f t="shared" si="27"/>
        <v>2.4867671867198657E-3</v>
      </c>
      <c r="I148" t="str">
        <f t="shared" si="28"/>
        <v/>
      </c>
      <c r="J148">
        <f t="shared" si="20"/>
        <v>243.00701448583359</v>
      </c>
      <c r="K148">
        <f t="shared" si="29"/>
        <v>243.00701448583359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1.4260571924200617E-2</v>
      </c>
      <c r="F149">
        <f t="shared" si="25"/>
        <v>8.3219944585772553E-3</v>
      </c>
      <c r="G149">
        <f t="shared" si="26"/>
        <v>3.4566731279692801E-3</v>
      </c>
      <c r="H149">
        <f t="shared" si="27"/>
        <v>2.1416839624695482E-3</v>
      </c>
      <c r="I149" t="str">
        <f t="shared" si="28"/>
        <v/>
      </c>
      <c r="J149">
        <f t="shared" si="20"/>
        <v>243.00618031049612</v>
      </c>
      <c r="K149">
        <f t="shared" si="29"/>
        <v>243.00618031049612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1.2490605215515108E-2</v>
      </c>
      <c r="F150">
        <f t="shared" si="25"/>
        <v>7.2891008818091055E-3</v>
      </c>
      <c r="G150">
        <f t="shared" si="26"/>
        <v>2.9769981851160781E-3</v>
      </c>
      <c r="H150">
        <f t="shared" si="27"/>
        <v>1.8444871798189645E-3</v>
      </c>
      <c r="I150" t="str">
        <f t="shared" si="28"/>
        <v/>
      </c>
      <c r="J150">
        <f t="shared" si="20"/>
        <v>243.005444613702</v>
      </c>
      <c r="K150">
        <f t="shared" si="29"/>
        <v>243.005444613702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&amp;CWietse Vermeire&amp;RsRPE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678-A67E-431E-BE56-9C26CB1662C2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14">
        <f>Edwards!B2</f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243</v>
      </c>
      <c r="K2">
        <f>IF(ISBLANK(I2),J2,I2)</f>
        <v>243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243</v>
      </c>
      <c r="Q2" t="s">
        <v>19</v>
      </c>
      <c r="R2">
        <f>SUMSQ(L2:L150)</f>
        <v>301.17141079845607</v>
      </c>
      <c r="S2">
        <f>SQRT(R2/11)</f>
        <v>5.2325155674394326</v>
      </c>
    </row>
    <row r="3" spans="1:25">
      <c r="A3">
        <f>A2+1</f>
        <v>1</v>
      </c>
      <c r="B3" s="14">
        <f>Edwards!B3</f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243</v>
      </c>
      <c r="K3">
        <f>IF(I3="",J3,I3)</f>
        <v>243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0.61124413742418715</v>
      </c>
      <c r="Q3" t="s">
        <v>20</v>
      </c>
      <c r="R3">
        <f>RSQ(D2:D100,I2:I100)</f>
        <v>0.8271956392625901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243</v>
      </c>
      <c r="K4">
        <f t="shared" ref="K4:K67" si="9">IF(I4="",J4,I4)</f>
        <v>243</v>
      </c>
      <c r="L4" t="str">
        <f t="shared" si="1"/>
        <v/>
      </c>
      <c r="M4" t="str">
        <f t="shared" si="2"/>
        <v/>
      </c>
      <c r="N4" t="s">
        <v>13</v>
      </c>
      <c r="O4" s="6">
        <v>0.70317560310077742</v>
      </c>
      <c r="Q4" t="s">
        <v>21</v>
      </c>
      <c r="R4">
        <f>1-((1-$R$3)*($Y$3-1))/(Y3-Y4-1)</f>
        <v>0.6543912785251802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>
        <v>52.75</v>
      </c>
      <c r="D5" s="4"/>
      <c r="E5">
        <f t="shared" si="4"/>
        <v>52.75</v>
      </c>
      <c r="F5">
        <f t="shared" si="5"/>
        <v>32.243128249125874</v>
      </c>
      <c r="G5">
        <f t="shared" si="6"/>
        <v>52.75</v>
      </c>
      <c r="H5">
        <f t="shared" si="7"/>
        <v>37.09251306356601</v>
      </c>
      <c r="I5" t="str">
        <f t="shared" si="8"/>
        <v/>
      </c>
      <c r="J5">
        <f t="shared" si="0"/>
        <v>238.1506151855599</v>
      </c>
      <c r="K5">
        <f t="shared" si="9"/>
        <v>238.1506151855599</v>
      </c>
      <c r="L5" t="str">
        <f t="shared" si="1"/>
        <v/>
      </c>
      <c r="M5" t="str">
        <f t="shared" si="2"/>
        <v/>
      </c>
      <c r="N5" s="2" t="s">
        <v>14</v>
      </c>
      <c r="O5" s="6">
        <v>10.794668857965005</v>
      </c>
      <c r="Q5" s="2" t="s">
        <v>22</v>
      </c>
      <c r="R5">
        <f>LARGE(L2:L150,1)/LARGE(D2:D100,1)*100</f>
        <v>2.8769325240003711</v>
      </c>
    </row>
    <row r="6" spans="1:25">
      <c r="A6">
        <f t="shared" si="3"/>
        <v>4</v>
      </c>
      <c r="B6" s="14">
        <f>Edwards!B6</f>
        <v>43382</v>
      </c>
      <c r="D6" s="4"/>
      <c r="E6">
        <f t="shared" si="4"/>
        <v>48.082844545680551</v>
      </c>
      <c r="F6">
        <f t="shared" si="5"/>
        <v>29.390356839225792</v>
      </c>
      <c r="G6">
        <f t="shared" si="6"/>
        <v>45.930668122164363</v>
      </c>
      <c r="H6">
        <f t="shared" si="7"/>
        <v>32.297325257624578</v>
      </c>
      <c r="I6" t="str">
        <f t="shared" si="8"/>
        <v/>
      </c>
      <c r="J6">
        <f t="shared" si="0"/>
        <v>240.0930315816012</v>
      </c>
      <c r="K6">
        <f t="shared" si="9"/>
        <v>240.0930315816012</v>
      </c>
      <c r="L6" t="str">
        <f t="shared" si="1"/>
        <v/>
      </c>
      <c r="M6" t="str">
        <f t="shared" si="2"/>
        <v/>
      </c>
      <c r="N6" s="2" t="s">
        <v>15</v>
      </c>
      <c r="O6" s="6">
        <v>7.2238296900195422</v>
      </c>
      <c r="Q6" s="2" t="s">
        <v>45</v>
      </c>
      <c r="R6">
        <f>AVERAGE(M2:M150)</f>
        <v>1.6970511800643144</v>
      </c>
      <c r="S6">
        <f>_xlfn.STDEV.P(M2:M150)</f>
        <v>0.99058271784093066</v>
      </c>
    </row>
    <row r="7" spans="1:25">
      <c r="A7">
        <f t="shared" si="3"/>
        <v>5</v>
      </c>
      <c r="B7" s="14">
        <f>Edwards!B7</f>
        <v>43383</v>
      </c>
      <c r="C7">
        <v>52.75</v>
      </c>
      <c r="D7" s="4"/>
      <c r="E7">
        <f t="shared" si="4"/>
        <v>96.578624447470744</v>
      </c>
      <c r="F7">
        <f t="shared" si="5"/>
        <v>59.033117994008769</v>
      </c>
      <c r="G7">
        <f t="shared" si="6"/>
        <v>92.742915149732795</v>
      </c>
      <c r="H7">
        <f t="shared" si="7"/>
        <v>65.21455529373759</v>
      </c>
      <c r="I7" t="str">
        <f t="shared" si="8"/>
        <v/>
      </c>
      <c r="J7">
        <f t="shared" si="0"/>
        <v>236.81856270027117</v>
      </c>
      <c r="K7">
        <f t="shared" si="9"/>
        <v>236.81856270027117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D8" s="4"/>
      <c r="E8">
        <f t="shared" si="4"/>
        <v>88.033649018832207</v>
      </c>
      <c r="F8">
        <f t="shared" si="5"/>
        <v>53.810051858819733</v>
      </c>
      <c r="G8">
        <f t="shared" si="6"/>
        <v>80.753441827951207</v>
      </c>
      <c r="H8">
        <f t="shared" si="7"/>
        <v>56.783850159833136</v>
      </c>
      <c r="I8" t="str">
        <f t="shared" si="8"/>
        <v/>
      </c>
      <c r="J8">
        <f t="shared" si="0"/>
        <v>240.0262016989866</v>
      </c>
      <c r="K8">
        <f t="shared" si="9"/>
        <v>240.0262016989866</v>
      </c>
      <c r="L8" t="str">
        <f t="shared" si="1"/>
        <v/>
      </c>
      <c r="M8" t="str">
        <f t="shared" si="2"/>
        <v/>
      </c>
      <c r="O8">
        <f>1.1*O3</f>
        <v>0.67236855116660588</v>
      </c>
    </row>
    <row r="9" spans="1:25">
      <c r="A9">
        <f t="shared" si="3"/>
        <v>7</v>
      </c>
      <c r="B9" s="14">
        <f>Edwards!B9</f>
        <v>43385</v>
      </c>
      <c r="C9">
        <f>14+52.75</f>
        <v>66.75</v>
      </c>
      <c r="D9" s="4">
        <v>251</v>
      </c>
      <c r="E9">
        <f t="shared" si="4"/>
        <v>146.99470636135567</v>
      </c>
      <c r="F9">
        <f t="shared" si="5"/>
        <v>89.849652495768524</v>
      </c>
      <c r="G9">
        <f t="shared" si="6"/>
        <v>137.06392485918735</v>
      </c>
      <c r="H9">
        <f t="shared" si="7"/>
        <v>96.380008026218704</v>
      </c>
      <c r="I9">
        <f t="shared" si="8"/>
        <v>242.60606980346219</v>
      </c>
      <c r="J9">
        <f t="shared" si="0"/>
        <v>236.46964446954979</v>
      </c>
      <c r="K9">
        <f t="shared" si="9"/>
        <v>242.60606980346219</v>
      </c>
      <c r="L9">
        <f t="shared" si="1"/>
        <v>-8.3939301965378093</v>
      </c>
      <c r="M9">
        <f t="shared" si="2"/>
        <v>3.3441952974254221</v>
      </c>
    </row>
    <row r="10" spans="1:25">
      <c r="A10">
        <f t="shared" si="3"/>
        <v>8</v>
      </c>
      <c r="B10" s="14">
        <f>Edwards!B10</f>
        <v>43386</v>
      </c>
      <c r="D10" s="4"/>
      <c r="E10">
        <f t="shared" si="4"/>
        <v>133.98907327035118</v>
      </c>
      <c r="F10">
        <f t="shared" si="5"/>
        <v>81.900035515402024</v>
      </c>
      <c r="G10">
        <f t="shared" si="6"/>
        <v>119.34478946404944</v>
      </c>
      <c r="H10">
        <f t="shared" si="7"/>
        <v>83.920344308318278</v>
      </c>
      <c r="I10" t="str">
        <f t="shared" si="8"/>
        <v/>
      </c>
      <c r="J10">
        <f t="shared" si="0"/>
        <v>240.97969120708373</v>
      </c>
      <c r="K10">
        <f t="shared" si="9"/>
        <v>240.97969120708373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D11" s="4"/>
      <c r="E11">
        <f t="shared" si="4"/>
        <v>122.13413802612507</v>
      </c>
      <c r="F11">
        <f t="shared" si="5"/>
        <v>74.653775847825429</v>
      </c>
      <c r="G11">
        <f t="shared" si="6"/>
        <v>103.91632070109635</v>
      </c>
      <c r="H11">
        <f t="shared" si="7"/>
        <v>73.071421481007235</v>
      </c>
      <c r="I11" t="str">
        <f t="shared" si="8"/>
        <v/>
      </c>
      <c r="J11">
        <f t="shared" si="0"/>
        <v>244.58235436681821</v>
      </c>
      <c r="K11">
        <f t="shared" si="9"/>
        <v>244.58235436681821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>
        <v>52.75</v>
      </c>
      <c r="D12" s="4"/>
      <c r="E12">
        <f t="shared" si="4"/>
        <v>164.07809047262299</v>
      </c>
      <c r="F12">
        <f t="shared" si="5"/>
        <v>100.29177088114618</v>
      </c>
      <c r="G12">
        <f t="shared" si="6"/>
        <v>143.23238935731666</v>
      </c>
      <c r="H12">
        <f t="shared" si="7"/>
        <v>100.71752176989652</v>
      </c>
      <c r="I12" t="str">
        <f t="shared" si="8"/>
        <v/>
      </c>
      <c r="J12">
        <f t="shared" si="0"/>
        <v>242.57424911124969</v>
      </c>
      <c r="K12">
        <f t="shared" si="9"/>
        <v>242.57424911124969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D13" s="4"/>
      <c r="E13">
        <f t="shared" si="4"/>
        <v>149.56097284449746</v>
      </c>
      <c r="F13">
        <f t="shared" si="5"/>
        <v>91.41826783865713</v>
      </c>
      <c r="G13">
        <f t="shared" si="6"/>
        <v>124.71581687043674</v>
      </c>
      <c r="H13">
        <f t="shared" si="7"/>
        <v>87.697119744075465</v>
      </c>
      <c r="I13" t="str">
        <f t="shared" si="8"/>
        <v/>
      </c>
      <c r="J13">
        <f t="shared" si="0"/>
        <v>246.72114809458168</v>
      </c>
      <c r="K13">
        <f t="shared" si="9"/>
        <v>246.72114809458168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>
        <v>52.74</v>
      </c>
      <c r="D14" s="4"/>
      <c r="E14">
        <f t="shared" si="4"/>
        <v>189.06828450014638</v>
      </c>
      <c r="F14">
        <f t="shared" si="5"/>
        <v>115.56688047356279</v>
      </c>
      <c r="G14">
        <f t="shared" si="6"/>
        <v>161.3330008390646</v>
      </c>
      <c r="H14">
        <f t="shared" si="7"/>
        <v>113.44543016506748</v>
      </c>
      <c r="I14" t="str">
        <f t="shared" si="8"/>
        <v/>
      </c>
      <c r="J14">
        <f t="shared" si="0"/>
        <v>245.1214503084953</v>
      </c>
      <c r="K14">
        <f t="shared" si="9"/>
        <v>245.1214503084953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D15" s="4"/>
      <c r="E15">
        <f t="shared" si="4"/>
        <v>172.34011245761218</v>
      </c>
      <c r="F15">
        <f t="shared" si="5"/>
        <v>105.34188338274056</v>
      </c>
      <c r="G15">
        <f t="shared" si="6"/>
        <v>140.47644585197992</v>
      </c>
      <c r="H15">
        <f t="shared" si="7"/>
        <v>98.779609533419688</v>
      </c>
      <c r="I15" t="str">
        <f t="shared" si="8"/>
        <v/>
      </c>
      <c r="J15">
        <f t="shared" si="0"/>
        <v>249.56227384932086</v>
      </c>
      <c r="K15">
        <f t="shared" si="9"/>
        <v>249.56227384932086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>
        <f>14+52.74</f>
        <v>66.740000000000009</v>
      </c>
      <c r="D16" s="4">
        <v>249</v>
      </c>
      <c r="E16">
        <f t="shared" si="4"/>
        <v>223.83199689638809</v>
      </c>
      <c r="F16">
        <f t="shared" si="5"/>
        <v>136.81599587086606</v>
      </c>
      <c r="G16">
        <f t="shared" si="6"/>
        <v>189.05615191295701</v>
      </c>
      <c r="H16">
        <f t="shared" si="7"/>
        <v>132.93967364130575</v>
      </c>
      <c r="I16">
        <f t="shared" si="8"/>
        <v>253.01182824881596</v>
      </c>
      <c r="J16">
        <f t="shared" si="0"/>
        <v>246.87632222956032</v>
      </c>
      <c r="K16">
        <f t="shared" si="9"/>
        <v>253.01182824881596</v>
      </c>
      <c r="L16">
        <f t="shared" si="1"/>
        <v>4.0118282488159593</v>
      </c>
      <c r="M16">
        <f t="shared" si="2"/>
        <v>1.611176003540546</v>
      </c>
    </row>
    <row r="17" spans="1:13">
      <c r="A17">
        <f t="shared" si="3"/>
        <v>15</v>
      </c>
      <c r="B17" s="14">
        <f>Edwards!B17</f>
        <v>43393</v>
      </c>
      <c r="D17" s="4"/>
      <c r="E17">
        <f t="shared" si="4"/>
        <v>204.02804002119962</v>
      </c>
      <c r="F17">
        <f t="shared" si="5"/>
        <v>124.71094333310569</v>
      </c>
      <c r="G17">
        <f t="shared" si="6"/>
        <v>164.61564682402874</v>
      </c>
      <c r="H17">
        <f t="shared" si="7"/>
        <v>115.75370673531098</v>
      </c>
      <c r="I17" t="str">
        <f t="shared" si="8"/>
        <v/>
      </c>
      <c r="J17">
        <f t="shared" si="0"/>
        <v>251.95723659779469</v>
      </c>
      <c r="K17">
        <f t="shared" si="9"/>
        <v>251.95723659779469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D18" s="4"/>
      <c r="E18">
        <f t="shared" si="4"/>
        <v>185.97627547486695</v>
      </c>
      <c r="F18">
        <f t="shared" si="5"/>
        <v>113.67690808399806</v>
      </c>
      <c r="G18">
        <f t="shared" si="6"/>
        <v>143.33472307089826</v>
      </c>
      <c r="H18">
        <f t="shared" si="7"/>
        <v>100.7894803406618</v>
      </c>
      <c r="I18" t="str">
        <f t="shared" si="8"/>
        <v/>
      </c>
      <c r="J18">
        <f t="shared" si="0"/>
        <v>255.88742774333627</v>
      </c>
      <c r="K18">
        <f t="shared" si="9"/>
        <v>255.88742774333627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>
        <v>52.73</v>
      </c>
      <c r="D19" s="4"/>
      <c r="E19">
        <f t="shared" si="4"/>
        <v>222.25167474583299</v>
      </c>
      <c r="F19">
        <f t="shared" si="5"/>
        <v>135.85003322109768</v>
      </c>
      <c r="G19">
        <f t="shared" si="6"/>
        <v>177.53492124647892</v>
      </c>
      <c r="H19">
        <f t="shared" si="7"/>
        <v>124.83822531894184</v>
      </c>
      <c r="I19" t="str">
        <f t="shared" si="8"/>
        <v/>
      </c>
      <c r="J19">
        <f t="shared" si="0"/>
        <v>254.01180790215579</v>
      </c>
      <c r="K19">
        <f t="shared" si="9"/>
        <v>254.01180790215579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D20" s="4"/>
      <c r="E20">
        <f t="shared" si="4"/>
        <v>202.58753984494868</v>
      </c>
      <c r="F20">
        <f t="shared" si="5"/>
        <v>123.83044604541379</v>
      </c>
      <c r="G20">
        <f t="shared" si="6"/>
        <v>154.58383976998311</v>
      </c>
      <c r="H20">
        <f t="shared" si="7"/>
        <v>108.69958475989182</v>
      </c>
      <c r="I20" t="str">
        <f t="shared" si="8"/>
        <v/>
      </c>
      <c r="J20">
        <f t="shared" si="0"/>
        <v>258.13086128552197</v>
      </c>
      <c r="K20">
        <f t="shared" si="9"/>
        <v>258.13086128552197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>
        <v>52.72</v>
      </c>
      <c r="D21" s="4"/>
      <c r="E21">
        <f t="shared" si="4"/>
        <v>237.38322626078732</v>
      </c>
      <c r="F21">
        <f t="shared" si="5"/>
        <v>145.09910537474559</v>
      </c>
      <c r="G21">
        <f t="shared" si="6"/>
        <v>187.31979225639671</v>
      </c>
      <c r="H21">
        <f t="shared" si="7"/>
        <v>131.7187078926041</v>
      </c>
      <c r="I21" t="str">
        <f t="shared" si="8"/>
        <v/>
      </c>
      <c r="J21">
        <f t="shared" si="0"/>
        <v>256.38039748214146</v>
      </c>
      <c r="K21">
        <f t="shared" si="9"/>
        <v>256.38039748214146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D22" s="4"/>
      <c r="E22">
        <f t="shared" si="4"/>
        <v>216.38029888245592</v>
      </c>
      <c r="F22">
        <f t="shared" si="5"/>
        <v>132.26118914599456</v>
      </c>
      <c r="G22">
        <f t="shared" si="6"/>
        <v>163.10375755149443</v>
      </c>
      <c r="H22">
        <f t="shared" si="7"/>
        <v>114.69058308427508</v>
      </c>
      <c r="I22" t="str">
        <f t="shared" si="8"/>
        <v/>
      </c>
      <c r="J22">
        <f t="shared" si="0"/>
        <v>260.57060606171945</v>
      </c>
      <c r="K22">
        <f t="shared" si="9"/>
        <v>260.57060606171945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>
        <f>17+52.75</f>
        <v>69.75</v>
      </c>
      <c r="D23" s="4">
        <v>270</v>
      </c>
      <c r="E23">
        <f t="shared" si="4"/>
        <v>266.9856450030905</v>
      </c>
      <c r="F23">
        <f t="shared" si="5"/>
        <v>163.19341028455429</v>
      </c>
      <c r="G23">
        <f t="shared" si="6"/>
        <v>211.76828545167109</v>
      </c>
      <c r="H23">
        <f t="shared" si="7"/>
        <v>148.91029184009642</v>
      </c>
      <c r="I23">
        <f t="shared" si="8"/>
        <v>263.69533817540002</v>
      </c>
      <c r="J23">
        <f t="shared" si="0"/>
        <v>257.28311844445784</v>
      </c>
      <c r="K23">
        <f t="shared" si="9"/>
        <v>263.69533817540002</v>
      </c>
      <c r="L23">
        <f t="shared" si="1"/>
        <v>-6.3046618245999753</v>
      </c>
      <c r="M23">
        <f t="shared" si="2"/>
        <v>2.3350599350370276</v>
      </c>
    </row>
    <row r="24" spans="1:13">
      <c r="A24">
        <f t="shared" si="3"/>
        <v>22</v>
      </c>
      <c r="B24" s="14">
        <f>Edwards!B24</f>
        <v>43400</v>
      </c>
      <c r="D24" s="4"/>
      <c r="E24">
        <f t="shared" si="4"/>
        <v>243.36358795472708</v>
      </c>
      <c r="F24">
        <f t="shared" si="5"/>
        <v>148.75456639984245</v>
      </c>
      <c r="G24">
        <f t="shared" si="6"/>
        <v>184.39163673707057</v>
      </c>
      <c r="H24">
        <f t="shared" si="7"/>
        <v>129.65970036932907</v>
      </c>
      <c r="I24" t="str">
        <f t="shared" si="8"/>
        <v/>
      </c>
      <c r="J24">
        <f t="shared" si="0"/>
        <v>262.0948660305134</v>
      </c>
      <c r="K24">
        <f t="shared" si="9"/>
        <v>262.0948660305134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D25" s="4"/>
      <c r="E25">
        <f t="shared" si="4"/>
        <v>221.83153682855351</v>
      </c>
      <c r="F25">
        <f t="shared" si="5"/>
        <v>135.593226382251</v>
      </c>
      <c r="G25">
        <f t="shared" si="6"/>
        <v>160.55414353503465</v>
      </c>
      <c r="H25">
        <f t="shared" si="7"/>
        <v>112.89775671057677</v>
      </c>
      <c r="I25" t="str">
        <f t="shared" si="8"/>
        <v/>
      </c>
      <c r="J25">
        <f t="shared" si="0"/>
        <v>265.69546967167423</v>
      </c>
      <c r="K25">
        <f t="shared" si="9"/>
        <v>265.69546967167423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>
        <v>52.72</v>
      </c>
      <c r="D26" s="4"/>
      <c r="E26">
        <f t="shared" si="4"/>
        <v>254.92457442003314</v>
      </c>
      <c r="F26">
        <f t="shared" si="5"/>
        <v>155.82115159960117</v>
      </c>
      <c r="G26">
        <f t="shared" si="6"/>
        <v>192.51827644257853</v>
      </c>
      <c r="H26">
        <f t="shared" si="7"/>
        <v>135.37415514543235</v>
      </c>
      <c r="I26" t="str">
        <f t="shared" si="8"/>
        <v/>
      </c>
      <c r="J26">
        <f t="shared" si="0"/>
        <v>263.44699645416881</v>
      </c>
      <c r="K26">
        <f t="shared" si="9"/>
        <v>263.44699645416881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D27" s="4"/>
      <c r="E27">
        <f t="shared" si="4"/>
        <v>232.36964327416541</v>
      </c>
      <c r="F27">
        <f t="shared" si="5"/>
        <v>142.03458216668332</v>
      </c>
      <c r="G27">
        <f t="shared" si="6"/>
        <v>167.63020024142497</v>
      </c>
      <c r="H27">
        <f t="shared" si="7"/>
        <v>117.87346715266808</v>
      </c>
      <c r="I27" t="str">
        <f t="shared" si="8"/>
        <v/>
      </c>
      <c r="J27">
        <f t="shared" si="0"/>
        <v>267.16111501401525</v>
      </c>
      <c r="K27">
        <f t="shared" si="9"/>
        <v>267.16111501401525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>
        <v>52.75</v>
      </c>
      <c r="D28" s="4"/>
      <c r="E28">
        <f t="shared" si="4"/>
        <v>264.56030207937329</v>
      </c>
      <c r="F28">
        <f t="shared" si="5"/>
        <v>161.71093364118892</v>
      </c>
      <c r="G28">
        <f t="shared" si="6"/>
        <v>198.70956577328619</v>
      </c>
      <c r="H28">
        <f t="shared" si="7"/>
        <v>139.72771875452412</v>
      </c>
      <c r="I28" t="str">
        <f t="shared" si="8"/>
        <v/>
      </c>
      <c r="J28">
        <f t="shared" si="0"/>
        <v>264.98321488666483</v>
      </c>
      <c r="K28">
        <f t="shared" si="9"/>
        <v>264.98321488666483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D29" s="4"/>
      <c r="E29">
        <f t="shared" si="4"/>
        <v>241.1528318074084</v>
      </c>
      <c r="F29">
        <f t="shared" si="5"/>
        <v>147.40325466551943</v>
      </c>
      <c r="G29">
        <f t="shared" si="6"/>
        <v>173.02110176743503</v>
      </c>
      <c r="H29">
        <f t="shared" si="7"/>
        <v>121.66421758447711</v>
      </c>
      <c r="I29" t="str">
        <f t="shared" si="8"/>
        <v/>
      </c>
      <c r="J29">
        <f t="shared" si="0"/>
        <v>268.73903708104228</v>
      </c>
      <c r="K29">
        <f t="shared" si="9"/>
        <v>268.73903708104228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>
        <f>16+52.75</f>
        <v>68.75</v>
      </c>
      <c r="D30" s="4">
        <v>271</v>
      </c>
      <c r="E30">
        <f t="shared" si="4"/>
        <v>288.56638148902874</v>
      </c>
      <c r="F30">
        <f t="shared" si="5"/>
        <v>176.3845089428803</v>
      </c>
      <c r="G30">
        <f t="shared" si="6"/>
        <v>219.40355077556936</v>
      </c>
      <c r="H30">
        <f t="shared" si="7"/>
        <v>154.27922413906302</v>
      </c>
      <c r="I30">
        <f t="shared" si="8"/>
        <v>271.42557306908282</v>
      </c>
      <c r="J30">
        <f t="shared" si="0"/>
        <v>265.10528480381731</v>
      </c>
      <c r="K30">
        <f t="shared" si="9"/>
        <v>271.42557306908282</v>
      </c>
      <c r="L30">
        <f t="shared" si="1"/>
        <v>0.42557306908281589</v>
      </c>
      <c r="M30">
        <f t="shared" si="2"/>
        <v>0.15703803287188778</v>
      </c>
    </row>
    <row r="31" spans="1:13">
      <c r="A31">
        <f t="shared" si="3"/>
        <v>29</v>
      </c>
      <c r="B31" s="14">
        <f>Edwards!B31</f>
        <v>43407</v>
      </c>
      <c r="D31" s="4"/>
      <c r="E31">
        <f t="shared" si="4"/>
        <v>263.03492819424679</v>
      </c>
      <c r="F31">
        <f t="shared" si="5"/>
        <v>160.77855779652538</v>
      </c>
      <c r="G31">
        <f t="shared" si="6"/>
        <v>191.03984218951874</v>
      </c>
      <c r="H31">
        <f t="shared" si="7"/>
        <v>134.33455624789218</v>
      </c>
      <c r="I31" t="str">
        <f t="shared" si="8"/>
        <v/>
      </c>
      <c r="J31">
        <f t="shared" si="0"/>
        <v>269.4440015486332</v>
      </c>
      <c r="K31">
        <f t="shared" si="9"/>
        <v>269.4440015486332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D32" s="4"/>
      <c r="E32">
        <f t="shared" si="4"/>
        <v>239.76241824546378</v>
      </c>
      <c r="F32">
        <f t="shared" si="5"/>
        <v>146.5533725271857</v>
      </c>
      <c r="G32">
        <f t="shared" si="6"/>
        <v>166.34289269606518</v>
      </c>
      <c r="H32">
        <f t="shared" si="7"/>
        <v>116.96826389308353</v>
      </c>
      <c r="I32" t="str">
        <f t="shared" si="8"/>
        <v/>
      </c>
      <c r="J32">
        <f t="shared" si="0"/>
        <v>272.5851086341022</v>
      </c>
      <c r="K32">
        <f t="shared" si="9"/>
        <v>272.5851086341022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>
        <v>52.74</v>
      </c>
      <c r="D33" s="4"/>
      <c r="E33">
        <f t="shared" si="4"/>
        <v>271.28898738185927</v>
      </c>
      <c r="F33">
        <f t="shared" si="5"/>
        <v>165.82380308490576</v>
      </c>
      <c r="G33">
        <f t="shared" si="6"/>
        <v>197.57867675646955</v>
      </c>
      <c r="H33">
        <f t="shared" si="7"/>
        <v>138.93250518808404</v>
      </c>
      <c r="I33" t="str">
        <f t="shared" si="8"/>
        <v/>
      </c>
      <c r="J33">
        <f t="shared" si="0"/>
        <v>269.8912978968217</v>
      </c>
      <c r="K33">
        <f t="shared" si="9"/>
        <v>269.8912978968217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D34" s="4"/>
      <c r="E34">
        <f t="shared" si="4"/>
        <v>247.28618402345086</v>
      </c>
      <c r="F34">
        <f t="shared" si="5"/>
        <v>151.15223025033302</v>
      </c>
      <c r="G34">
        <f t="shared" si="6"/>
        <v>172.0364100496264</v>
      </c>
      <c r="H34">
        <f t="shared" si="7"/>
        <v>120.97180639193869</v>
      </c>
      <c r="I34" t="str">
        <f t="shared" si="8"/>
        <v/>
      </c>
      <c r="J34">
        <f t="shared" si="0"/>
        <v>273.18042385839431</v>
      </c>
      <c r="K34">
        <f t="shared" si="9"/>
        <v>273.18042385839431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>
        <v>52.75</v>
      </c>
      <c r="D35" s="4"/>
      <c r="E35">
        <f t="shared" si="4"/>
        <v>278.15707383306426</v>
      </c>
      <c r="F35">
        <f t="shared" si="5"/>
        <v>170.0218806635273</v>
      </c>
      <c r="G35">
        <f t="shared" si="6"/>
        <v>202.54615649133595</v>
      </c>
      <c r="H35">
        <f t="shared" si="7"/>
        <v>142.42551574653959</v>
      </c>
      <c r="I35" t="str">
        <f t="shared" si="8"/>
        <v/>
      </c>
      <c r="J35">
        <f t="shared" si="0"/>
        <v>270.59636491698774</v>
      </c>
      <c r="K35">
        <f t="shared" si="9"/>
        <v>270.59636491698774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D36" s="4"/>
      <c r="E36">
        <f t="shared" si="4"/>
        <v>253.54660360941452</v>
      </c>
      <c r="F36">
        <f t="shared" si="5"/>
        <v>154.97887502006887</v>
      </c>
      <c r="G36">
        <f t="shared" si="6"/>
        <v>176.36171171987712</v>
      </c>
      <c r="H36">
        <f t="shared" si="7"/>
        <v>124.01325300251004</v>
      </c>
      <c r="I36" t="str">
        <f t="shared" si="8"/>
        <v/>
      </c>
      <c r="J36">
        <f t="shared" si="0"/>
        <v>273.96562201755881</v>
      </c>
      <c r="K36">
        <f t="shared" si="9"/>
        <v>273.96562201755881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>
        <f>16+52.78</f>
        <v>68.78</v>
      </c>
      <c r="D37" s="4">
        <v>268</v>
      </c>
      <c r="E37">
        <f t="shared" si="4"/>
        <v>299.89359102249796</v>
      </c>
      <c r="F37">
        <f t="shared" si="5"/>
        <v>183.30819936358873</v>
      </c>
      <c r="G37">
        <f t="shared" si="6"/>
        <v>222.34229858696685</v>
      </c>
      <c r="H37">
        <f t="shared" si="7"/>
        <v>156.34567990370354</v>
      </c>
      <c r="I37">
        <f t="shared" si="8"/>
        <v>276.28556566912107</v>
      </c>
      <c r="J37">
        <f t="shared" si="0"/>
        <v>269.96251945988524</v>
      </c>
      <c r="K37">
        <f t="shared" si="9"/>
        <v>276.28556566912107</v>
      </c>
      <c r="L37">
        <f t="shared" si="1"/>
        <v>8.2855656691210697</v>
      </c>
      <c r="M37">
        <f t="shared" si="2"/>
        <v>3.0916289810153246</v>
      </c>
    </row>
    <row r="38" spans="1:13">
      <c r="A38">
        <f t="shared" si="3"/>
        <v>36</v>
      </c>
      <c r="B38" s="14">
        <f>Edwards!B38</f>
        <v>43414</v>
      </c>
      <c r="D38" s="4"/>
      <c r="E38">
        <f t="shared" si="4"/>
        <v>273.35994156171887</v>
      </c>
      <c r="F38">
        <f t="shared" si="5"/>
        <v>167.08966168621905</v>
      </c>
      <c r="G38">
        <f t="shared" si="6"/>
        <v>193.59867916430613</v>
      </c>
      <c r="H38">
        <f t="shared" si="7"/>
        <v>136.13386798087487</v>
      </c>
      <c r="I38" t="str">
        <f t="shared" si="8"/>
        <v/>
      </c>
      <c r="J38">
        <f t="shared" si="0"/>
        <v>273.95579370534421</v>
      </c>
      <c r="K38">
        <f t="shared" si="9"/>
        <v>273.95579370534421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D39" s="4"/>
      <c r="E39">
        <f t="shared" si="4"/>
        <v>249.17390663750612</v>
      </c>
      <c r="F39">
        <f t="shared" si="5"/>
        <v>152.30608963125738</v>
      </c>
      <c r="G39">
        <f t="shared" si="6"/>
        <v>168.57093235232458</v>
      </c>
      <c r="H39">
        <f t="shared" si="7"/>
        <v>118.53496702210619</v>
      </c>
      <c r="I39" t="str">
        <f t="shared" si="8"/>
        <v/>
      </c>
      <c r="J39">
        <f t="shared" si="0"/>
        <v>276.77112260915118</v>
      </c>
      <c r="K39">
        <f t="shared" si="9"/>
        <v>276.77112260915118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>
        <v>52.78</v>
      </c>
      <c r="D40" s="4"/>
      <c r="E40">
        <f t="shared" si="4"/>
        <v>279.90777663869437</v>
      </c>
      <c r="F40">
        <f t="shared" si="5"/>
        <v>171.09198748984079</v>
      </c>
      <c r="G40">
        <f t="shared" si="6"/>
        <v>199.55868339181876</v>
      </c>
      <c r="H40">
        <f t="shared" si="7"/>
        <v>140.32479754803924</v>
      </c>
      <c r="I40" t="str">
        <f t="shared" si="8"/>
        <v/>
      </c>
      <c r="J40">
        <f t="shared" si="0"/>
        <v>273.76718994180158</v>
      </c>
      <c r="K40">
        <f t="shared" si="9"/>
        <v>273.76718994180158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D41" s="4"/>
      <c r="E41">
        <f t="shared" si="4"/>
        <v>255.14240969185622</v>
      </c>
      <c r="F41">
        <f t="shared" si="5"/>
        <v>155.95430213242722</v>
      </c>
      <c r="G41">
        <f t="shared" si="6"/>
        <v>173.7604484884493</v>
      </c>
      <c r="H41">
        <f t="shared" si="7"/>
        <v>122.18410816092691</v>
      </c>
      <c r="I41" t="str">
        <f t="shared" si="8"/>
        <v/>
      </c>
      <c r="J41">
        <f t="shared" si="0"/>
        <v>276.77019397150025</v>
      </c>
      <c r="K41">
        <f t="shared" si="9"/>
        <v>276.77019397150025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>
        <v>52.76</v>
      </c>
      <c r="D42" s="4"/>
      <c r="E42">
        <f t="shared" si="4"/>
        <v>285.32820516064191</v>
      </c>
      <c r="F42">
        <f t="shared" si="5"/>
        <v>174.40519264620806</v>
      </c>
      <c r="G42">
        <f t="shared" si="6"/>
        <v>204.05731738922086</v>
      </c>
      <c r="H42">
        <f t="shared" si="7"/>
        <v>143.48812722229212</v>
      </c>
      <c r="I42" t="str">
        <f t="shared" si="8"/>
        <v/>
      </c>
      <c r="J42">
        <f t="shared" si="0"/>
        <v>273.91706542391597</v>
      </c>
      <c r="K42">
        <f t="shared" si="9"/>
        <v>273.91706542391597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D43" s="4"/>
      <c r="E43">
        <f t="shared" si="4"/>
        <v>260.0832556063923</v>
      </c>
      <c r="F43">
        <f t="shared" si="5"/>
        <v>158.97436523160366</v>
      </c>
      <c r="G43">
        <f t="shared" si="6"/>
        <v>177.67751512613196</v>
      </c>
      <c r="H43">
        <f t="shared" si="7"/>
        <v>124.93849385626535</v>
      </c>
      <c r="I43" t="str">
        <f t="shared" si="8"/>
        <v/>
      </c>
      <c r="J43">
        <f t="shared" si="0"/>
        <v>277.03587137533827</v>
      </c>
      <c r="K43">
        <f t="shared" si="9"/>
        <v>277.03587137533827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>
        <f>17+52.74</f>
        <v>69.740000000000009</v>
      </c>
      <c r="D44" s="4">
        <v>281</v>
      </c>
      <c r="E44">
        <f t="shared" si="4"/>
        <v>306.81190044088459</v>
      </c>
      <c r="F44">
        <f t="shared" si="5"/>
        <v>187.53697543646408</v>
      </c>
      <c r="G44">
        <f t="shared" si="6"/>
        <v>224.44799962140675</v>
      </c>
      <c r="H44">
        <f t="shared" si="7"/>
        <v>157.82635749854575</v>
      </c>
      <c r="I44">
        <f t="shared" si="8"/>
        <v>279.12191835420373</v>
      </c>
      <c r="J44">
        <f t="shared" si="0"/>
        <v>272.71061793791836</v>
      </c>
      <c r="K44">
        <f t="shared" si="9"/>
        <v>279.12191835420373</v>
      </c>
      <c r="L44">
        <f t="shared" si="1"/>
        <v>-1.8780816457962715</v>
      </c>
      <c r="M44">
        <f t="shared" si="2"/>
        <v>0.66835645757874429</v>
      </c>
    </row>
    <row r="45" spans="1:13">
      <c r="A45">
        <f t="shared" si="3"/>
        <v>43</v>
      </c>
      <c r="B45" s="14">
        <f>Edwards!B45</f>
        <v>43421</v>
      </c>
      <c r="D45" s="4"/>
      <c r="E45">
        <f t="shared" si="4"/>
        <v>279.66614054339095</v>
      </c>
      <c r="F45">
        <f t="shared" si="5"/>
        <v>170.94428884319649</v>
      </c>
      <c r="G45">
        <f t="shared" si="6"/>
        <v>195.43216267856883</v>
      </c>
      <c r="H45">
        <f t="shared" si="7"/>
        <v>137.42312885679189</v>
      </c>
      <c r="I45" t="str">
        <f t="shared" si="8"/>
        <v/>
      </c>
      <c r="J45">
        <f t="shared" si="0"/>
        <v>276.5211599864046</v>
      </c>
      <c r="K45">
        <f t="shared" si="9"/>
        <v>276.5211599864046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D46" s="4"/>
      <c r="E46">
        <f t="shared" si="4"/>
        <v>254.92215280451785</v>
      </c>
      <c r="F46">
        <f t="shared" si="5"/>
        <v>155.81967140131434</v>
      </c>
      <c r="G46">
        <f t="shared" si="6"/>
        <v>170.16738965661006</v>
      </c>
      <c r="H46">
        <f t="shared" si="7"/>
        <v>119.65755684987177</v>
      </c>
      <c r="I46" t="str">
        <f t="shared" si="8"/>
        <v/>
      </c>
      <c r="J46">
        <f t="shared" si="0"/>
        <v>279.16211455144258</v>
      </c>
      <c r="K46">
        <f t="shared" si="9"/>
        <v>279.16211455144258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>
        <v>52.75</v>
      </c>
      <c r="D47" s="4"/>
      <c r="E47">
        <f t="shared" si="4"/>
        <v>285.11743591563709</v>
      </c>
      <c r="F47">
        <f t="shared" si="5"/>
        <v>174.27636118084956</v>
      </c>
      <c r="G47">
        <f t="shared" si="6"/>
        <v>200.91875638924702</v>
      </c>
      <c r="H47">
        <f t="shared" si="7"/>
        <v>141.28116769826696</v>
      </c>
      <c r="I47" t="str">
        <f t="shared" si="8"/>
        <v/>
      </c>
      <c r="J47">
        <f t="shared" si="0"/>
        <v>275.99519348258264</v>
      </c>
      <c r="K47">
        <f t="shared" si="9"/>
        <v>275.99519348258264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D48" s="4"/>
      <c r="E48">
        <f t="shared" si="4"/>
        <v>259.89113456672254</v>
      </c>
      <c r="F48">
        <f t="shared" si="5"/>
        <v>158.85693237242967</v>
      </c>
      <c r="G48">
        <f t="shared" si="6"/>
        <v>174.94469609919423</v>
      </c>
      <c r="H48">
        <f t="shared" si="7"/>
        <v>123.01684218883312</v>
      </c>
      <c r="I48" t="str">
        <f t="shared" si="8"/>
        <v/>
      </c>
      <c r="J48">
        <f t="shared" si="0"/>
        <v>278.84009018359654</v>
      </c>
      <c r="K48">
        <f t="shared" si="9"/>
        <v>278.84009018359654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>
        <v>52.75</v>
      </c>
      <c r="D49" s="4"/>
      <c r="E49">
        <f t="shared" si="4"/>
        <v>289.64677767151215</v>
      </c>
      <c r="F49">
        <f t="shared" si="5"/>
        <v>177.04489477551877</v>
      </c>
      <c r="G49">
        <f t="shared" si="6"/>
        <v>205.07846969222734</v>
      </c>
      <c r="H49">
        <f t="shared" si="7"/>
        <v>144.20617660881646</v>
      </c>
      <c r="I49" t="str">
        <f t="shared" si="8"/>
        <v/>
      </c>
      <c r="J49">
        <f t="shared" si="0"/>
        <v>275.83871816670228</v>
      </c>
      <c r="K49">
        <f t="shared" si="9"/>
        <v>275.83871816670228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D50" s="4"/>
      <c r="E50">
        <f t="shared" si="4"/>
        <v>264.01973429263728</v>
      </c>
      <c r="F50">
        <f t="shared" si="5"/>
        <v>161.38051475066615</v>
      </c>
      <c r="G50">
        <f t="shared" si="6"/>
        <v>178.56665650113814</v>
      </c>
      <c r="H50">
        <f t="shared" si="7"/>
        <v>125.56371637887717</v>
      </c>
      <c r="I50" t="str">
        <f t="shared" si="8"/>
        <v/>
      </c>
      <c r="J50">
        <f t="shared" si="0"/>
        <v>278.81679837178899</v>
      </c>
      <c r="K50">
        <f t="shared" si="9"/>
        <v>278.81679837178899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>
        <f>17+52.76</f>
        <v>69.759999999999991</v>
      </c>
      <c r="D51" s="4">
        <v>274</v>
      </c>
      <c r="E51">
        <f t="shared" si="4"/>
        <v>310.42009177222297</v>
      </c>
      <c r="F51">
        <f t="shared" si="5"/>
        <v>189.74246123444945</v>
      </c>
      <c r="G51">
        <f t="shared" si="6"/>
        <v>225.24219597039428</v>
      </c>
      <c r="H51">
        <f t="shared" si="7"/>
        <v>158.38481699522549</v>
      </c>
      <c r="I51">
        <f t="shared" si="8"/>
        <v>280.77078328482287</v>
      </c>
      <c r="J51">
        <f t="shared" si="0"/>
        <v>274.35764423922399</v>
      </c>
      <c r="K51">
        <f t="shared" si="9"/>
        <v>280.77078328482287</v>
      </c>
      <c r="L51">
        <f t="shared" si="1"/>
        <v>6.7707832848228691</v>
      </c>
      <c r="M51">
        <f t="shared" si="2"/>
        <v>2.471088790081339</v>
      </c>
    </row>
    <row r="52" spans="1:13">
      <c r="A52">
        <f t="shared" si="3"/>
        <v>50</v>
      </c>
      <c r="B52" s="14">
        <f>Edwards!B52</f>
        <v>43428</v>
      </c>
      <c r="D52" s="4"/>
      <c r="E52">
        <f t="shared" si="4"/>
        <v>282.95509036094194</v>
      </c>
      <c r="F52">
        <f t="shared" si="5"/>
        <v>172.95464013745689</v>
      </c>
      <c r="G52">
        <f t="shared" si="6"/>
        <v>196.12368815589926</v>
      </c>
      <c r="H52">
        <f t="shared" si="7"/>
        <v>137.90939270137326</v>
      </c>
      <c r="I52" t="str">
        <f t="shared" si="8"/>
        <v/>
      </c>
      <c r="J52">
        <f t="shared" si="0"/>
        <v>278.04524743608363</v>
      </c>
      <c r="K52">
        <f t="shared" si="9"/>
        <v>278.04524743608363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D53" s="4"/>
      <c r="E53">
        <f t="shared" si="4"/>
        <v>257.92010660159553</v>
      </c>
      <c r="F53">
        <f t="shared" si="5"/>
        <v>157.65215308404666</v>
      </c>
      <c r="G53">
        <f t="shared" si="6"/>
        <v>170.76951718641641</v>
      </c>
      <c r="H53">
        <f t="shared" si="7"/>
        <v>120.08095823878693</v>
      </c>
      <c r="I53" t="str">
        <f t="shared" si="8"/>
        <v/>
      </c>
      <c r="J53">
        <f t="shared" si="0"/>
        <v>280.5711948452597</v>
      </c>
      <c r="K53">
        <f t="shared" si="9"/>
        <v>280.5711948452597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>
        <v>52.76</v>
      </c>
      <c r="D54" s="4"/>
      <c r="E54">
        <f t="shared" si="4"/>
        <v>287.86014011241468</v>
      </c>
      <c r="F54">
        <f t="shared" si="5"/>
        <v>175.95282304181856</v>
      </c>
      <c r="G54">
        <f t="shared" si="6"/>
        <v>201.45304301936559</v>
      </c>
      <c r="H54">
        <f t="shared" si="7"/>
        <v>141.65686502162927</v>
      </c>
      <c r="I54" t="str">
        <f t="shared" si="8"/>
        <v/>
      </c>
      <c r="J54">
        <f t="shared" si="0"/>
        <v>277.29595802018923</v>
      </c>
      <c r="K54">
        <f t="shared" si="9"/>
        <v>277.29595802018923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D55" s="4"/>
      <c r="E55">
        <f t="shared" si="4"/>
        <v>262.39117285162195</v>
      </c>
      <c r="F55">
        <f t="shared" si="5"/>
        <v>160.38506611741045</v>
      </c>
      <c r="G55">
        <f t="shared" si="6"/>
        <v>175.40991205919585</v>
      </c>
      <c r="H55">
        <f t="shared" si="7"/>
        <v>123.34397070207937</v>
      </c>
      <c r="I55" t="str">
        <f t="shared" si="8"/>
        <v/>
      </c>
      <c r="J55">
        <f t="shared" si="0"/>
        <v>280.04109541533109</v>
      </c>
      <c r="K55">
        <f t="shared" si="9"/>
        <v>280.04109541533109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>
        <v>52.77</v>
      </c>
      <c r="D56" s="4"/>
      <c r="E56">
        <f t="shared" si="4"/>
        <v>291.94562036745657</v>
      </c>
      <c r="F56">
        <f t="shared" si="5"/>
        <v>178.45004889627521</v>
      </c>
      <c r="G56">
        <f t="shared" si="6"/>
        <v>205.50354419201821</v>
      </c>
      <c r="H56">
        <f t="shared" si="7"/>
        <v>144.50507862656968</v>
      </c>
      <c r="I56" t="str">
        <f t="shared" si="8"/>
        <v/>
      </c>
      <c r="J56">
        <f t="shared" si="0"/>
        <v>276.94497026970555</v>
      </c>
      <c r="K56">
        <f t="shared" si="9"/>
        <v>276.94497026970555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D57" s="4"/>
      <c r="E57">
        <f t="shared" si="4"/>
        <v>266.11518255773808</v>
      </c>
      <c r="F57">
        <f t="shared" si="5"/>
        <v>162.66134521798472</v>
      </c>
      <c r="G57">
        <f t="shared" si="6"/>
        <v>178.93677888553793</v>
      </c>
      <c r="H57">
        <f t="shared" si="7"/>
        <v>125.82397740974859</v>
      </c>
      <c r="I57" t="str">
        <f t="shared" si="8"/>
        <v/>
      </c>
      <c r="J57">
        <f t="shared" si="0"/>
        <v>279.83736780823614</v>
      </c>
      <c r="K57">
        <f t="shared" si="9"/>
        <v>279.83736780823614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>
        <f>19+52.83</f>
        <v>71.83</v>
      </c>
      <c r="D58" s="4">
        <v>286</v>
      </c>
      <c r="E58">
        <f t="shared" si="4"/>
        <v>314.40014131126293</v>
      </c>
      <c r="F58">
        <f t="shared" si="5"/>
        <v>192.17524318184545</v>
      </c>
      <c r="G58">
        <f t="shared" si="6"/>
        <v>227.6344702529052</v>
      </c>
      <c r="H58">
        <f t="shared" si="7"/>
        <v>160.06700590661259</v>
      </c>
      <c r="I58">
        <f t="shared" si="8"/>
        <v>281.71167445478227</v>
      </c>
      <c r="J58">
        <f t="shared" si="0"/>
        <v>275.1082372752328</v>
      </c>
      <c r="K58">
        <f t="shared" si="9"/>
        <v>281.71167445478227</v>
      </c>
      <c r="L58">
        <f t="shared" si="1"/>
        <v>-4.2883255452177309</v>
      </c>
      <c r="M58">
        <f t="shared" si="2"/>
        <v>1.4994145262999059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286.58299753193279</v>
      </c>
      <c r="F59">
        <f t="shared" si="5"/>
        <v>175.17217712684422</v>
      </c>
      <c r="G59">
        <f t="shared" si="6"/>
        <v>198.20669775072767</v>
      </c>
      <c r="H59">
        <f t="shared" si="7"/>
        <v>139.37411422948142</v>
      </c>
      <c r="I59" t="str">
        <f t="shared" si="8"/>
        <v/>
      </c>
      <c r="J59">
        <f t="shared" si="0"/>
        <v>278.7980628973628</v>
      </c>
      <c r="K59">
        <f t="shared" si="9"/>
        <v>278.7980628973628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261.22702786280718</v>
      </c>
      <c r="F60">
        <f t="shared" si="5"/>
        <v>159.67348931788567</v>
      </c>
      <c r="G60">
        <f t="shared" si="6"/>
        <v>172.58324272945617</v>
      </c>
      <c r="H60">
        <f t="shared" si="7"/>
        <v>121.35632579137321</v>
      </c>
      <c r="I60" t="str">
        <f t="shared" si="8"/>
        <v/>
      </c>
      <c r="J60">
        <f t="shared" si="0"/>
        <v>281.3171635265125</v>
      </c>
      <c r="K60">
        <f t="shared" si="9"/>
        <v>281.3171635265125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238.11447529587716</v>
      </c>
      <c r="F61">
        <f t="shared" si="5"/>
        <v>145.54607706044135</v>
      </c>
      <c r="G61">
        <f t="shared" si="6"/>
        <v>150.27229659248505</v>
      </c>
      <c r="H61">
        <f t="shared" si="7"/>
        <v>105.66781278575958</v>
      </c>
      <c r="I61" t="str">
        <f t="shared" si="8"/>
        <v/>
      </c>
      <c r="J61">
        <f t="shared" si="0"/>
        <v>282.87826427468178</v>
      </c>
      <c r="K61">
        <f t="shared" si="9"/>
        <v>282.87826427468178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217.04684928394224</v>
      </c>
      <c r="F62">
        <f t="shared" si="5"/>
        <v>132.66861417120083</v>
      </c>
      <c r="G62">
        <f t="shared" si="6"/>
        <v>130.84563000464229</v>
      </c>
      <c r="H62">
        <f t="shared" si="7"/>
        <v>92.007454791615515</v>
      </c>
      <c r="I62" t="str">
        <f t="shared" si="8"/>
        <v/>
      </c>
      <c r="J62">
        <f t="shared" si="0"/>
        <v>283.66115937958534</v>
      </c>
      <c r="K62">
        <f t="shared" si="9"/>
        <v>283.66115937958534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197.84322110425688</v>
      </c>
      <c r="F63">
        <f t="shared" si="5"/>
        <v>120.93050902909424</v>
      </c>
      <c r="G63">
        <f t="shared" si="6"/>
        <v>113.93037359201395</v>
      </c>
      <c r="H63">
        <f t="shared" si="7"/>
        <v>80.11305916206129</v>
      </c>
      <c r="I63" t="str">
        <f t="shared" si="8"/>
        <v/>
      </c>
      <c r="J63">
        <f t="shared" si="0"/>
        <v>283.81744986703296</v>
      </c>
      <c r="K63">
        <f t="shared" si="9"/>
        <v>283.81744986703296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180.33867004308416</v>
      </c>
      <c r="F64">
        <f t="shared" si="5"/>
        <v>110.23095481471007</v>
      </c>
      <c r="G64">
        <f t="shared" si="6"/>
        <v>99.20186120358278</v>
      </c>
      <c r="H64">
        <f t="shared" si="7"/>
        <v>69.756328580548939</v>
      </c>
      <c r="I64" t="str">
        <f t="shared" si="8"/>
        <v/>
      </c>
      <c r="J64">
        <f t="shared" si="0"/>
        <v>283.47462623416112</v>
      </c>
      <c r="K64">
        <f t="shared" si="9"/>
        <v>283.47462623416112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18</v>
      </c>
      <c r="D65" s="4">
        <v>288</v>
      </c>
      <c r="E65">
        <f t="shared" si="4"/>
        <v>182.38286705699326</v>
      </c>
      <c r="F65">
        <f t="shared" si="5"/>
        <v>111.48045825520205</v>
      </c>
      <c r="G65">
        <f t="shared" si="6"/>
        <v>104.37739837047911</v>
      </c>
      <c r="H65">
        <f t="shared" si="7"/>
        <v>73.395640049251753</v>
      </c>
      <c r="I65">
        <f t="shared" si="8"/>
        <v>282.73958458812893</v>
      </c>
      <c r="J65">
        <f t="shared" si="0"/>
        <v>281.08481820595028</v>
      </c>
      <c r="K65">
        <f t="shared" si="9"/>
        <v>282.73958458812893</v>
      </c>
      <c r="L65">
        <f t="shared" si="1"/>
        <v>-5.2604154118710653</v>
      </c>
      <c r="M65">
        <f t="shared" si="2"/>
        <v>1.8265331291218976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166.2461998956764</v>
      </c>
      <c r="F66">
        <f t="shared" si="5"/>
        <v>101.61701505528171</v>
      </c>
      <c r="G66">
        <f t="shared" si="6"/>
        <v>90.883860549941517</v>
      </c>
      <c r="H66">
        <f t="shared" si="7"/>
        <v>63.907313454332076</v>
      </c>
      <c r="I66" t="str">
        <f t="shared" si="8"/>
        <v/>
      </c>
      <c r="J66">
        <f t="shared" si="0"/>
        <v>280.70970160094964</v>
      </c>
      <c r="K66">
        <f t="shared" si="9"/>
        <v>280.70970160094964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151.53725470888992</v>
      </c>
      <c r="F67">
        <f t="shared" si="5"/>
        <v>92.626258542164763</v>
      </c>
      <c r="G67">
        <f t="shared" si="6"/>
        <v>79.134719176880182</v>
      </c>
      <c r="H67">
        <f t="shared" si="7"/>
        <v>55.645603883413379</v>
      </c>
      <c r="I67" t="str">
        <f t="shared" si="8"/>
        <v/>
      </c>
      <c r="J67">
        <f t="shared" ref="J67:J130" si="10">$O$2+F67-H67</f>
        <v>279.98065465875135</v>
      </c>
      <c r="K67">
        <f t="shared" si="9"/>
        <v>279.98065465875135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138.12971110989105</v>
      </c>
      <c r="F68">
        <f t="shared" ref="F68:F131" si="15">E68*$O$3</f>
        <v>84.430976120017519</v>
      </c>
      <c r="G68">
        <f t="shared" ref="G68:G131" si="16">(G67*EXP(-1/$O$6)+C68)</f>
        <v>68.904464899601123</v>
      </c>
      <c r="H68">
        <f t="shared" ref="H68:H131" si="17">G68*$O$4</f>
        <v>48.451938662113371</v>
      </c>
      <c r="I68" t="str">
        <f t="shared" ref="I68:I131" si="18">IF(ISBLANK(D68),"",($O$2+((E67*EXP(-1/$O$5))*$O$3)-((G67*EXP(-1/$O$6))*$O$4)))</f>
        <v/>
      </c>
      <c r="J68">
        <f t="shared" si="10"/>
        <v>278.97903745790416</v>
      </c>
      <c r="K68">
        <f t="shared" ref="K68:K131" si="19">IF(I68="",J68,I68)</f>
        <v>278.97903745790416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125.90842514571858</v>
      </c>
      <c r="F69">
        <f t="shared" si="15"/>
        <v>76.960786722632591</v>
      </c>
      <c r="G69">
        <f t="shared" si="16"/>
        <v>59.996741411164024</v>
      </c>
      <c r="H69">
        <f t="shared" si="17"/>
        <v>42.188244825876652</v>
      </c>
      <c r="I69" t="str">
        <f t="shared" si="18"/>
        <v/>
      </c>
      <c r="J69">
        <f t="shared" si="10"/>
        <v>277.77254189675591</v>
      </c>
      <c r="K69">
        <f t="shared" si="19"/>
        <v>277.77254189675591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114.76844044119512</v>
      </c>
      <c r="F70">
        <f t="shared" si="15"/>
        <v>70.151536380997513</v>
      </c>
      <c r="G70">
        <f t="shared" si="16"/>
        <v>52.240576647724922</v>
      </c>
      <c r="H70">
        <f t="shared" si="17"/>
        <v>36.734298990596358</v>
      </c>
      <c r="I70" t="str">
        <f t="shared" si="18"/>
        <v/>
      </c>
      <c r="J70">
        <f t="shared" si="10"/>
        <v>276.41723739040117</v>
      </c>
      <c r="K70">
        <f t="shared" si="19"/>
        <v>276.41723739040117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104.61408683382336</v>
      </c>
      <c r="F71">
        <f t="shared" si="15"/>
        <v>63.944747269159379</v>
      </c>
      <c r="G71">
        <f t="shared" si="16"/>
        <v>45.487101204116456</v>
      </c>
      <c r="H71">
        <f t="shared" si="17"/>
        <v>31.985419822510689</v>
      </c>
      <c r="I71" t="str">
        <f t="shared" si="18"/>
        <v/>
      </c>
      <c r="J71">
        <f t="shared" si="10"/>
        <v>274.95932744664873</v>
      </c>
      <c r="K71">
        <f t="shared" si="19"/>
        <v>274.95932744664873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18</v>
      </c>
      <c r="D72" s="4">
        <v>275</v>
      </c>
      <c r="E72">
        <f t="shared" si="14"/>
        <v>113.35815875865508</v>
      </c>
      <c r="F72">
        <f t="shared" si="15"/>
        <v>69.289509970428185</v>
      </c>
      <c r="G72">
        <f t="shared" si="16"/>
        <v>57.606690980958781</v>
      </c>
      <c r="H72">
        <f t="shared" si="17"/>
        <v>40.507619673175803</v>
      </c>
      <c r="I72">
        <f t="shared" si="18"/>
        <v>273.436656679431</v>
      </c>
      <c r="J72">
        <f t="shared" si="10"/>
        <v>271.7818902972524</v>
      </c>
      <c r="K72">
        <f t="shared" si="19"/>
        <v>273.436656679431</v>
      </c>
      <c r="L72">
        <f t="shared" si="11"/>
        <v>-1.5633433205690039</v>
      </c>
      <c r="M72">
        <f t="shared" si="12"/>
        <v>0.56848848020691045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103.32858247539315</v>
      </c>
      <c r="F73">
        <f t="shared" si="15"/>
        <v>63.158990266435666</v>
      </c>
      <c r="G73">
        <f t="shared" si="16"/>
        <v>50.159503413507046</v>
      </c>
      <c r="H73">
        <f t="shared" si="17"/>
        <v>35.270939064028319</v>
      </c>
      <c r="I73" t="str">
        <f t="shared" si="18"/>
        <v/>
      </c>
      <c r="J73">
        <f t="shared" si="10"/>
        <v>270.88805120240738</v>
      </c>
      <c r="K73">
        <f t="shared" si="19"/>
        <v>270.88805120240738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94.186391815921525</v>
      </c>
      <c r="F74">
        <f t="shared" si="15"/>
        <v>57.570879822619474</v>
      </c>
      <c r="G74">
        <f t="shared" si="16"/>
        <v>43.675061695893127</v>
      </c>
      <c r="H74">
        <f t="shared" si="17"/>
        <v>30.711237848473314</v>
      </c>
      <c r="I74" t="str">
        <f t="shared" si="18"/>
        <v/>
      </c>
      <c r="J74">
        <f t="shared" si="10"/>
        <v>269.85964197414614</v>
      </c>
      <c r="K74">
        <f t="shared" si="19"/>
        <v>269.85964197414614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85.853073668313058</v>
      </c>
      <c r="F75">
        <f t="shared" si="15"/>
        <v>52.477187959603214</v>
      </c>
      <c r="G75">
        <f t="shared" si="16"/>
        <v>38.028905478087587</v>
      </c>
      <c r="H75">
        <f t="shared" si="17"/>
        <v>26.740998544816698</v>
      </c>
      <c r="I75" t="str">
        <f t="shared" si="18"/>
        <v/>
      </c>
      <c r="J75">
        <f t="shared" si="10"/>
        <v>268.73618941478651</v>
      </c>
      <c r="K75">
        <f t="shared" si="19"/>
        <v>268.73618941478651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78.257061515874071</v>
      </c>
      <c r="F76">
        <f t="shared" si="15"/>
        <v>47.834170063621997</v>
      </c>
      <c r="G76">
        <f t="shared" si="16"/>
        <v>33.112664200250222</v>
      </c>
      <c r="H76">
        <f t="shared" si="17"/>
        <v>23.284017619284473</v>
      </c>
      <c r="I76" t="str">
        <f t="shared" si="18"/>
        <v/>
      </c>
      <c r="J76">
        <f t="shared" si="10"/>
        <v>267.55015244433747</v>
      </c>
      <c r="K76">
        <f t="shared" si="19"/>
        <v>267.55015244433747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71.333120824066981</v>
      </c>
      <c r="F77">
        <f t="shared" si="15"/>
        <v>43.601951907882146</v>
      </c>
      <c r="G77">
        <f t="shared" si="16"/>
        <v>28.831977062035371</v>
      </c>
      <c r="H77">
        <f t="shared" si="17"/>
        <v>20.273942859184501</v>
      </c>
      <c r="I77" t="str">
        <f t="shared" si="18"/>
        <v/>
      </c>
      <c r="J77">
        <f t="shared" si="10"/>
        <v>266.32800904869765</v>
      </c>
      <c r="K77">
        <f t="shared" si="19"/>
        <v>266.32800904869765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65.021788806480771</v>
      </c>
      <c r="F78">
        <f t="shared" si="15"/>
        <v>39.744187212795005</v>
      </c>
      <c r="G78">
        <f t="shared" si="16"/>
        <v>25.104681890847431</v>
      </c>
      <c r="H78">
        <f t="shared" si="17"/>
        <v>17.652999829249808</v>
      </c>
      <c r="I78" t="str">
        <f t="shared" si="18"/>
        <v/>
      </c>
      <c r="J78">
        <f t="shared" si="10"/>
        <v>265.09118738354516</v>
      </c>
      <c r="K78">
        <f t="shared" si="19"/>
        <v>265.09118738354516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15</v>
      </c>
      <c r="D79" s="4">
        <v>261</v>
      </c>
      <c r="E79">
        <f t="shared" si="14"/>
        <v>74.268863758560883</v>
      </c>
      <c r="F79">
        <f t="shared" si="15"/>
        <v>45.39640756557602</v>
      </c>
      <c r="G79">
        <f t="shared" si="16"/>
        <v>36.859238146749249</v>
      </c>
      <c r="H79">
        <f t="shared" si="17"/>
        <v>25.918517013675583</v>
      </c>
      <c r="I79">
        <f t="shared" si="18"/>
        <v>263.85686253704927</v>
      </c>
      <c r="J79">
        <f t="shared" si="10"/>
        <v>262.47789055190043</v>
      </c>
      <c r="K79">
        <f t="shared" si="19"/>
        <v>263.85686253704927</v>
      </c>
      <c r="L79">
        <f t="shared" si="11"/>
        <v>2.8568625370492668</v>
      </c>
      <c r="M79">
        <f t="shared" si="12"/>
        <v>1.0945833475284548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67.697786363738601</v>
      </c>
      <c r="F80">
        <f t="shared" si="15"/>
        <v>41.379875031430302</v>
      </c>
      <c r="G80">
        <f t="shared" si="16"/>
        <v>32.094207290126263</v>
      </c>
      <c r="H80">
        <f t="shared" si="17"/>
        <v>22.567863567275904</v>
      </c>
      <c r="I80" t="str">
        <f t="shared" si="18"/>
        <v/>
      </c>
      <c r="J80">
        <f t="shared" si="10"/>
        <v>261.81201146415441</v>
      </c>
      <c r="K80">
        <f t="shared" si="19"/>
        <v>261.81201146415441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61.708097399323904</v>
      </c>
      <c r="F81">
        <f t="shared" si="15"/>
        <v>37.718712766937465</v>
      </c>
      <c r="G81">
        <f t="shared" si="16"/>
        <v>27.945182629132461</v>
      </c>
      <c r="H81">
        <f t="shared" si="17"/>
        <v>19.650370649001587</v>
      </c>
      <c r="I81" t="str">
        <f t="shared" si="18"/>
        <v/>
      </c>
      <c r="J81">
        <f t="shared" si="10"/>
        <v>261.06834211793591</v>
      </c>
      <c r="K81">
        <f t="shared" si="19"/>
        <v>261.06834211793591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56.248357430547976</v>
      </c>
      <c r="F82">
        <f t="shared" si="15"/>
        <v>34.381478719162665</v>
      </c>
      <c r="G82">
        <f t="shared" si="16"/>
        <v>24.332529079657924</v>
      </c>
      <c r="H82">
        <f t="shared" si="17"/>
        <v>17.110040810555667</v>
      </c>
      <c r="I82" t="str">
        <f t="shared" si="18"/>
        <v/>
      </c>
      <c r="J82">
        <f t="shared" si="10"/>
        <v>260.27143790860697</v>
      </c>
      <c r="K82">
        <f t="shared" si="19"/>
        <v>260.27143790860697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51.271678223372774</v>
      </c>
      <c r="F83">
        <f t="shared" si="15"/>
        <v>31.339512729935972</v>
      </c>
      <c r="G83">
        <f t="shared" si="16"/>
        <v>21.186906497264104</v>
      </c>
      <c r="H83">
        <f t="shared" si="17"/>
        <v>14.898115754053466</v>
      </c>
      <c r="I83" t="str">
        <f t="shared" si="18"/>
        <v/>
      </c>
      <c r="J83">
        <f t="shared" si="10"/>
        <v>259.44139697588247</v>
      </c>
      <c r="K83">
        <f t="shared" si="19"/>
        <v>259.44139697588247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46.735320068447166</v>
      </c>
      <c r="F84">
        <f t="shared" si="15"/>
        <v>28.566690402481292</v>
      </c>
      <c r="G84">
        <f t="shared" si="16"/>
        <v>18.447938784097921</v>
      </c>
      <c r="H84">
        <f t="shared" si="17"/>
        <v>12.972140480474279</v>
      </c>
      <c r="I84" t="str">
        <f t="shared" si="18"/>
        <v/>
      </c>
      <c r="J84">
        <f t="shared" si="10"/>
        <v>258.59454992200705</v>
      </c>
      <c r="K84">
        <f t="shared" si="19"/>
        <v>258.59454992200705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42.60032473258331</v>
      </c>
      <c r="F85">
        <f t="shared" si="15"/>
        <v>26.039198745158153</v>
      </c>
      <c r="G85">
        <f t="shared" si="16"/>
        <v>16.063055048917647</v>
      </c>
      <c r="H85">
        <f t="shared" si="17"/>
        <v>11.295148421663654</v>
      </c>
      <c r="I85" t="str">
        <f t="shared" si="18"/>
        <v/>
      </c>
      <c r="J85">
        <f t="shared" si="10"/>
        <v>257.74405032349449</v>
      </c>
      <c r="K85">
        <f t="shared" si="19"/>
        <v>257.74405032349449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38.831180885541492</v>
      </c>
      <c r="F86">
        <f t="shared" si="15"/>
        <v>23.735331665545392</v>
      </c>
      <c r="G86">
        <f t="shared" si="16"/>
        <v>13.986480577817877</v>
      </c>
      <c r="H86">
        <f t="shared" si="17"/>
        <v>9.8349519155643961</v>
      </c>
      <c r="I86" t="str">
        <f t="shared" si="18"/>
        <v/>
      </c>
      <c r="J86">
        <f t="shared" si="10"/>
        <v>256.90037974998103</v>
      </c>
      <c r="K86">
        <f t="shared" si="19"/>
        <v>256.90037974998103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35.395519128809354</v>
      </c>
      <c r="F87">
        <f t="shared" si="15"/>
        <v>21.635303558570389</v>
      </c>
      <c r="G87">
        <f t="shared" si="16"/>
        <v>12.178358248660674</v>
      </c>
      <c r="H87">
        <f t="shared" si="17"/>
        <v>8.5635244062792975</v>
      </c>
      <c r="I87" t="str">
        <f t="shared" si="18"/>
        <v/>
      </c>
      <c r="J87">
        <f t="shared" si="10"/>
        <v>256.07177915229113</v>
      </c>
      <c r="K87">
        <f t="shared" si="19"/>
        <v>256.07177915229113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32.263834007283457</v>
      </c>
      <c r="F88">
        <f t="shared" si="15"/>
        <v>19.721079387779131</v>
      </c>
      <c r="G88">
        <f t="shared" si="16"/>
        <v>10.603983525915757</v>
      </c>
      <c r="H88">
        <f t="shared" si="17"/>
        <v>7.4564625111065208</v>
      </c>
      <c r="I88" t="str">
        <f t="shared" si="18"/>
        <v/>
      </c>
      <c r="J88">
        <f t="shared" si="10"/>
        <v>255.26461687667262</v>
      </c>
      <c r="K88">
        <f t="shared" si="19"/>
        <v>255.26461687667262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29.409230616490085</v>
      </c>
      <c r="F89">
        <f t="shared" si="15"/>
        <v>17.976219800485477</v>
      </c>
      <c r="G89">
        <f t="shared" si="16"/>
        <v>9.2331383526395232</v>
      </c>
      <c r="H89">
        <f t="shared" si="17"/>
        <v>6.4925176296302149</v>
      </c>
      <c r="I89" t="str">
        <f t="shared" si="18"/>
        <v/>
      </c>
      <c r="J89">
        <f t="shared" si="10"/>
        <v>254.48370217085525</v>
      </c>
      <c r="K89">
        <f t="shared" si="19"/>
        <v>254.48370217085525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26.807193629208754</v>
      </c>
      <c r="F90">
        <f t="shared" si="15"/>
        <v>16.385739946648869</v>
      </c>
      <c r="G90">
        <f t="shared" si="16"/>
        <v>8.0395111545234741</v>
      </c>
      <c r="H90">
        <f t="shared" si="17"/>
        <v>5.6531881047174712</v>
      </c>
      <c r="I90" t="str">
        <f t="shared" si="18"/>
        <v/>
      </c>
      <c r="J90">
        <f t="shared" si="10"/>
        <v>253.73255184193141</v>
      </c>
      <c r="K90">
        <f t="shared" si="19"/>
        <v>253.73255184193141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24.435376757899576</v>
      </c>
      <c r="F91">
        <f t="shared" si="15"/>
        <v>14.935980789017357</v>
      </c>
      <c r="G91">
        <f t="shared" si="16"/>
        <v>7.0001918237508267</v>
      </c>
      <c r="H91">
        <f t="shared" si="17"/>
        <v>4.9223641074871187</v>
      </c>
      <c r="I91" t="str">
        <f t="shared" si="18"/>
        <v/>
      </c>
      <c r="J91">
        <f t="shared" si="10"/>
        <v>253.01361668153027</v>
      </c>
      <c r="K91">
        <f t="shared" si="19"/>
        <v>253.01361668153027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22.273410844838313</v>
      </c>
      <c r="F92">
        <f t="shared" si="15"/>
        <v>13.61449179934773</v>
      </c>
      <c r="G92">
        <f t="shared" si="16"/>
        <v>6.0952319895391032</v>
      </c>
      <c r="H92">
        <f t="shared" si="17"/>
        <v>4.2860184302833106</v>
      </c>
      <c r="I92" t="str">
        <f t="shared" si="18"/>
        <v/>
      </c>
      <c r="J92">
        <f t="shared" si="10"/>
        <v>252.3284733690644</v>
      </c>
      <c r="K92">
        <f t="shared" si="19"/>
        <v>252.3284733690644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20.302728931837649</v>
      </c>
      <c r="F93">
        <f t="shared" si="15"/>
        <v>12.409924033298193</v>
      </c>
      <c r="G93">
        <f t="shared" si="16"/>
        <v>5.3072621353387701</v>
      </c>
      <c r="H93">
        <f t="shared" si="17"/>
        <v>3.7319372528307593</v>
      </c>
      <c r="I93" t="str">
        <f t="shared" si="18"/>
        <v/>
      </c>
      <c r="J93">
        <f t="shared" si="10"/>
        <v>251.67798678046742</v>
      </c>
      <c r="K93">
        <f t="shared" si="19"/>
        <v>251.67798678046742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18.50640680725385</v>
      </c>
      <c r="F94">
        <f t="shared" si="15"/>
        <v>11.311932665720985</v>
      </c>
      <c r="G94">
        <f t="shared" si="16"/>
        <v>4.6211582137549652</v>
      </c>
      <c r="H94">
        <f t="shared" si="17"/>
        <v>3.249485713981259</v>
      </c>
      <c r="I94" t="str">
        <f t="shared" si="18"/>
        <v/>
      </c>
      <c r="J94">
        <f t="shared" si="10"/>
        <v>251.0624469517397</v>
      </c>
      <c r="K94">
        <f t="shared" si="19"/>
        <v>251.0624469517397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16.869017660896894</v>
      </c>
      <c r="F95">
        <f t="shared" si="15"/>
        <v>10.311088149328301</v>
      </c>
      <c r="G95">
        <f t="shared" si="16"/>
        <v>4.023751360303188</v>
      </c>
      <c r="H95">
        <f t="shared" si="17"/>
        <v>2.8294037895087678</v>
      </c>
      <c r="I95" t="str">
        <f t="shared" si="18"/>
        <v/>
      </c>
      <c r="J95">
        <f t="shared" si="10"/>
        <v>250.48168435981952</v>
      </c>
      <c r="K95">
        <f t="shared" si="19"/>
        <v>250.48168435981952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15.376499598620761</v>
      </c>
      <c r="F96">
        <f t="shared" si="15"/>
        <v>9.3987952337623071</v>
      </c>
      <c r="G96">
        <f t="shared" si="16"/>
        <v>3.5035751343354145</v>
      </c>
      <c r="H96">
        <f t="shared" si="17"/>
        <v>2.4636285580951922</v>
      </c>
      <c r="I96" t="str">
        <f t="shared" si="18"/>
        <v/>
      </c>
      <c r="J96">
        <f t="shared" si="10"/>
        <v>249.93516667566712</v>
      </c>
      <c r="K96">
        <f t="shared" si="19"/>
        <v>249.93516667566712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14.016034878809506</v>
      </c>
      <c r="F97">
        <f t="shared" si="15"/>
        <v>8.5672191496052381</v>
      </c>
      <c r="G97">
        <f t="shared" si="16"/>
        <v>3.0506454357578643</v>
      </c>
      <c r="H97">
        <f t="shared" si="17"/>
        <v>2.1451394441356704</v>
      </c>
      <c r="I97" t="str">
        <f t="shared" si="18"/>
        <v/>
      </c>
      <c r="J97">
        <f t="shared" si="10"/>
        <v>249.42207970546957</v>
      </c>
      <c r="K97">
        <f t="shared" si="19"/>
        <v>249.42207970546957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12.775939833642351</v>
      </c>
      <c r="F98">
        <f t="shared" si="15"/>
        <v>7.8092183233980315</v>
      </c>
      <c r="G98">
        <f t="shared" si="16"/>
        <v>2.6562688733306148</v>
      </c>
      <c r="H98">
        <f t="shared" si="17"/>
        <v>1.8678234670020777</v>
      </c>
      <c r="I98" t="str">
        <f t="shared" si="18"/>
        <v/>
      </c>
      <c r="J98">
        <f t="shared" si="10"/>
        <v>248.94139485639596</v>
      </c>
      <c r="K98">
        <f t="shared" si="19"/>
        <v>248.94139485639596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11.645564529781858</v>
      </c>
      <c r="F99">
        <f t="shared" si="15"/>
        <v>7.1182830458242217</v>
      </c>
      <c r="G99">
        <f t="shared" si="16"/>
        <v>2.3128759064300266</v>
      </c>
      <c r="H99">
        <f t="shared" si="17"/>
        <v>1.6263579104011912</v>
      </c>
      <c r="I99" t="str">
        <f t="shared" si="18"/>
        <v/>
      </c>
      <c r="J99">
        <f t="shared" si="10"/>
        <v>248.49192513542303</v>
      </c>
      <c r="K99">
        <f t="shared" si="19"/>
        <v>248.49192513542303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10.615201306771421</v>
      </c>
      <c r="F100">
        <f t="shared" si="15"/>
        <v>6.4884795663416019</v>
      </c>
      <c r="G100">
        <f t="shared" si="16"/>
        <v>2.0138755576490546</v>
      </c>
      <c r="H100">
        <f t="shared" si="17"/>
        <v>1.4161081598197884</v>
      </c>
      <c r="I100" t="str">
        <f t="shared" si="18"/>
        <v/>
      </c>
      <c r="J100">
        <f t="shared" si="10"/>
        <v>248.0723714065218</v>
      </c>
      <c r="K100">
        <f t="shared" si="19"/>
        <v>248.0723714065218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9.6760014076700536</v>
      </c>
      <c r="F101">
        <f t="shared" si="15"/>
        <v>5.9143991341465023</v>
      </c>
      <c r="G101">
        <f t="shared" si="16"/>
        <v>1.7535289076344531</v>
      </c>
      <c r="H101">
        <f t="shared" si="17"/>
        <v>1.233038747180504</v>
      </c>
      <c r="I101" t="str">
        <f t="shared" si="18"/>
        <v/>
      </c>
      <c r="J101">
        <f t="shared" si="10"/>
        <v>247.68136038696599</v>
      </c>
      <c r="K101">
        <f t="shared" si="19"/>
        <v>247.68136038696599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8.8198989859485373</v>
      </c>
      <c r="F102">
        <f t="shared" si="15"/>
        <v>5.3911115478345764</v>
      </c>
      <c r="G102">
        <f t="shared" si="16"/>
        <v>1.5268389440602743</v>
      </c>
      <c r="H102">
        <f t="shared" si="17"/>
        <v>1.0736358953273375</v>
      </c>
      <c r="I102" t="str">
        <f t="shared" si="18"/>
        <v/>
      </c>
      <c r="J102">
        <f t="shared" si="10"/>
        <v>247.31747565250726</v>
      </c>
      <c r="K102">
        <f t="shared" si="19"/>
        <v>247.31747565250726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8.0395418360183708</v>
      </c>
      <c r="F103">
        <f t="shared" si="15"/>
        <v>4.914122814842715</v>
      </c>
      <c r="G103">
        <f t="shared" si="16"/>
        <v>1.3294546505332385</v>
      </c>
      <c r="H103">
        <f t="shared" si="17"/>
        <v>0.93484007568384331</v>
      </c>
      <c r="I103" t="str">
        <f t="shared" si="18"/>
        <v/>
      </c>
      <c r="J103">
        <f t="shared" si="10"/>
        <v>246.97928273915889</v>
      </c>
      <c r="K103">
        <f t="shared" si="19"/>
        <v>246.97928273915889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7.3282282525074223</v>
      </c>
      <c r="F104">
        <f t="shared" si="15"/>
        <v>4.4793365570514574</v>
      </c>
      <c r="G104">
        <f t="shared" si="16"/>
        <v>1.157587494542373</v>
      </c>
      <c r="H104">
        <f t="shared" si="17"/>
        <v>0.81398728461675096</v>
      </c>
      <c r="I104" t="str">
        <f t="shared" si="18"/>
        <v/>
      </c>
      <c r="J104">
        <f t="shared" si="10"/>
        <v>246.6653492724347</v>
      </c>
      <c r="K104">
        <f t="shared" si="19"/>
        <v>246.6653492724347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6.6798494760299265</v>
      </c>
      <c r="F105">
        <f t="shared" si="15"/>
        <v>4.083018831099321</v>
      </c>
      <c r="G105">
        <f t="shared" si="16"/>
        <v>1.0079387115486915</v>
      </c>
      <c r="H105">
        <f t="shared" si="17"/>
        <v>0.70875791138187172</v>
      </c>
      <c r="I105" t="str">
        <f t="shared" si="18"/>
        <v/>
      </c>
      <c r="J105">
        <f t="shared" si="10"/>
        <v>246.37426091971744</v>
      </c>
      <c r="K105">
        <f t="shared" si="19"/>
        <v>246.37426091971744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6.0888372311752157</v>
      </c>
      <c r="F106">
        <f t="shared" si="15"/>
        <v>3.7217660612859707</v>
      </c>
      <c r="G106">
        <f t="shared" si="16"/>
        <v>0.87763598952843425</v>
      </c>
      <c r="H106">
        <f t="shared" si="17"/>
        <v>0.61713221623960435</v>
      </c>
      <c r="I106" t="str">
        <f t="shared" si="18"/>
        <v/>
      </c>
      <c r="J106">
        <f t="shared" si="10"/>
        <v>246.10463384504635</v>
      </c>
      <c r="K106">
        <f t="shared" si="19"/>
        <v>246.10463384504635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5.5501159061715617</v>
      </c>
      <c r="F107">
        <f t="shared" si="15"/>
        <v>3.3924758096720971</v>
      </c>
      <c r="G107">
        <f t="shared" si="16"/>
        <v>0.76417833871275509</v>
      </c>
      <c r="H107">
        <f t="shared" si="17"/>
        <v>0.5373515642008917</v>
      </c>
      <c r="I107" t="str">
        <f t="shared" si="18"/>
        <v/>
      </c>
      <c r="J107">
        <f t="shared" si="10"/>
        <v>245.85512424547122</v>
      </c>
      <c r="K107">
        <f t="shared" si="19"/>
        <v>245.85512424547122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5.0590589635441923</v>
      </c>
      <c r="F108">
        <f t="shared" si="15"/>
        <v>3.0923201323496721</v>
      </c>
      <c r="G108">
        <f t="shared" si="16"/>
        <v>0.66538808837085228</v>
      </c>
      <c r="H108">
        <f t="shared" si="17"/>
        <v>0.46788467033624742</v>
      </c>
      <c r="I108" t="str">
        <f t="shared" si="18"/>
        <v/>
      </c>
      <c r="J108">
        <f t="shared" si="10"/>
        <v>245.62443546201342</v>
      </c>
      <c r="K108">
        <f t="shared" si="19"/>
        <v>245.62443546201342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4.6114492074223161</v>
      </c>
      <c r="F109">
        <f t="shared" si="15"/>
        <v>2.818721293066305</v>
      </c>
      <c r="G109">
        <f t="shared" si="16"/>
        <v>0.57936908927778175</v>
      </c>
      <c r="H109">
        <f t="shared" si="17"/>
        <v>0.40739820877085237</v>
      </c>
      <c r="I109" t="str">
        <f t="shared" si="18"/>
        <v/>
      </c>
      <c r="J109">
        <f t="shared" si="10"/>
        <v>245.41132308429547</v>
      </c>
      <c r="K109">
        <f t="shared" si="19"/>
        <v>245.41132308429547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4.2034425662708816</v>
      </c>
      <c r="F110">
        <f t="shared" si="15"/>
        <v>2.5693296256323568</v>
      </c>
      <c r="G110">
        <f t="shared" si="16"/>
        <v>0.50447031961816891</v>
      </c>
      <c r="H110">
        <f t="shared" si="17"/>
        <v>0.35473122124394785</v>
      </c>
      <c r="I110" t="str">
        <f t="shared" si="18"/>
        <v/>
      </c>
      <c r="J110">
        <f t="shared" si="10"/>
        <v>245.2145984043884</v>
      </c>
      <c r="K110">
        <f t="shared" si="19"/>
        <v>245.2145984043884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3.8315350800132575</v>
      </c>
      <c r="F111">
        <f t="shared" si="15"/>
        <v>2.3420033549932175</v>
      </c>
      <c r="G111">
        <f t="shared" si="16"/>
        <v>0.43925419578889663</v>
      </c>
      <c r="H111">
        <f t="shared" si="17"/>
        <v>0.30887283403840438</v>
      </c>
      <c r="I111" t="str">
        <f t="shared" si="18"/>
        <v/>
      </c>
      <c r="J111">
        <f t="shared" si="10"/>
        <v>245.03313052095481</v>
      </c>
      <c r="K111">
        <f t="shared" si="19"/>
        <v>245.03313052095481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3.4925328080303157</v>
      </c>
      <c r="F112">
        <f t="shared" si="15"/>
        <v>2.1347902036701645</v>
      </c>
      <c r="G112">
        <f t="shared" si="16"/>
        <v>0.38246897986820882</v>
      </c>
      <c r="H112">
        <f t="shared" si="17"/>
        <v>0.26894285558616682</v>
      </c>
      <c r="I112" t="str">
        <f t="shared" si="18"/>
        <v/>
      </c>
      <c r="J112">
        <f t="shared" si="10"/>
        <v>244.865847348084</v>
      </c>
      <c r="K112">
        <f t="shared" si="19"/>
        <v>244.865847348084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3.1835243996058931</v>
      </c>
      <c r="F113">
        <f t="shared" si="15"/>
        <v>1.9459106256059573</v>
      </c>
      <c r="G113">
        <f t="shared" si="16"/>
        <v>0.33302475414880495</v>
      </c>
      <c r="H113">
        <f t="shared" si="17"/>
        <v>0.23417488234607406</v>
      </c>
      <c r="I113" t="str">
        <f t="shared" si="18"/>
        <v/>
      </c>
      <c r="J113">
        <f t="shared" si="10"/>
        <v>244.71173574325988</v>
      </c>
      <c r="K113">
        <f t="shared" si="19"/>
        <v>244.71173574325988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2.9018560912536713</v>
      </c>
      <c r="F114">
        <f t="shared" si="15"/>
        <v>1.7737425234274735</v>
      </c>
      <c r="G114">
        <f t="shared" si="16"/>
        <v>0.28997250159761401</v>
      </c>
      <c r="H114">
        <f t="shared" si="17"/>
        <v>0.20390158869354338</v>
      </c>
      <c r="I114" t="str">
        <f t="shared" si="18"/>
        <v/>
      </c>
      <c r="J114">
        <f t="shared" si="10"/>
        <v>244.56984093473392</v>
      </c>
      <c r="K114">
        <f t="shared" si="19"/>
        <v>244.56984093473392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2.6451089162025871</v>
      </c>
      <c r="F115">
        <f t="shared" si="15"/>
        <v>1.6168073178772768</v>
      </c>
      <c r="G115">
        <f t="shared" si="16"/>
        <v>0.25248589071912386</v>
      </c>
      <c r="H115">
        <f t="shared" si="17"/>
        <v>0.1775419184808569</v>
      </c>
      <c r="I115" t="str">
        <f t="shared" si="18"/>
        <v/>
      </c>
      <c r="J115">
        <f t="shared" si="10"/>
        <v>244.43926539939642</v>
      </c>
      <c r="K115">
        <f t="shared" si="19"/>
        <v>244.43926539939642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2.4110779303158778</v>
      </c>
      <c r="F116">
        <f t="shared" si="15"/>
        <v>1.473757249778423</v>
      </c>
      <c r="G116">
        <f t="shared" si="16"/>
        <v>0.21984541520661871</v>
      </c>
      <c r="H116">
        <f t="shared" si="17"/>
        <v>0.15458993242685493</v>
      </c>
      <c r="I116" t="str">
        <f t="shared" si="18"/>
        <v/>
      </c>
      <c r="J116">
        <f t="shared" si="10"/>
        <v>244.31916731735157</v>
      </c>
      <c r="K116">
        <f t="shared" si="19"/>
        <v>244.31916731735157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2.1977532760360106</v>
      </c>
      <c r="F117">
        <f t="shared" si="15"/>
        <v>1.3433638054818127</v>
      </c>
      <c r="G117">
        <f t="shared" si="16"/>
        <v>0.19142458396274178</v>
      </c>
      <c r="H117">
        <f t="shared" si="17"/>
        <v>0.13460509727631637</v>
      </c>
      <c r="I117" t="str">
        <f t="shared" si="18"/>
        <v/>
      </c>
      <c r="J117">
        <f t="shared" si="10"/>
        <v>244.20875870820549</v>
      </c>
      <c r="K117">
        <f t="shared" si="19"/>
        <v>244.20875870820549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2.0033029217326948</v>
      </c>
      <c r="F118">
        <f t="shared" si="15"/>
        <v>1.2245071663938549</v>
      </c>
      <c r="G118">
        <f t="shared" si="16"/>
        <v>0.16667789642494937</v>
      </c>
      <c r="H118">
        <f t="shared" si="17"/>
        <v>0.11720383034218269</v>
      </c>
      <c r="I118" t="str">
        <f t="shared" si="18"/>
        <v/>
      </c>
      <c r="J118">
        <f t="shared" si="10"/>
        <v>244.10730333605167</v>
      </c>
      <c r="K118">
        <f t="shared" si="19"/>
        <v>244.10730333605167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1.8260569282195416</v>
      </c>
      <c r="F119">
        <f t="shared" si="15"/>
        <v>1.1161665919770145</v>
      </c>
      <c r="G119">
        <f t="shared" si="16"/>
        <v>0.14513037239800636</v>
      </c>
      <c r="H119">
        <f t="shared" si="17"/>
        <v>0.10205213713920853</v>
      </c>
      <c r="I119" t="str">
        <f t="shared" si="18"/>
        <v/>
      </c>
      <c r="J119">
        <f t="shared" si="10"/>
        <v>244.01411445483782</v>
      </c>
      <c r="K119">
        <f t="shared" si="19"/>
        <v>244.01411445483782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1.6644931073202496</v>
      </c>
      <c r="F120">
        <f t="shared" si="15"/>
        <v>1.0174116536324709</v>
      </c>
      <c r="G120">
        <f t="shared" si="16"/>
        <v>0.1263684354323972</v>
      </c>
      <c r="H120">
        <f t="shared" si="17"/>
        <v>8.8859200798077548E-2</v>
      </c>
      <c r="I120" t="str">
        <f t="shared" si="18"/>
        <v/>
      </c>
      <c r="J120">
        <f t="shared" si="10"/>
        <v>243.9285524528344</v>
      </c>
      <c r="K120">
        <f t="shared" si="19"/>
        <v>243.9285524528344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1.5172239493201201</v>
      </c>
      <c r="F121">
        <f t="shared" si="15"/>
        <v>0.92739424418149541</v>
      </c>
      <c r="G121">
        <f t="shared" si="16"/>
        <v>0.11003197476706335</v>
      </c>
      <c r="H121">
        <f t="shared" si="17"/>
        <v>7.7371800217199291E-2</v>
      </c>
      <c r="I121" t="str">
        <f t="shared" si="18"/>
        <v/>
      </c>
      <c r="J121">
        <f t="shared" si="10"/>
        <v>243.85002244396429</v>
      </c>
      <c r="K121">
        <f t="shared" si="19"/>
        <v>243.85002244396429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1.3829847070358832</v>
      </c>
      <c r="F122">
        <f t="shared" si="15"/>
        <v>0.84534129432299054</v>
      </c>
      <c r="G122">
        <f t="shared" si="16"/>
        <v>9.5807433475873935E-2</v>
      </c>
      <c r="H122">
        <f t="shared" si="17"/>
        <v>6.7369449815935262E-2</v>
      </c>
      <c r="I122" t="str">
        <f t="shared" si="18"/>
        <v/>
      </c>
      <c r="J122">
        <f t="shared" si="10"/>
        <v>243.77797184450705</v>
      </c>
      <c r="K122">
        <f t="shared" si="19"/>
        <v>243.77797184450705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1.2606225341698565</v>
      </c>
      <c r="F123">
        <f t="shared" si="15"/>
        <v>0.77054813351614682</v>
      </c>
      <c r="G123">
        <f t="shared" si="16"/>
        <v>8.3421790153871189E-2</v>
      </c>
      <c r="H123">
        <f t="shared" si="17"/>
        <v>5.8660167603194868E-2</v>
      </c>
      <c r="I123" t="str">
        <f t="shared" si="18"/>
        <v/>
      </c>
      <c r="J123">
        <f t="shared" si="10"/>
        <v>243.71188796591295</v>
      </c>
      <c r="K123">
        <f t="shared" si="19"/>
        <v>243.71188796591295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1.149086584668646</v>
      </c>
      <c r="F124">
        <f t="shared" si="15"/>
        <v>0.70237243827149176</v>
      </c>
      <c r="G124">
        <f t="shared" si="16"/>
        <v>7.2637318629654904E-2</v>
      </c>
      <c r="H124">
        <f t="shared" si="17"/>
        <v>5.1076790335030924E-2</v>
      </c>
      <c r="I124" t="str">
        <f t="shared" si="18"/>
        <v/>
      </c>
      <c r="J124">
        <f t="shared" si="10"/>
        <v>243.65129564793645</v>
      </c>
      <c r="K124">
        <f t="shared" si="19"/>
        <v>243.65129564793645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1.0474189880597062</v>
      </c>
      <c r="F125">
        <f t="shared" si="15"/>
        <v>0.64022871587827013</v>
      </c>
      <c r="G125">
        <f t="shared" si="16"/>
        <v>6.3247025123461337E-2</v>
      </c>
      <c r="H125">
        <f t="shared" si="17"/>
        <v>4.4473765035519947E-2</v>
      </c>
      <c r="I125" t="str">
        <f t="shared" si="18"/>
        <v/>
      </c>
      <c r="J125">
        <f t="shared" si="10"/>
        <v>243.59575495084275</v>
      </c>
      <c r="K125">
        <f t="shared" si="19"/>
        <v>243.59575495084275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0.95474662326196946</v>
      </c>
      <c r="F126">
        <f t="shared" si="15"/>
        <v>0.58358327619441785</v>
      </c>
      <c r="G126">
        <f t="shared" si="16"/>
        <v>5.5070675273173345E-2</v>
      </c>
      <c r="H126">
        <f t="shared" si="17"/>
        <v>3.8724355298380739E-2</v>
      </c>
      <c r="I126" t="str">
        <f t="shared" si="18"/>
        <v/>
      </c>
      <c r="J126">
        <f t="shared" si="10"/>
        <v>243.54485892089605</v>
      </c>
      <c r="K126">
        <f t="shared" si="19"/>
        <v>243.54485892089605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0.87027362022405141</v>
      </c>
      <c r="F127">
        <f t="shared" si="15"/>
        <v>0.53194964831687497</v>
      </c>
      <c r="G127">
        <f t="shared" si="16"/>
        <v>4.7951334772239014E-2</v>
      </c>
      <c r="H127">
        <f t="shared" si="17"/>
        <v>3.3718208747956446E-2</v>
      </c>
      <c r="I127" t="str">
        <f t="shared" si="18"/>
        <v/>
      </c>
      <c r="J127">
        <f t="shared" si="10"/>
        <v>243.49823143956891</v>
      </c>
      <c r="K127">
        <f t="shared" si="19"/>
        <v>243.49823143956891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0.79327452499411755</v>
      </c>
      <c r="F128">
        <f t="shared" si="15"/>
        <v>0.48488440277061118</v>
      </c>
      <c r="G128">
        <f t="shared" si="16"/>
        <v>4.1752357221583124E-2</v>
      </c>
      <c r="H128">
        <f t="shared" si="17"/>
        <v>2.9359238970165812E-2</v>
      </c>
      <c r="I128" t="str">
        <f t="shared" si="18"/>
        <v/>
      </c>
      <c r="J128">
        <f t="shared" si="10"/>
        <v>243.45552516380044</v>
      </c>
      <c r="K128">
        <f t="shared" si="19"/>
        <v>243.45552516380044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0.72308806952304716</v>
      </c>
      <c r="F129">
        <f t="shared" si="15"/>
        <v>0.44198334333733563</v>
      </c>
      <c r="G129">
        <f t="shared" si="16"/>
        <v>3.635476138128127E-2</v>
      </c>
      <c r="H129">
        <f t="shared" si="17"/>
        <v>2.5563781259867309E-2</v>
      </c>
      <c r="I129" t="str">
        <f t="shared" si="18"/>
        <v/>
      </c>
      <c r="J129">
        <f t="shared" si="10"/>
        <v>243.41641956207746</v>
      </c>
      <c r="K129">
        <f t="shared" si="19"/>
        <v>243.41641956207746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0.65911149269597968</v>
      </c>
      <c r="F130">
        <f t="shared" si="15"/>
        <v>0.40287803581932252</v>
      </c>
      <c r="G130">
        <f t="shared" si="16"/>
        <v>3.1654947481784032E-2</v>
      </c>
      <c r="H130">
        <f t="shared" si="17"/>
        <v>2.2258986786626921E-2</v>
      </c>
      <c r="I130" t="str">
        <f t="shared" si="18"/>
        <v/>
      </c>
      <c r="J130">
        <f t="shared" si="10"/>
        <v>243.3806190490327</v>
      </c>
      <c r="K130">
        <f t="shared" si="19"/>
        <v>243.3806190490327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0.60079536382127496</v>
      </c>
      <c r="F131">
        <f t="shared" si="15"/>
        <v>0.36723264392738592</v>
      </c>
      <c r="G131">
        <f t="shared" si="16"/>
        <v>2.7562708762281798E-2</v>
      </c>
      <c r="H131">
        <f t="shared" si="17"/>
        <v>1.9381424357008587E-2</v>
      </c>
      <c r="I131" t="str">
        <f t="shared" si="18"/>
        <v/>
      </c>
      <c r="J131">
        <f t="shared" ref="J131:J150" si="20">$O$2+F131-H131</f>
        <v>243.34785121957037</v>
      </c>
      <c r="K131">
        <f t="shared" si="19"/>
        <v>243.34785121957037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0.54763886412102281</v>
      </c>
      <c r="F132">
        <f t="shared" ref="F132:F150" si="25">E132*$O$3</f>
        <v>0.33474104511961622</v>
      </c>
      <c r="G132">
        <f t="shared" ref="G132:G150" si="26">(G131*EXP(-1/$O$6)+C132)</f>
        <v>2.399950007029833E-2</v>
      </c>
      <c r="H132">
        <f t="shared" ref="H132:H150" si="27">G132*$O$4</f>
        <v>1.6875862936049178E-2</v>
      </c>
      <c r="I132" t="str">
        <f t="shared" ref="I132:I150" si="28">IF(ISBLANK(D132),"",($O$2+((E131*EXP(-1/$O$5))*$O$3)-((G131*EXP(-1/$O$6))*$O$4)))</f>
        <v/>
      </c>
      <c r="J132">
        <f t="shared" si="20"/>
        <v>243.31786518218357</v>
      </c>
      <c r="K132">
        <f t="shared" ref="K132:K150" si="29">IF(I132="",J132,I132)</f>
        <v>243.31786518218357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0.49918548570055382</v>
      </c>
      <c r="F133">
        <f t="shared" si="25"/>
        <v>0.30512420162170895</v>
      </c>
      <c r="G133">
        <f t="shared" si="26"/>
        <v>2.0896930290554176E-2</v>
      </c>
      <c r="H133">
        <f t="shared" si="27"/>
        <v>1.4694211560015337E-2</v>
      </c>
      <c r="I133" t="str">
        <f t="shared" si="28"/>
        <v/>
      </c>
      <c r="J133">
        <f t="shared" si="20"/>
        <v>243.29042999006168</v>
      </c>
      <c r="K133">
        <f t="shared" si="29"/>
        <v>243.29042999006168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0.45501911105971132</v>
      </c>
      <c r="F134">
        <f t="shared" si="25"/>
        <v>0.27812776405121364</v>
      </c>
      <c r="G134">
        <f t="shared" si="26"/>
        <v>1.8195449667250188E-2</v>
      </c>
      <c r="H134">
        <f t="shared" si="27"/>
        <v>1.279459629345849E-2</v>
      </c>
      <c r="I134" t="str">
        <f t="shared" si="28"/>
        <v/>
      </c>
      <c r="J134">
        <f t="shared" si="20"/>
        <v>243.26533316775777</v>
      </c>
      <c r="K134">
        <f t="shared" si="29"/>
        <v>243.26533316775777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0.41476043947673658</v>
      </c>
      <c r="F135">
        <f t="shared" si="25"/>
        <v>0.25351988706563461</v>
      </c>
      <c r="G135">
        <f t="shared" si="26"/>
        <v>1.584320682464482E-2</v>
      </c>
      <c r="H135">
        <f t="shared" si="27"/>
        <v>1.1140556513969974E-2</v>
      </c>
      <c r="I135" t="str">
        <f t="shared" si="28"/>
        <v/>
      </c>
      <c r="J135">
        <f t="shared" si="20"/>
        <v>243.24237933055167</v>
      </c>
      <c r="K135">
        <f t="shared" si="29"/>
        <v>243.24237933055167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0.37806372957456058</v>
      </c>
      <c r="F136">
        <f t="shared" si="25"/>
        <v>0.23108923827517344</v>
      </c>
      <c r="G136">
        <f t="shared" si="26"/>
        <v>1.3795053547934989E-2</v>
      </c>
      <c r="H136">
        <f t="shared" si="27"/>
        <v>9.7003450983767052E-3</v>
      </c>
      <c r="I136" t="str">
        <f t="shared" si="28"/>
        <v/>
      </c>
      <c r="J136">
        <f t="shared" si="20"/>
        <v>243.22138889317679</v>
      </c>
      <c r="K136">
        <f t="shared" si="29"/>
        <v>243.22138889317679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0.34461383009466934</v>
      </c>
      <c r="F137">
        <f t="shared" si="25"/>
        <v>0.21064318332066154</v>
      </c>
      <c r="G137">
        <f t="shared" si="26"/>
        <v>1.2011678222515412E-2</v>
      </c>
      <c r="H137">
        <f t="shared" si="27"/>
        <v>8.4463190783697489E-3</v>
      </c>
      <c r="I137" t="str">
        <f t="shared" si="28"/>
        <v/>
      </c>
      <c r="J137">
        <f t="shared" si="20"/>
        <v>243.2021968642423</v>
      </c>
      <c r="K137">
        <f t="shared" si="29"/>
        <v>243.2021968642423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0.31412347337883517</v>
      </c>
      <c r="F138">
        <f t="shared" si="25"/>
        <v>0.19200613153013571</v>
      </c>
      <c r="G138">
        <f t="shared" si="26"/>
        <v>1.0458851299120085E-2</v>
      </c>
      <c r="H138">
        <f t="shared" si="27"/>
        <v>7.3544090700001152E-3</v>
      </c>
      <c r="I138" t="str">
        <f t="shared" si="28"/>
        <v/>
      </c>
      <c r="J138">
        <f t="shared" si="20"/>
        <v>243.18465172246016</v>
      </c>
      <c r="K138">
        <f t="shared" si="29"/>
        <v>243.18465172246016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0.28633080831514229</v>
      </c>
      <c r="F139">
        <f t="shared" si="25"/>
        <v>0.17501802794655943</v>
      </c>
      <c r="G139">
        <f t="shared" si="26"/>
        <v>9.1067683025393784E-3</v>
      </c>
      <c r="H139">
        <f t="shared" si="27"/>
        <v>6.4036572934371705E-3</v>
      </c>
      <c r="I139" t="str">
        <f t="shared" si="28"/>
        <v/>
      </c>
      <c r="J139">
        <f t="shared" si="20"/>
        <v>243.1686143706531</v>
      </c>
      <c r="K139">
        <f t="shared" si="29"/>
        <v>243.1686143706531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0.26099715156125203</v>
      </c>
      <c r="F140">
        <f t="shared" si="25"/>
        <v>0.15953297877622732</v>
      </c>
      <c r="G140">
        <f t="shared" si="26"/>
        <v>7.9294777738271524E-3</v>
      </c>
      <c r="H140">
        <f t="shared" si="27"/>
        <v>5.575815315885118E-3</v>
      </c>
      <c r="I140" t="str">
        <f t="shared" si="28"/>
        <v/>
      </c>
      <c r="J140">
        <f t="shared" si="20"/>
        <v>243.15395716346035</v>
      </c>
      <c r="K140">
        <f t="shared" si="29"/>
        <v>243.15395716346035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0.23790493773241911</v>
      </c>
      <c r="F141">
        <f t="shared" si="25"/>
        <v>0.14541799845320746</v>
      </c>
      <c r="G141">
        <f t="shared" si="26"/>
        <v>6.9043831660992152E-3</v>
      </c>
      <c r="H141">
        <f t="shared" si="27"/>
        <v>4.8549937968606705E-3</v>
      </c>
      <c r="I141" t="str">
        <f t="shared" si="28"/>
        <v/>
      </c>
      <c r="J141">
        <f t="shared" si="20"/>
        <v>243.14056300465634</v>
      </c>
      <c r="K141">
        <f t="shared" si="29"/>
        <v>243.14056300465634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0.2168558509504781</v>
      </c>
      <c r="F142">
        <f t="shared" si="25"/>
        <v>0.1325518675596131</v>
      </c>
      <c r="G142">
        <f t="shared" si="26"/>
        <v>6.0118091334665676E-3</v>
      </c>
      <c r="H142">
        <f t="shared" si="27"/>
        <v>4.2273575131521156E-3</v>
      </c>
      <c r="I142" t="str">
        <f t="shared" si="28"/>
        <v/>
      </c>
      <c r="J142">
        <f t="shared" si="20"/>
        <v>243.12832451004647</v>
      </c>
      <c r="K142">
        <f t="shared" si="29"/>
        <v>243.12832451004647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0.19766912170754711</v>
      </c>
      <c r="F143">
        <f t="shared" si="25"/>
        <v>0.12082409179352629</v>
      </c>
      <c r="G143">
        <f t="shared" si="26"/>
        <v>5.2346238885886149E-3</v>
      </c>
      <c r="H143">
        <f t="shared" si="27"/>
        <v>3.6808598098640359E-3</v>
      </c>
      <c r="I143" t="str">
        <f t="shared" si="28"/>
        <v/>
      </c>
      <c r="J143">
        <f t="shared" si="20"/>
        <v>243.11714323198368</v>
      </c>
      <c r="K143">
        <f t="shared" si="29"/>
        <v>243.11714323198368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0.18017997441791841</v>
      </c>
      <c r="F144">
        <f t="shared" si="25"/>
        <v>0.11013395304419264</v>
      </c>
      <c r="G144">
        <f t="shared" si="26"/>
        <v>4.5579103804951112E-3</v>
      </c>
      <c r="H144">
        <f t="shared" si="27"/>
        <v>3.2050113806839438E-3</v>
      </c>
      <c r="I144" t="str">
        <f t="shared" si="28"/>
        <v/>
      </c>
      <c r="J144">
        <f t="shared" si="20"/>
        <v>243.10692894166351</v>
      </c>
      <c r="K144">
        <f t="shared" si="29"/>
        <v>243.10692894166351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0.16423821232571506</v>
      </c>
      <c r="F145">
        <f t="shared" si="25"/>
        <v>0.1003896444251222</v>
      </c>
      <c r="G145">
        <f t="shared" si="26"/>
        <v>3.9686799813666131E-3</v>
      </c>
      <c r="H145">
        <f t="shared" si="27"/>
        <v>2.7906789394114501E-3</v>
      </c>
      <c r="I145" t="str">
        <f t="shared" si="28"/>
        <v/>
      </c>
      <c r="J145">
        <f t="shared" si="20"/>
        <v>243.0975989654857</v>
      </c>
      <c r="K145">
        <f t="shared" si="29"/>
        <v>243.0975989654857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0.14970692761550394</v>
      </c>
      <c r="F146">
        <f t="shared" si="25"/>
        <v>9.1507481836763924E-2</v>
      </c>
      <c r="G146">
        <f t="shared" si="26"/>
        <v>3.4556231868668689E-3</v>
      </c>
      <c r="H146">
        <f t="shared" si="27"/>
        <v>2.4299099185141411E-3</v>
      </c>
      <c r="I146" t="str">
        <f t="shared" si="28"/>
        <v/>
      </c>
      <c r="J146">
        <f t="shared" si="20"/>
        <v>243.08907757191827</v>
      </c>
      <c r="K146">
        <f t="shared" si="29"/>
        <v>243.08907757191827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0.13646132564829813</v>
      </c>
      <c r="F147">
        <f t="shared" si="25"/>
        <v>8.3411185287655093E-2</v>
      </c>
      <c r="G147">
        <f t="shared" si="26"/>
        <v>3.008892545047168E-3</v>
      </c>
      <c r="H147">
        <f t="shared" si="27"/>
        <v>2.1157798300289756E-3</v>
      </c>
      <c r="I147" t="str">
        <f t="shared" si="28"/>
        <v/>
      </c>
      <c r="J147">
        <f t="shared" si="20"/>
        <v>243.08129540545761</v>
      </c>
      <c r="K147">
        <f t="shared" si="29"/>
        <v>243.08129540545761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0.12438765322549022</v>
      </c>
      <c r="F148">
        <f t="shared" si="25"/>
        <v>7.6031223802033684E-2</v>
      </c>
      <c r="G148">
        <f t="shared" si="26"/>
        <v>2.6199136474277904E-3</v>
      </c>
      <c r="H148">
        <f t="shared" si="27"/>
        <v>1.842259359101994E-3</v>
      </c>
      <c r="I148" t="str">
        <f t="shared" si="28"/>
        <v/>
      </c>
      <c r="J148">
        <f t="shared" si="20"/>
        <v>243.07418896444292</v>
      </c>
      <c r="K148">
        <f t="shared" si="29"/>
        <v>243.07418896444292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0.1133822216766496</v>
      </c>
      <c r="F149">
        <f t="shared" si="25"/>
        <v>6.9304218287981667E-2</v>
      </c>
      <c r="G149">
        <f t="shared" si="26"/>
        <v>2.2812205544783882E-3</v>
      </c>
      <c r="H149">
        <f t="shared" si="27"/>
        <v>1.6040986392012306E-3</v>
      </c>
      <c r="I149" t="str">
        <f t="shared" si="28"/>
        <v/>
      </c>
      <c r="J149">
        <f t="shared" si="20"/>
        <v>243.06770011964878</v>
      </c>
      <c r="K149">
        <f t="shared" si="29"/>
        <v>243.06770011964878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0.10335051638146416</v>
      </c>
      <c r="F150">
        <f t="shared" si="25"/>
        <v>6.3172397237932387E-2</v>
      </c>
      <c r="G150">
        <f t="shared" si="26"/>
        <v>1.9863124967053384E-3</v>
      </c>
      <c r="H150">
        <f t="shared" si="27"/>
        <v>1.3967264878173872E-3</v>
      </c>
      <c r="I150" t="str">
        <f t="shared" si="28"/>
        <v/>
      </c>
      <c r="J150">
        <f t="shared" si="20"/>
        <v>243.06177567075011</v>
      </c>
      <c r="K150">
        <f t="shared" si="29"/>
        <v>243.06177567075011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&amp;CWietse Vermeire&amp;RTSS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</vt:i4>
      </vt:variant>
    </vt:vector>
  </HeadingPairs>
  <TitlesOfParts>
    <vt:vector size="7" baseType="lpstr">
      <vt:lpstr>Overzicht parameters</vt:lpstr>
      <vt:lpstr>Edwards</vt:lpstr>
      <vt:lpstr>Banister</vt:lpstr>
      <vt:lpstr>Lucia</vt:lpstr>
      <vt:lpstr>sRPE</vt:lpstr>
      <vt:lpstr>TSS</vt:lpstr>
      <vt:lpstr>'Overzicht parameters'!Afdrukbereik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Kobe Vermeire</cp:lastModifiedBy>
  <cp:lastPrinted>2019-04-26T14:21:29Z</cp:lastPrinted>
  <dcterms:created xsi:type="dcterms:W3CDTF">2019-03-25T13:58:29Z</dcterms:created>
  <dcterms:modified xsi:type="dcterms:W3CDTF">2019-04-26T14:21:33Z</dcterms:modified>
</cp:coreProperties>
</file>