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leer_excel\"/>
    </mc:Choice>
  </mc:AlternateContent>
  <xr:revisionPtr revIDLastSave="0" documentId="13_ncr:1_{548AC663-A52A-4F45-8D0D-888EB942C4AA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José Carrasco" sheetId="22" r:id="rId1"/>
    <sheet name="SMI" sheetId="9" r:id="rId2"/>
    <sheet name="Impto Unico" sheetId="1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2" l="1"/>
  <c r="E9" i="22"/>
  <c r="D8" i="22"/>
  <c r="D9" i="22"/>
  <c r="D1" i="22" l="1"/>
  <c r="M6" i="22"/>
  <c r="L4" i="22" l="1"/>
  <c r="I6" i="22" l="1"/>
  <c r="K6" i="22" l="1"/>
  <c r="E5" i="22"/>
  <c r="N18" i="22"/>
  <c r="M18" i="22"/>
  <c r="L18" i="22"/>
  <c r="K18" i="22"/>
  <c r="J18" i="22"/>
  <c r="N17" i="22"/>
  <c r="M17" i="22"/>
  <c r="L17" i="22"/>
  <c r="K17" i="22"/>
  <c r="J17" i="22"/>
  <c r="N16" i="22"/>
  <c r="M16" i="22"/>
  <c r="L16" i="22"/>
  <c r="K16" i="22"/>
  <c r="J16" i="22"/>
  <c r="N15" i="22"/>
  <c r="M15" i="22"/>
  <c r="L15" i="22"/>
  <c r="K15" i="22"/>
  <c r="J15" i="22"/>
  <c r="N14" i="22"/>
  <c r="M14" i="22"/>
  <c r="L14" i="22"/>
  <c r="K14" i="22"/>
  <c r="J14" i="22"/>
  <c r="N13" i="22"/>
  <c r="M13" i="22"/>
  <c r="L13" i="22"/>
  <c r="K13" i="22"/>
  <c r="J13" i="22"/>
  <c r="N12" i="22"/>
  <c r="M12" i="22"/>
  <c r="L12" i="22"/>
  <c r="K12" i="22"/>
  <c r="J12" i="22"/>
  <c r="N11" i="22"/>
  <c r="M11" i="22"/>
  <c r="L11" i="22"/>
  <c r="K11" i="22"/>
  <c r="J11" i="22"/>
  <c r="J10" i="22"/>
  <c r="B1" i="22" s="1"/>
  <c r="C1" i="22" s="1"/>
  <c r="J6" i="22"/>
  <c r="L5" i="22"/>
  <c r="L6" i="22" s="1"/>
  <c r="C19" i="22" l="1"/>
  <c r="H32" i="22" l="1"/>
  <c r="I33" i="22" s="1"/>
  <c r="D32" i="22"/>
  <c r="C27" i="22"/>
  <c r="E6" i="22"/>
  <c r="D34" i="22"/>
  <c r="D33" i="22"/>
  <c r="N6" i="22" l="1"/>
  <c r="E11" i="22" l="1"/>
  <c r="E19" i="22" l="1"/>
  <c r="E27" i="22" l="1"/>
  <c r="E29" i="22" l="1"/>
  <c r="M6" i="9"/>
  <c r="C9" i="9" s="1"/>
  <c r="C19" i="9" l="1"/>
  <c r="K6" i="9"/>
  <c r="J6" i="9"/>
  <c r="L5" i="9"/>
  <c r="L6" i="9" s="1"/>
  <c r="E8" i="9" l="1"/>
  <c r="D34" i="9"/>
  <c r="D33" i="9"/>
  <c r="D32" i="9"/>
  <c r="E12" i="9"/>
  <c r="C27" i="9"/>
  <c r="E9" i="9"/>
  <c r="D35" i="9" l="1"/>
  <c r="N6" i="9"/>
  <c r="E11" i="9" s="1"/>
  <c r="E19" i="9" s="1"/>
  <c r="E27" i="9" s="1"/>
  <c r="E29" i="9" l="1"/>
</calcChain>
</file>

<file path=xl/sharedStrings.xml><?xml version="1.0" encoding="utf-8"?>
<sst xmlns="http://schemas.openxmlformats.org/spreadsheetml/2006/main" count="265" uniqueCount="168">
  <si>
    <t>JULIO</t>
  </si>
  <si>
    <t>Días trabajados</t>
  </si>
  <si>
    <t>U.F. Mes</t>
  </si>
  <si>
    <t>Tope Imp.</t>
  </si>
  <si>
    <t>Tope Seg.</t>
  </si>
  <si>
    <t>Tope Salud</t>
  </si>
  <si>
    <t>Tope Grat.</t>
  </si>
  <si>
    <t>Base Impto.</t>
  </si>
  <si>
    <t>Pact Isapre</t>
  </si>
  <si>
    <t>Tipo Contrato</t>
  </si>
  <si>
    <t>INDEFINIDO</t>
  </si>
  <si>
    <t>AFP</t>
  </si>
  <si>
    <t>HABITAT</t>
  </si>
  <si>
    <t>Sueldo base</t>
  </si>
  <si>
    <t>Gratificación</t>
  </si>
  <si>
    <t>Salud</t>
  </si>
  <si>
    <t>adicional isapre</t>
  </si>
  <si>
    <t>JUNIO</t>
  </si>
  <si>
    <t>Tabla UTM</t>
  </si>
  <si>
    <t>Impuesto Unico</t>
  </si>
  <si>
    <t>MENSUAL</t>
  </si>
  <si>
    <t>-.-</t>
  </si>
  <si>
    <t>Exento</t>
  </si>
  <si>
    <t xml:space="preserve">Bono </t>
  </si>
  <si>
    <t>Seg. Cesantia</t>
  </si>
  <si>
    <t>Descuento horas</t>
  </si>
  <si>
    <t>Anticipo</t>
  </si>
  <si>
    <t>CCAF</t>
  </si>
  <si>
    <t>APV</t>
  </si>
  <si>
    <t>Y MÁS</t>
  </si>
  <si>
    <t>MÁS DE 15,57%</t>
  </si>
  <si>
    <t>Y MAS</t>
  </si>
  <si>
    <t>MAS DE 19,55%</t>
  </si>
  <si>
    <t>Total Imponible</t>
  </si>
  <si>
    <t>Total Descuentos</t>
  </si>
  <si>
    <t>capital</t>
  </si>
  <si>
    <t>cuprum</t>
  </si>
  <si>
    <t>Seg. Cesantia Trab.</t>
  </si>
  <si>
    <t>habitat</t>
  </si>
  <si>
    <t>colación</t>
  </si>
  <si>
    <t>planvital</t>
  </si>
  <si>
    <t>movilización</t>
  </si>
  <si>
    <t>provida</t>
  </si>
  <si>
    <t>asig. Familiar</t>
  </si>
  <si>
    <t>modelo</t>
  </si>
  <si>
    <t>total no imponible</t>
  </si>
  <si>
    <t>Total a Pagar</t>
  </si>
  <si>
    <r>
      <t xml:space="preserve">2,1 % </t>
    </r>
    <r>
      <rPr>
        <sz val="11"/>
        <color theme="1"/>
        <rFont val="Calibri"/>
        <family val="2"/>
        <scheme val="minor"/>
      </rPr>
      <t xml:space="preserve">Reajuste Noviembre 2015 a Junio 2016 </t>
    </r>
  </si>
  <si>
    <t>Valor Reajustado</t>
  </si>
  <si>
    <t>Seg. Cesantia Emp.</t>
  </si>
  <si>
    <t>Mutual</t>
  </si>
  <si>
    <t>SIS</t>
  </si>
  <si>
    <t>Costo Empleador</t>
  </si>
  <si>
    <t>Mes</t>
  </si>
  <si>
    <t>AGOSTO</t>
  </si>
  <si>
    <t>$ 793.422,00</t>
  </si>
  <si>
    <t>UF</t>
  </si>
  <si>
    <t>$ 793.422,01</t>
  </si>
  <si>
    <t>$ 1.763.160,00</t>
  </si>
  <si>
    <t>$ 31.736,88</t>
  </si>
  <si>
    <t>$ 1.763.160,01</t>
  </si>
  <si>
    <t>$ 2.938.600,00</t>
  </si>
  <si>
    <t>$ 102.263,28</t>
  </si>
  <si>
    <t>$ 2.938.600,01</t>
  </si>
  <si>
    <t>$ 4.114.040,00</t>
  </si>
  <si>
    <t>$ 263.886,28</t>
  </si>
  <si>
    <t>$ 4.114.040,01</t>
  </si>
  <si>
    <t>$ 5.289.480,00</t>
  </si>
  <si>
    <t>$ 654.720,08</t>
  </si>
  <si>
    <t>$ 5.289.480,01</t>
  </si>
  <si>
    <t>$ 7.052.640,00</t>
  </si>
  <si>
    <t>$ 1.046.141,60</t>
  </si>
  <si>
    <t>$ 7.052.640,01</t>
  </si>
  <si>
    <t>$ 18.219.320,00</t>
  </si>
  <si>
    <t>$ 1.370.563,04</t>
  </si>
  <si>
    <t>$ 18.219.320,01</t>
  </si>
  <si>
    <t>$ 2.281.529,04</t>
  </si>
  <si>
    <t>MÁS DE 27,48%</t>
  </si>
  <si>
    <t>Monto de Cálculo del Impuesto Único de Segunda Categoría</t>
  </si>
  <si>
    <t>Períodos</t>
  </si>
  <si>
    <t>Monto de la renta líquida imponible</t>
  </si>
  <si>
    <t>Factor</t>
  </si>
  <si>
    <t>Cantidad a rebajar</t>
  </si>
  <si>
    <t>Tasa de Impuesto Efectiva, máxima por cada tramo de Renta</t>
  </si>
  <si>
    <t>Desde</t>
  </si>
  <si>
    <t>Hasta</t>
  </si>
  <si>
    <t>QUINCENAL</t>
  </si>
  <si>
    <t>$ 396.711,00</t>
  </si>
  <si>
    <t>$ 396.711,01</t>
  </si>
  <si>
    <t>$ 881.580,00</t>
  </si>
  <si>
    <t>$ 15.868,44</t>
  </si>
  <si>
    <t>$ 881.580,01</t>
  </si>
  <si>
    <t>$ 1.469.300,00</t>
  </si>
  <si>
    <t>$ 51.131,64</t>
  </si>
  <si>
    <t>$ 1.469.300,01</t>
  </si>
  <si>
    <t>$ 2.057.020,00</t>
  </si>
  <si>
    <t>$ 131.943,14</t>
  </si>
  <si>
    <t>$ 2.057.020,01</t>
  </si>
  <si>
    <t>$ 2.644.740,00</t>
  </si>
  <si>
    <t>$ 327.360,04</t>
  </si>
  <si>
    <t>$ 2.644.740,01</t>
  </si>
  <si>
    <t>$ 3.526.320,00</t>
  </si>
  <si>
    <t>$ 523.070,80</t>
  </si>
  <si>
    <t>$ 3.526.320,01</t>
  </si>
  <si>
    <t>$ 9.109.660,00</t>
  </si>
  <si>
    <t>$ 685.281,52</t>
  </si>
  <si>
    <t>$ 9.109.660,01</t>
  </si>
  <si>
    <t>$ 1.140.764,52</t>
  </si>
  <si>
    <t>SEMANAL</t>
  </si>
  <si>
    <t>$ 185.131,85</t>
  </si>
  <si>
    <t>$ 185.131,86</t>
  </si>
  <si>
    <t>$ 411.404,10</t>
  </si>
  <si>
    <t>$ 7.405,27</t>
  </si>
  <si>
    <t>$ 411.404,11</t>
  </si>
  <si>
    <t>$ 685.673,50</t>
  </si>
  <si>
    <t>$ 23.861,44</t>
  </si>
  <si>
    <t>$ 685.673,51</t>
  </si>
  <si>
    <t>$ 959.942,90</t>
  </si>
  <si>
    <t>$ 61.573,48</t>
  </si>
  <si>
    <t>$ 959.942,91</t>
  </si>
  <si>
    <t>$ 1.234.212,30</t>
  </si>
  <si>
    <t>$ 152.768,06</t>
  </si>
  <si>
    <t>$ 1.234.212,31</t>
  </si>
  <si>
    <t>$ 1.645.616,40</t>
  </si>
  <si>
    <t>$ 244.099,77</t>
  </si>
  <si>
    <t>$ 1.645.616,41</t>
  </si>
  <si>
    <t>$ 4.251.175,70</t>
  </si>
  <si>
    <t>$ 319.798,12</t>
  </si>
  <si>
    <t>$ 4.251.175,71</t>
  </si>
  <si>
    <t>$ 532.356,91</t>
  </si>
  <si>
    <t>DIARIO</t>
  </si>
  <si>
    <t>$ 26.447,45</t>
  </si>
  <si>
    <t>$ 26.447,46</t>
  </si>
  <si>
    <t>$ 58.772,10</t>
  </si>
  <si>
    <t>$ 1.057,90</t>
  </si>
  <si>
    <t>$ 58.772,11</t>
  </si>
  <si>
    <t>$ 97.953,50</t>
  </si>
  <si>
    <t>$ 3.408,78</t>
  </si>
  <si>
    <t>$ 97.953,51</t>
  </si>
  <si>
    <t>$ 137.134,90</t>
  </si>
  <si>
    <t>$ 8.796,22</t>
  </si>
  <si>
    <t>$ 137.134,91</t>
  </si>
  <si>
    <t>$ 176.316,30</t>
  </si>
  <si>
    <t>$ 21.824,04</t>
  </si>
  <si>
    <t>$ 176.316,31</t>
  </si>
  <si>
    <t>$ 235.088,40</t>
  </si>
  <si>
    <t>$ 34.871,45</t>
  </si>
  <si>
    <t>$ 235.088,41</t>
  </si>
  <si>
    <t>$ 607.311,70</t>
  </si>
  <si>
    <t>$ 45.685,51</t>
  </si>
  <si>
    <t>$ 607.311,71</t>
  </si>
  <si>
    <t>$ 76.051,10</t>
  </si>
  <si>
    <t>SUELDO BASE</t>
  </si>
  <si>
    <t>VidaTres</t>
  </si>
  <si>
    <t>Habitat</t>
  </si>
  <si>
    <t>Bono Produccion</t>
  </si>
  <si>
    <t>Seg. Cesantia (0,6 %)</t>
  </si>
  <si>
    <t>Colación</t>
  </si>
  <si>
    <t>Movilización</t>
  </si>
  <si>
    <t>UNO</t>
  </si>
  <si>
    <t>Caja de Empleados</t>
  </si>
  <si>
    <t>NOMBRE</t>
  </si>
  <si>
    <t>José Carrasco</t>
  </si>
  <si>
    <t>RUT</t>
  </si>
  <si>
    <t>5088156-3</t>
  </si>
  <si>
    <t>CARGO</t>
  </si>
  <si>
    <t>Senior Conductor</t>
  </si>
  <si>
    <t>Fecha 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</si>
</sst>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.00\ _€_-;\-* #,##0.00\ _€_-;_-* &quot;-&quot;??\ _€_-;_-@_-"/>
    <numFmt numFmtId="165" formatCode="_(* #,##0.00_);_(* \(#,##0.00\);_(* &quot;-&quot;??_);_(@_)"/>
    <numFmt numFmtId="166" formatCode="&quot;$&quot;\ #,##0.00;[Red]\-&quot;$&quot;\ #,##0.00"/>
    <numFmt numFmtId="167" formatCode="_-* #,##0\ _€_-;\-* #,##0\ _€_-;_-* &quot;-&quot;??\ _€_-;_-@_-"/>
    <numFmt numFmtId="168" formatCode="_-* #,##0.000\ \U\F_-;\-* #,##0.000\ \U\F_-;_-* &quot;-&quot;??\ \U\F_-;_-@_-"/>
    <numFmt numFmtId="169" formatCode="_-* #,##0.000\ _€_-;\-* #,##0.000\ _€_-;_-* &quot;-&quot;??\ _€_-;_-@_-"/>
    <numFmt numFmtId="170" formatCode="0.0%"/>
    <numFmt numFmtId="171" formatCode="#,##0.000"/>
    <numFmt numFmtId="172" formatCode="_-* #,##0.0000_-;\-* #,##0.0000_-;_-* &quot;-&quot;????_-;_-@_-"/>
    <numFmt numFmtId="173" formatCode="_ * #,##0.000_ ;_ * \-#,##0.000_ ;_ * &quot;-&quot;???_ ;_ @_ "/>
    <numFmt numFmtId="174" formatCode="_-* #,##0.000_-;\-* #,##0.000_-;_-* &quot;-&quot;?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333333"/>
      <name val="Verdana"/>
      <family val="2"/>
    </font>
    <font>
      <b/>
      <sz val="8"/>
      <name val="Calibri"/>
      <family val="2"/>
    </font>
    <font>
      <b/>
      <sz val="6"/>
      <name val="Calibri"/>
      <family val="2"/>
    </font>
    <font>
      <b/>
      <sz val="11"/>
      <color rgb="FFFF0000"/>
      <name val="Calibri"/>
      <family val="2"/>
      <scheme val="minor"/>
    </font>
    <font>
      <sz val="8"/>
      <color rgb="FF333333"/>
      <name val="Verdana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color rgb="FF706F6F"/>
      <name val="Arial"/>
      <family val="2"/>
    </font>
    <font>
      <b/>
      <sz val="8"/>
      <color rgb="FF555555"/>
      <name val="Arial"/>
      <family val="2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DCDCD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17" fontId="1" fillId="0" borderId="0" xfId="1" applyNumberFormat="1" applyFont="1"/>
    <xf numFmtId="167" fontId="1" fillId="0" borderId="0" xfId="1" applyNumberFormat="1" applyFont="1"/>
    <xf numFmtId="0" fontId="0" fillId="0" borderId="1" xfId="0" applyBorder="1"/>
    <xf numFmtId="167" fontId="1" fillId="2" borderId="1" xfId="1" applyNumberFormat="1" applyFont="1" applyFill="1" applyBorder="1"/>
    <xf numFmtId="1" fontId="0" fillId="0" borderId="0" xfId="0" applyNumberForma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8" fontId="1" fillId="0" borderId="1" xfId="1" applyNumberFormat="1" applyFont="1" applyBorder="1"/>
    <xf numFmtId="167" fontId="2" fillId="0" borderId="1" xfId="1" applyNumberFormat="1" applyFont="1" applyBorder="1"/>
    <xf numFmtId="169" fontId="1" fillId="0" borderId="1" xfId="1" applyNumberFormat="1" applyFont="1" applyFill="1" applyBorder="1"/>
    <xf numFmtId="167" fontId="0" fillId="0" borderId="1" xfId="1" applyNumberFormat="1" applyFont="1" applyBorder="1"/>
    <xf numFmtId="4" fontId="3" fillId="3" borderId="1" xfId="0" applyNumberFormat="1" applyFont="1" applyFill="1" applyBorder="1"/>
    <xf numFmtId="167" fontId="1" fillId="0" borderId="1" xfId="1" applyNumberFormat="1" applyFont="1" applyFill="1" applyBorder="1"/>
    <xf numFmtId="3" fontId="0" fillId="0" borderId="1" xfId="0" applyNumberFormat="1" applyBorder="1"/>
    <xf numFmtId="167" fontId="1" fillId="0" borderId="1" xfId="1" applyNumberFormat="1" applyFont="1" applyBorder="1"/>
    <xf numFmtId="167" fontId="1" fillId="0" borderId="0" xfId="1" applyNumberFormat="1" applyFont="1" applyBorder="1"/>
    <xf numFmtId="170" fontId="0" fillId="0" borderId="0" xfId="0" applyNumberFormat="1"/>
    <xf numFmtId="4" fontId="3" fillId="0" borderId="0" xfId="0" applyNumberFormat="1" applyFont="1"/>
    <xf numFmtId="167" fontId="1" fillId="0" borderId="0" xfId="1" applyNumberFormat="1" applyFont="1" applyFill="1" applyBorder="1"/>
    <xf numFmtId="3" fontId="0" fillId="0" borderId="0" xfId="0" applyNumberFormat="1"/>
    <xf numFmtId="0" fontId="0" fillId="0" borderId="2" xfId="0" applyBorder="1"/>
    <xf numFmtId="167" fontId="1" fillId="0" borderId="3" xfId="1" applyNumberFormat="1" applyFont="1" applyBorder="1"/>
    <xf numFmtId="0" fontId="0" fillId="0" borderId="4" xfId="0" applyBorder="1"/>
    <xf numFmtId="167" fontId="1" fillId="0" borderId="5" xfId="1" applyNumberFormat="1" applyFont="1" applyBorder="1"/>
    <xf numFmtId="167" fontId="1" fillId="4" borderId="5" xfId="1" applyNumberFormat="1" applyFont="1" applyFill="1" applyBorder="1"/>
    <xf numFmtId="3" fontId="4" fillId="2" borderId="1" xfId="0" applyNumberFormat="1" applyFont="1" applyFill="1" applyBorder="1"/>
    <xf numFmtId="4" fontId="4" fillId="2" borderId="1" xfId="0" applyNumberFormat="1" applyFont="1" applyFill="1" applyBorder="1"/>
    <xf numFmtId="4" fontId="4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167" fontId="1" fillId="0" borderId="5" xfId="1" applyNumberFormat="1" applyFont="1" applyFill="1" applyBorder="1"/>
    <xf numFmtId="170" fontId="4" fillId="2" borderId="1" xfId="2" applyNumberFormat="1" applyFont="1" applyFill="1" applyBorder="1"/>
    <xf numFmtId="171" fontId="4" fillId="2" borderId="1" xfId="0" applyNumberFormat="1" applyFont="1" applyFill="1" applyBorder="1" applyAlignment="1">
      <alignment horizontal="center"/>
    </xf>
    <xf numFmtId="3" fontId="5" fillId="2" borderId="1" xfId="0" applyNumberFormat="1" applyFont="1" applyFill="1" applyBorder="1"/>
    <xf numFmtId="0" fontId="0" fillId="0" borderId="6" xfId="0" applyBorder="1"/>
    <xf numFmtId="167" fontId="2" fillId="0" borderId="7" xfId="1" applyNumberFormat="1" applyFont="1" applyBorder="1"/>
    <xf numFmtId="167" fontId="6" fillId="0" borderId="7" xfId="1" applyNumberFormat="1" applyFont="1" applyBorder="1"/>
    <xf numFmtId="167" fontId="2" fillId="0" borderId="5" xfId="1" applyNumberFormat="1" applyFont="1" applyBorder="1"/>
    <xf numFmtId="10" fontId="0" fillId="0" borderId="1" xfId="0" applyNumberFormat="1" applyBorder="1"/>
    <xf numFmtId="9" fontId="0" fillId="0" borderId="1" xfId="0" applyNumberFormat="1" applyBorder="1"/>
    <xf numFmtId="166" fontId="7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10" fontId="7" fillId="0" borderId="0" xfId="0" applyNumberFormat="1" applyFont="1" applyAlignment="1">
      <alignment vertical="center" wrapText="1"/>
    </xf>
    <xf numFmtId="170" fontId="1" fillId="0" borderId="1" xfId="2" applyNumberFormat="1" applyFont="1" applyBorder="1"/>
    <xf numFmtId="0" fontId="3" fillId="0" borderId="0" xfId="0" applyFont="1" applyAlignment="1">
      <alignment horizontal="left" vertical="center" wrapText="1"/>
    </xf>
    <xf numFmtId="0" fontId="0" fillId="0" borderId="8" xfId="0" applyBorder="1"/>
    <xf numFmtId="167" fontId="2" fillId="0" borderId="9" xfId="1" applyNumberFormat="1" applyFont="1" applyBorder="1"/>
    <xf numFmtId="0" fontId="0" fillId="0" borderId="10" xfId="0" applyBorder="1"/>
    <xf numFmtId="167" fontId="2" fillId="0" borderId="11" xfId="1" applyNumberFormat="1" applyFont="1" applyBorder="1"/>
    <xf numFmtId="0" fontId="7" fillId="0" borderId="0" xfId="0" applyFont="1" applyAlignment="1">
      <alignment horizontal="right" vertical="center" wrapText="1"/>
    </xf>
    <xf numFmtId="167" fontId="2" fillId="0" borderId="3" xfId="1" applyNumberFormat="1" applyFont="1" applyBorder="1"/>
    <xf numFmtId="0" fontId="0" fillId="0" borderId="0" xfId="0" applyAlignment="1">
      <alignment horizontal="center"/>
    </xf>
    <xf numFmtId="0" fontId="2" fillId="4" borderId="10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167" fontId="2" fillId="4" borderId="11" xfId="1" applyNumberFormat="1" applyFont="1" applyFill="1" applyBorder="1"/>
    <xf numFmtId="167" fontId="0" fillId="0" borderId="0" xfId="0" applyNumberFormat="1"/>
    <xf numFmtId="164" fontId="1" fillId="0" borderId="0" xfId="1" applyNumberFormat="1" applyFont="1"/>
    <xf numFmtId="167" fontId="1" fillId="3" borderId="1" xfId="1" applyNumberFormat="1" applyFont="1" applyFill="1" applyBorder="1"/>
    <xf numFmtId="3" fontId="2" fillId="0" borderId="1" xfId="0" applyNumberFormat="1" applyFont="1" applyBorder="1"/>
    <xf numFmtId="164" fontId="1" fillId="0" borderId="0" xfId="1" applyNumberFormat="1" applyFont="1" applyBorder="1"/>
    <xf numFmtId="0" fontId="8" fillId="0" borderId="0" xfId="0" applyFont="1"/>
    <xf numFmtId="3" fontId="8" fillId="0" borderId="0" xfId="0" applyNumberFormat="1" applyFont="1" applyAlignment="1">
      <alignment horizontal="right"/>
    </xf>
    <xf numFmtId="0" fontId="9" fillId="0" borderId="0" xfId="0" applyFont="1"/>
    <xf numFmtId="3" fontId="9" fillId="0" borderId="0" xfId="0" applyNumberFormat="1" applyFont="1" applyAlignment="1">
      <alignment horizontal="right"/>
    </xf>
    <xf numFmtId="172" fontId="0" fillId="0" borderId="0" xfId="0" applyNumberFormat="1"/>
    <xf numFmtId="167" fontId="2" fillId="0" borderId="0" xfId="1" applyNumberFormat="1" applyFont="1" applyBorder="1"/>
    <xf numFmtId="0" fontId="10" fillId="0" borderId="0" xfId="0" applyFont="1"/>
    <xf numFmtId="3" fontId="10" fillId="0" borderId="0" xfId="0" applyNumberFormat="1" applyFont="1" applyAlignment="1">
      <alignment horizontal="right"/>
    </xf>
    <xf numFmtId="3" fontId="8" fillId="0" borderId="0" xfId="1" applyNumberFormat="1" applyFont="1" applyBorder="1" applyAlignment="1">
      <alignment horizontal="right"/>
    </xf>
    <xf numFmtId="165" fontId="1" fillId="0" borderId="0" xfId="1" applyFont="1" applyBorder="1"/>
    <xf numFmtId="167" fontId="1" fillId="3" borderId="3" xfId="1" applyNumberFormat="1" applyFont="1" applyFill="1" applyBorder="1"/>
    <xf numFmtId="10" fontId="0" fillId="0" borderId="0" xfId="0" applyNumberFormat="1"/>
    <xf numFmtId="169" fontId="1" fillId="0" borderId="0" xfId="1" applyNumberFormat="1" applyFont="1"/>
    <xf numFmtId="173" fontId="0" fillId="0" borderId="0" xfId="0" applyNumberFormat="1"/>
    <xf numFmtId="0" fontId="12" fillId="5" borderId="14" xfId="0" applyFont="1" applyFill="1" applyBorder="1" applyAlignment="1">
      <alignment vertical="top" wrapText="1"/>
    </xf>
    <xf numFmtId="0" fontId="11" fillId="5" borderId="14" xfId="0" applyFont="1" applyFill="1" applyBorder="1" applyAlignment="1">
      <alignment horizontal="right" vertical="top"/>
    </xf>
    <xf numFmtId="0" fontId="11" fillId="5" borderId="14" xfId="0" applyFont="1" applyFill="1" applyBorder="1" applyAlignment="1">
      <alignment vertical="top" wrapText="1"/>
    </xf>
    <xf numFmtId="10" fontId="11" fillId="5" borderId="14" xfId="0" applyNumberFormat="1" applyFont="1" applyFill="1" applyBorder="1" applyAlignment="1">
      <alignment vertical="top" wrapText="1"/>
    </xf>
    <xf numFmtId="0" fontId="12" fillId="6" borderId="15" xfId="0" applyFont="1" applyFill="1" applyBorder="1" applyAlignment="1">
      <alignment vertical="top" wrapText="1"/>
    </xf>
    <xf numFmtId="0" fontId="11" fillId="6" borderId="15" xfId="0" applyFont="1" applyFill="1" applyBorder="1" applyAlignment="1">
      <alignment vertical="top"/>
    </xf>
    <xf numFmtId="0" fontId="11" fillId="6" borderId="15" xfId="0" applyFont="1" applyFill="1" applyBorder="1" applyAlignment="1">
      <alignment vertical="top" wrapText="1"/>
    </xf>
    <xf numFmtId="9" fontId="0" fillId="0" borderId="0" xfId="0" applyNumberFormat="1"/>
    <xf numFmtId="174" fontId="0" fillId="0" borderId="0" xfId="0" applyNumberFormat="1"/>
    <xf numFmtId="0" fontId="11" fillId="5" borderId="14" xfId="0" applyFont="1" applyFill="1" applyBorder="1" applyAlignment="1">
      <alignment vertical="top"/>
    </xf>
    <xf numFmtId="16" fontId="0" fillId="0" borderId="0" xfId="0" applyNumberFormat="1"/>
    <xf numFmtId="4" fontId="0" fillId="3" borderId="0" xfId="0" applyNumberFormat="1" applyFill="1"/>
    <xf numFmtId="0" fontId="0" fillId="3" borderId="0" xfId="0" applyFill="1"/>
    <xf numFmtId="14" fontId="0" fillId="0" borderId="0" xfId="0" applyNumberFormat="1"/>
    <xf numFmtId="167" fontId="0" fillId="0" borderId="2" xfId="0" applyNumberFormat="1" applyBorder="1"/>
    <xf numFmtId="169" fontId="0" fillId="0" borderId="0" xfId="0" applyNumberFormat="1"/>
    <xf numFmtId="0" fontId="0" fillId="0" borderId="0" xfId="0" quotePrefix="1"/>
    <xf numFmtId="0" fontId="2" fillId="0" borderId="2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13" fillId="0" borderId="0" xfId="0" applyFont="1" applyAlignment="1"/>
    <xf numFmtId="0" fontId="2" fillId="0" borderId="0" xfId="0" applyFont="1" applyAlignme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C3CE-CD9F-4BA1-BC3C-B67C2B8D2579}">
  <dimension ref="B1:T55"/>
  <sheetViews>
    <sheetView tabSelected="1" workbookViewId="0">
      <selection activeCell="C3" sqref="C3"/>
    </sheetView>
  </sheetViews>
  <sheetFormatPr baseColWidth="10" defaultColWidth="11.42578125" defaultRowHeight="15" x14ac:dyDescent="0.25"/>
  <cols>
    <col min="1" max="1" width="2.28515625" customWidth="1"/>
    <col min="2" max="2" width="21.42578125" bestFit="1" customWidth="1"/>
    <col min="3" max="3" width="20.42578125" style="3" bestFit="1" customWidth="1"/>
    <col min="4" max="4" width="33.7109375" bestFit="1" customWidth="1"/>
    <col min="5" max="5" width="17.28515625" style="3" bestFit="1" customWidth="1"/>
    <col min="6" max="6" width="2.28515625" customWidth="1"/>
    <col min="7" max="7" width="1.7109375" customWidth="1"/>
    <col min="8" max="8" width="11.7109375" bestFit="1" customWidth="1"/>
    <col min="9" max="9" width="17.7109375" customWidth="1"/>
    <col min="10" max="10" width="14.42578125" customWidth="1"/>
    <col min="11" max="11" width="14.28515625" customWidth="1"/>
    <col min="12" max="12" width="18.28515625" customWidth="1"/>
    <col min="13" max="13" width="15" customWidth="1"/>
    <col min="14" max="14" width="12.42578125" bestFit="1" customWidth="1"/>
    <col min="16" max="16" width="13.28515625" bestFit="1" customWidth="1"/>
    <col min="257" max="257" width="2.28515625" customWidth="1"/>
    <col min="258" max="258" width="21.42578125" bestFit="1" customWidth="1"/>
    <col min="259" max="259" width="13" bestFit="1" customWidth="1"/>
    <col min="260" max="260" width="16.28515625" bestFit="1" customWidth="1"/>
    <col min="261" max="261" width="12" bestFit="1" customWidth="1"/>
    <col min="262" max="262" width="2.28515625" customWidth="1"/>
    <col min="263" max="263" width="1.7109375" customWidth="1"/>
    <col min="264" max="264" width="21" customWidth="1"/>
    <col min="265" max="265" width="17.7109375" customWidth="1"/>
    <col min="266" max="266" width="14.42578125" customWidth="1"/>
    <col min="267" max="267" width="14.28515625" customWidth="1"/>
    <col min="268" max="268" width="18.28515625" customWidth="1"/>
    <col min="269" max="269" width="15" customWidth="1"/>
    <col min="270" max="270" width="12.42578125" bestFit="1" customWidth="1"/>
    <col min="272" max="272" width="13.28515625" bestFit="1" customWidth="1"/>
    <col min="513" max="513" width="2.28515625" customWidth="1"/>
    <col min="514" max="514" width="21.42578125" bestFit="1" customWidth="1"/>
    <col min="515" max="515" width="13" bestFit="1" customWidth="1"/>
    <col min="516" max="516" width="16.28515625" bestFit="1" customWidth="1"/>
    <col min="517" max="517" width="12" bestFit="1" customWidth="1"/>
    <col min="518" max="518" width="2.28515625" customWidth="1"/>
    <col min="519" max="519" width="1.7109375" customWidth="1"/>
    <col min="520" max="520" width="21" customWidth="1"/>
    <col min="521" max="521" width="17.7109375" customWidth="1"/>
    <col min="522" max="522" width="14.42578125" customWidth="1"/>
    <col min="523" max="523" width="14.28515625" customWidth="1"/>
    <col min="524" max="524" width="18.28515625" customWidth="1"/>
    <col min="525" max="525" width="15" customWidth="1"/>
    <col min="526" max="526" width="12.42578125" bestFit="1" customWidth="1"/>
    <col min="528" max="528" width="13.28515625" bestFit="1" customWidth="1"/>
    <col min="769" max="769" width="2.28515625" customWidth="1"/>
    <col min="770" max="770" width="21.42578125" bestFit="1" customWidth="1"/>
    <col min="771" max="771" width="13" bestFit="1" customWidth="1"/>
    <col min="772" max="772" width="16.28515625" bestFit="1" customWidth="1"/>
    <col min="773" max="773" width="12" bestFit="1" customWidth="1"/>
    <col min="774" max="774" width="2.28515625" customWidth="1"/>
    <col min="775" max="775" width="1.7109375" customWidth="1"/>
    <col min="776" max="776" width="21" customWidth="1"/>
    <col min="777" max="777" width="17.7109375" customWidth="1"/>
    <col min="778" max="778" width="14.42578125" customWidth="1"/>
    <col min="779" max="779" width="14.28515625" customWidth="1"/>
    <col min="780" max="780" width="18.28515625" customWidth="1"/>
    <col min="781" max="781" width="15" customWidth="1"/>
    <col min="782" max="782" width="12.42578125" bestFit="1" customWidth="1"/>
    <col min="784" max="784" width="13.28515625" bestFit="1" customWidth="1"/>
    <col min="1025" max="1025" width="2.28515625" customWidth="1"/>
    <col min="1026" max="1026" width="21.42578125" bestFit="1" customWidth="1"/>
    <col min="1027" max="1027" width="13" bestFit="1" customWidth="1"/>
    <col min="1028" max="1028" width="16.28515625" bestFit="1" customWidth="1"/>
    <col min="1029" max="1029" width="12" bestFit="1" customWidth="1"/>
    <col min="1030" max="1030" width="2.28515625" customWidth="1"/>
    <col min="1031" max="1031" width="1.7109375" customWidth="1"/>
    <col min="1032" max="1032" width="21" customWidth="1"/>
    <col min="1033" max="1033" width="17.7109375" customWidth="1"/>
    <col min="1034" max="1034" width="14.42578125" customWidth="1"/>
    <col min="1035" max="1035" width="14.28515625" customWidth="1"/>
    <col min="1036" max="1036" width="18.28515625" customWidth="1"/>
    <col min="1037" max="1037" width="15" customWidth="1"/>
    <col min="1038" max="1038" width="12.42578125" bestFit="1" customWidth="1"/>
    <col min="1040" max="1040" width="13.28515625" bestFit="1" customWidth="1"/>
    <col min="1281" max="1281" width="2.28515625" customWidth="1"/>
    <col min="1282" max="1282" width="21.42578125" bestFit="1" customWidth="1"/>
    <col min="1283" max="1283" width="13" bestFit="1" customWidth="1"/>
    <col min="1284" max="1284" width="16.28515625" bestFit="1" customWidth="1"/>
    <col min="1285" max="1285" width="12" bestFit="1" customWidth="1"/>
    <col min="1286" max="1286" width="2.28515625" customWidth="1"/>
    <col min="1287" max="1287" width="1.7109375" customWidth="1"/>
    <col min="1288" max="1288" width="21" customWidth="1"/>
    <col min="1289" max="1289" width="17.7109375" customWidth="1"/>
    <col min="1290" max="1290" width="14.42578125" customWidth="1"/>
    <col min="1291" max="1291" width="14.28515625" customWidth="1"/>
    <col min="1292" max="1292" width="18.28515625" customWidth="1"/>
    <col min="1293" max="1293" width="15" customWidth="1"/>
    <col min="1294" max="1294" width="12.42578125" bestFit="1" customWidth="1"/>
    <col min="1296" max="1296" width="13.28515625" bestFit="1" customWidth="1"/>
    <col min="1537" max="1537" width="2.28515625" customWidth="1"/>
    <col min="1538" max="1538" width="21.42578125" bestFit="1" customWidth="1"/>
    <col min="1539" max="1539" width="13" bestFit="1" customWidth="1"/>
    <col min="1540" max="1540" width="16.28515625" bestFit="1" customWidth="1"/>
    <col min="1541" max="1541" width="12" bestFit="1" customWidth="1"/>
    <col min="1542" max="1542" width="2.28515625" customWidth="1"/>
    <col min="1543" max="1543" width="1.7109375" customWidth="1"/>
    <col min="1544" max="1544" width="21" customWidth="1"/>
    <col min="1545" max="1545" width="17.7109375" customWidth="1"/>
    <col min="1546" max="1546" width="14.42578125" customWidth="1"/>
    <col min="1547" max="1547" width="14.28515625" customWidth="1"/>
    <col min="1548" max="1548" width="18.28515625" customWidth="1"/>
    <col min="1549" max="1549" width="15" customWidth="1"/>
    <col min="1550" max="1550" width="12.42578125" bestFit="1" customWidth="1"/>
    <col min="1552" max="1552" width="13.28515625" bestFit="1" customWidth="1"/>
    <col min="1793" max="1793" width="2.28515625" customWidth="1"/>
    <col min="1794" max="1794" width="21.42578125" bestFit="1" customWidth="1"/>
    <col min="1795" max="1795" width="13" bestFit="1" customWidth="1"/>
    <col min="1796" max="1796" width="16.28515625" bestFit="1" customWidth="1"/>
    <col min="1797" max="1797" width="12" bestFit="1" customWidth="1"/>
    <col min="1798" max="1798" width="2.28515625" customWidth="1"/>
    <col min="1799" max="1799" width="1.7109375" customWidth="1"/>
    <col min="1800" max="1800" width="21" customWidth="1"/>
    <col min="1801" max="1801" width="17.7109375" customWidth="1"/>
    <col min="1802" max="1802" width="14.42578125" customWidth="1"/>
    <col min="1803" max="1803" width="14.28515625" customWidth="1"/>
    <col min="1804" max="1804" width="18.28515625" customWidth="1"/>
    <col min="1805" max="1805" width="15" customWidth="1"/>
    <col min="1806" max="1806" width="12.42578125" bestFit="1" customWidth="1"/>
    <col min="1808" max="1808" width="13.28515625" bestFit="1" customWidth="1"/>
    <col min="2049" max="2049" width="2.28515625" customWidth="1"/>
    <col min="2050" max="2050" width="21.42578125" bestFit="1" customWidth="1"/>
    <col min="2051" max="2051" width="13" bestFit="1" customWidth="1"/>
    <col min="2052" max="2052" width="16.28515625" bestFit="1" customWidth="1"/>
    <col min="2053" max="2053" width="12" bestFit="1" customWidth="1"/>
    <col min="2054" max="2054" width="2.28515625" customWidth="1"/>
    <col min="2055" max="2055" width="1.7109375" customWidth="1"/>
    <col min="2056" max="2056" width="21" customWidth="1"/>
    <col min="2057" max="2057" width="17.7109375" customWidth="1"/>
    <col min="2058" max="2058" width="14.42578125" customWidth="1"/>
    <col min="2059" max="2059" width="14.28515625" customWidth="1"/>
    <col min="2060" max="2060" width="18.28515625" customWidth="1"/>
    <col min="2061" max="2061" width="15" customWidth="1"/>
    <col min="2062" max="2062" width="12.42578125" bestFit="1" customWidth="1"/>
    <col min="2064" max="2064" width="13.28515625" bestFit="1" customWidth="1"/>
    <col min="2305" max="2305" width="2.28515625" customWidth="1"/>
    <col min="2306" max="2306" width="21.42578125" bestFit="1" customWidth="1"/>
    <col min="2307" max="2307" width="13" bestFit="1" customWidth="1"/>
    <col min="2308" max="2308" width="16.28515625" bestFit="1" customWidth="1"/>
    <col min="2309" max="2309" width="12" bestFit="1" customWidth="1"/>
    <col min="2310" max="2310" width="2.28515625" customWidth="1"/>
    <col min="2311" max="2311" width="1.7109375" customWidth="1"/>
    <col min="2312" max="2312" width="21" customWidth="1"/>
    <col min="2313" max="2313" width="17.7109375" customWidth="1"/>
    <col min="2314" max="2314" width="14.42578125" customWidth="1"/>
    <col min="2315" max="2315" width="14.28515625" customWidth="1"/>
    <col min="2316" max="2316" width="18.28515625" customWidth="1"/>
    <col min="2317" max="2317" width="15" customWidth="1"/>
    <col min="2318" max="2318" width="12.42578125" bestFit="1" customWidth="1"/>
    <col min="2320" max="2320" width="13.28515625" bestFit="1" customWidth="1"/>
    <col min="2561" max="2561" width="2.28515625" customWidth="1"/>
    <col min="2562" max="2562" width="21.42578125" bestFit="1" customWidth="1"/>
    <col min="2563" max="2563" width="13" bestFit="1" customWidth="1"/>
    <col min="2564" max="2564" width="16.28515625" bestFit="1" customWidth="1"/>
    <col min="2565" max="2565" width="12" bestFit="1" customWidth="1"/>
    <col min="2566" max="2566" width="2.28515625" customWidth="1"/>
    <col min="2567" max="2567" width="1.7109375" customWidth="1"/>
    <col min="2568" max="2568" width="21" customWidth="1"/>
    <col min="2569" max="2569" width="17.7109375" customWidth="1"/>
    <col min="2570" max="2570" width="14.42578125" customWidth="1"/>
    <col min="2571" max="2571" width="14.28515625" customWidth="1"/>
    <col min="2572" max="2572" width="18.28515625" customWidth="1"/>
    <col min="2573" max="2573" width="15" customWidth="1"/>
    <col min="2574" max="2574" width="12.42578125" bestFit="1" customWidth="1"/>
    <col min="2576" max="2576" width="13.28515625" bestFit="1" customWidth="1"/>
    <col min="2817" max="2817" width="2.28515625" customWidth="1"/>
    <col min="2818" max="2818" width="21.42578125" bestFit="1" customWidth="1"/>
    <col min="2819" max="2819" width="13" bestFit="1" customWidth="1"/>
    <col min="2820" max="2820" width="16.28515625" bestFit="1" customWidth="1"/>
    <col min="2821" max="2821" width="12" bestFit="1" customWidth="1"/>
    <col min="2822" max="2822" width="2.28515625" customWidth="1"/>
    <col min="2823" max="2823" width="1.7109375" customWidth="1"/>
    <col min="2824" max="2824" width="21" customWidth="1"/>
    <col min="2825" max="2825" width="17.7109375" customWidth="1"/>
    <col min="2826" max="2826" width="14.42578125" customWidth="1"/>
    <col min="2827" max="2827" width="14.28515625" customWidth="1"/>
    <col min="2828" max="2828" width="18.28515625" customWidth="1"/>
    <col min="2829" max="2829" width="15" customWidth="1"/>
    <col min="2830" max="2830" width="12.42578125" bestFit="1" customWidth="1"/>
    <col min="2832" max="2832" width="13.28515625" bestFit="1" customWidth="1"/>
    <col min="3073" max="3073" width="2.28515625" customWidth="1"/>
    <col min="3074" max="3074" width="21.42578125" bestFit="1" customWidth="1"/>
    <col min="3075" max="3075" width="13" bestFit="1" customWidth="1"/>
    <col min="3076" max="3076" width="16.28515625" bestFit="1" customWidth="1"/>
    <col min="3077" max="3077" width="12" bestFit="1" customWidth="1"/>
    <col min="3078" max="3078" width="2.28515625" customWidth="1"/>
    <col min="3079" max="3079" width="1.7109375" customWidth="1"/>
    <col min="3080" max="3080" width="21" customWidth="1"/>
    <col min="3081" max="3081" width="17.7109375" customWidth="1"/>
    <col min="3082" max="3082" width="14.42578125" customWidth="1"/>
    <col min="3083" max="3083" width="14.28515625" customWidth="1"/>
    <col min="3084" max="3084" width="18.28515625" customWidth="1"/>
    <col min="3085" max="3085" width="15" customWidth="1"/>
    <col min="3086" max="3086" width="12.42578125" bestFit="1" customWidth="1"/>
    <col min="3088" max="3088" width="13.28515625" bestFit="1" customWidth="1"/>
    <col min="3329" max="3329" width="2.28515625" customWidth="1"/>
    <col min="3330" max="3330" width="21.42578125" bestFit="1" customWidth="1"/>
    <col min="3331" max="3331" width="13" bestFit="1" customWidth="1"/>
    <col min="3332" max="3332" width="16.28515625" bestFit="1" customWidth="1"/>
    <col min="3333" max="3333" width="12" bestFit="1" customWidth="1"/>
    <col min="3334" max="3334" width="2.28515625" customWidth="1"/>
    <col min="3335" max="3335" width="1.7109375" customWidth="1"/>
    <col min="3336" max="3336" width="21" customWidth="1"/>
    <col min="3337" max="3337" width="17.7109375" customWidth="1"/>
    <col min="3338" max="3338" width="14.42578125" customWidth="1"/>
    <col min="3339" max="3339" width="14.28515625" customWidth="1"/>
    <col min="3340" max="3340" width="18.28515625" customWidth="1"/>
    <col min="3341" max="3341" width="15" customWidth="1"/>
    <col min="3342" max="3342" width="12.42578125" bestFit="1" customWidth="1"/>
    <col min="3344" max="3344" width="13.28515625" bestFit="1" customWidth="1"/>
    <col min="3585" max="3585" width="2.28515625" customWidth="1"/>
    <col min="3586" max="3586" width="21.42578125" bestFit="1" customWidth="1"/>
    <col min="3587" max="3587" width="13" bestFit="1" customWidth="1"/>
    <col min="3588" max="3588" width="16.28515625" bestFit="1" customWidth="1"/>
    <col min="3589" max="3589" width="12" bestFit="1" customWidth="1"/>
    <col min="3590" max="3590" width="2.28515625" customWidth="1"/>
    <col min="3591" max="3591" width="1.7109375" customWidth="1"/>
    <col min="3592" max="3592" width="21" customWidth="1"/>
    <col min="3593" max="3593" width="17.7109375" customWidth="1"/>
    <col min="3594" max="3594" width="14.42578125" customWidth="1"/>
    <col min="3595" max="3595" width="14.28515625" customWidth="1"/>
    <col min="3596" max="3596" width="18.28515625" customWidth="1"/>
    <col min="3597" max="3597" width="15" customWidth="1"/>
    <col min="3598" max="3598" width="12.42578125" bestFit="1" customWidth="1"/>
    <col min="3600" max="3600" width="13.28515625" bestFit="1" customWidth="1"/>
    <col min="3841" max="3841" width="2.28515625" customWidth="1"/>
    <col min="3842" max="3842" width="21.42578125" bestFit="1" customWidth="1"/>
    <col min="3843" max="3843" width="13" bestFit="1" customWidth="1"/>
    <col min="3844" max="3844" width="16.28515625" bestFit="1" customWidth="1"/>
    <col min="3845" max="3845" width="12" bestFit="1" customWidth="1"/>
    <col min="3846" max="3846" width="2.28515625" customWidth="1"/>
    <col min="3847" max="3847" width="1.7109375" customWidth="1"/>
    <col min="3848" max="3848" width="21" customWidth="1"/>
    <col min="3849" max="3849" width="17.7109375" customWidth="1"/>
    <col min="3850" max="3850" width="14.42578125" customWidth="1"/>
    <col min="3851" max="3851" width="14.28515625" customWidth="1"/>
    <col min="3852" max="3852" width="18.28515625" customWidth="1"/>
    <col min="3853" max="3853" width="15" customWidth="1"/>
    <col min="3854" max="3854" width="12.42578125" bestFit="1" customWidth="1"/>
    <col min="3856" max="3856" width="13.28515625" bestFit="1" customWidth="1"/>
    <col min="4097" max="4097" width="2.28515625" customWidth="1"/>
    <col min="4098" max="4098" width="21.42578125" bestFit="1" customWidth="1"/>
    <col min="4099" max="4099" width="13" bestFit="1" customWidth="1"/>
    <col min="4100" max="4100" width="16.28515625" bestFit="1" customWidth="1"/>
    <col min="4101" max="4101" width="12" bestFit="1" customWidth="1"/>
    <col min="4102" max="4102" width="2.28515625" customWidth="1"/>
    <col min="4103" max="4103" width="1.7109375" customWidth="1"/>
    <col min="4104" max="4104" width="21" customWidth="1"/>
    <col min="4105" max="4105" width="17.7109375" customWidth="1"/>
    <col min="4106" max="4106" width="14.42578125" customWidth="1"/>
    <col min="4107" max="4107" width="14.28515625" customWidth="1"/>
    <col min="4108" max="4108" width="18.28515625" customWidth="1"/>
    <col min="4109" max="4109" width="15" customWidth="1"/>
    <col min="4110" max="4110" width="12.42578125" bestFit="1" customWidth="1"/>
    <col min="4112" max="4112" width="13.28515625" bestFit="1" customWidth="1"/>
    <col min="4353" max="4353" width="2.28515625" customWidth="1"/>
    <col min="4354" max="4354" width="21.42578125" bestFit="1" customWidth="1"/>
    <col min="4355" max="4355" width="13" bestFit="1" customWidth="1"/>
    <col min="4356" max="4356" width="16.28515625" bestFit="1" customWidth="1"/>
    <col min="4357" max="4357" width="12" bestFit="1" customWidth="1"/>
    <col min="4358" max="4358" width="2.28515625" customWidth="1"/>
    <col min="4359" max="4359" width="1.7109375" customWidth="1"/>
    <col min="4360" max="4360" width="21" customWidth="1"/>
    <col min="4361" max="4361" width="17.7109375" customWidth="1"/>
    <col min="4362" max="4362" width="14.42578125" customWidth="1"/>
    <col min="4363" max="4363" width="14.28515625" customWidth="1"/>
    <col min="4364" max="4364" width="18.28515625" customWidth="1"/>
    <col min="4365" max="4365" width="15" customWidth="1"/>
    <col min="4366" max="4366" width="12.42578125" bestFit="1" customWidth="1"/>
    <col min="4368" max="4368" width="13.28515625" bestFit="1" customWidth="1"/>
    <col min="4609" max="4609" width="2.28515625" customWidth="1"/>
    <col min="4610" max="4610" width="21.42578125" bestFit="1" customWidth="1"/>
    <col min="4611" max="4611" width="13" bestFit="1" customWidth="1"/>
    <col min="4612" max="4612" width="16.28515625" bestFit="1" customWidth="1"/>
    <col min="4613" max="4613" width="12" bestFit="1" customWidth="1"/>
    <col min="4614" max="4614" width="2.28515625" customWidth="1"/>
    <col min="4615" max="4615" width="1.7109375" customWidth="1"/>
    <col min="4616" max="4616" width="21" customWidth="1"/>
    <col min="4617" max="4617" width="17.7109375" customWidth="1"/>
    <col min="4618" max="4618" width="14.42578125" customWidth="1"/>
    <col min="4619" max="4619" width="14.28515625" customWidth="1"/>
    <col min="4620" max="4620" width="18.28515625" customWidth="1"/>
    <col min="4621" max="4621" width="15" customWidth="1"/>
    <col min="4622" max="4622" width="12.42578125" bestFit="1" customWidth="1"/>
    <col min="4624" max="4624" width="13.28515625" bestFit="1" customWidth="1"/>
    <col min="4865" max="4865" width="2.28515625" customWidth="1"/>
    <col min="4866" max="4866" width="21.42578125" bestFit="1" customWidth="1"/>
    <col min="4867" max="4867" width="13" bestFit="1" customWidth="1"/>
    <col min="4868" max="4868" width="16.28515625" bestFit="1" customWidth="1"/>
    <col min="4869" max="4869" width="12" bestFit="1" customWidth="1"/>
    <col min="4870" max="4870" width="2.28515625" customWidth="1"/>
    <col min="4871" max="4871" width="1.7109375" customWidth="1"/>
    <col min="4872" max="4872" width="21" customWidth="1"/>
    <col min="4873" max="4873" width="17.7109375" customWidth="1"/>
    <col min="4874" max="4874" width="14.42578125" customWidth="1"/>
    <col min="4875" max="4875" width="14.28515625" customWidth="1"/>
    <col min="4876" max="4876" width="18.28515625" customWidth="1"/>
    <col min="4877" max="4877" width="15" customWidth="1"/>
    <col min="4878" max="4878" width="12.42578125" bestFit="1" customWidth="1"/>
    <col min="4880" max="4880" width="13.28515625" bestFit="1" customWidth="1"/>
    <col min="5121" max="5121" width="2.28515625" customWidth="1"/>
    <col min="5122" max="5122" width="21.42578125" bestFit="1" customWidth="1"/>
    <col min="5123" max="5123" width="13" bestFit="1" customWidth="1"/>
    <col min="5124" max="5124" width="16.28515625" bestFit="1" customWidth="1"/>
    <col min="5125" max="5125" width="12" bestFit="1" customWidth="1"/>
    <col min="5126" max="5126" width="2.28515625" customWidth="1"/>
    <col min="5127" max="5127" width="1.7109375" customWidth="1"/>
    <col min="5128" max="5128" width="21" customWidth="1"/>
    <col min="5129" max="5129" width="17.7109375" customWidth="1"/>
    <col min="5130" max="5130" width="14.42578125" customWidth="1"/>
    <col min="5131" max="5131" width="14.28515625" customWidth="1"/>
    <col min="5132" max="5132" width="18.28515625" customWidth="1"/>
    <col min="5133" max="5133" width="15" customWidth="1"/>
    <col min="5134" max="5134" width="12.42578125" bestFit="1" customWidth="1"/>
    <col min="5136" max="5136" width="13.28515625" bestFit="1" customWidth="1"/>
    <col min="5377" max="5377" width="2.28515625" customWidth="1"/>
    <col min="5378" max="5378" width="21.42578125" bestFit="1" customWidth="1"/>
    <col min="5379" max="5379" width="13" bestFit="1" customWidth="1"/>
    <col min="5380" max="5380" width="16.28515625" bestFit="1" customWidth="1"/>
    <col min="5381" max="5381" width="12" bestFit="1" customWidth="1"/>
    <col min="5382" max="5382" width="2.28515625" customWidth="1"/>
    <col min="5383" max="5383" width="1.7109375" customWidth="1"/>
    <col min="5384" max="5384" width="21" customWidth="1"/>
    <col min="5385" max="5385" width="17.7109375" customWidth="1"/>
    <col min="5386" max="5386" width="14.42578125" customWidth="1"/>
    <col min="5387" max="5387" width="14.28515625" customWidth="1"/>
    <col min="5388" max="5388" width="18.28515625" customWidth="1"/>
    <col min="5389" max="5389" width="15" customWidth="1"/>
    <col min="5390" max="5390" width="12.42578125" bestFit="1" customWidth="1"/>
    <col min="5392" max="5392" width="13.28515625" bestFit="1" customWidth="1"/>
    <col min="5633" max="5633" width="2.28515625" customWidth="1"/>
    <col min="5634" max="5634" width="21.42578125" bestFit="1" customWidth="1"/>
    <col min="5635" max="5635" width="13" bestFit="1" customWidth="1"/>
    <col min="5636" max="5636" width="16.28515625" bestFit="1" customWidth="1"/>
    <col min="5637" max="5637" width="12" bestFit="1" customWidth="1"/>
    <col min="5638" max="5638" width="2.28515625" customWidth="1"/>
    <col min="5639" max="5639" width="1.7109375" customWidth="1"/>
    <col min="5640" max="5640" width="21" customWidth="1"/>
    <col min="5641" max="5641" width="17.7109375" customWidth="1"/>
    <col min="5642" max="5642" width="14.42578125" customWidth="1"/>
    <col min="5643" max="5643" width="14.28515625" customWidth="1"/>
    <col min="5644" max="5644" width="18.28515625" customWidth="1"/>
    <col min="5645" max="5645" width="15" customWidth="1"/>
    <col min="5646" max="5646" width="12.42578125" bestFit="1" customWidth="1"/>
    <col min="5648" max="5648" width="13.28515625" bestFit="1" customWidth="1"/>
    <col min="5889" max="5889" width="2.28515625" customWidth="1"/>
    <col min="5890" max="5890" width="21.42578125" bestFit="1" customWidth="1"/>
    <col min="5891" max="5891" width="13" bestFit="1" customWidth="1"/>
    <col min="5892" max="5892" width="16.28515625" bestFit="1" customWidth="1"/>
    <col min="5893" max="5893" width="12" bestFit="1" customWidth="1"/>
    <col min="5894" max="5894" width="2.28515625" customWidth="1"/>
    <col min="5895" max="5895" width="1.7109375" customWidth="1"/>
    <col min="5896" max="5896" width="21" customWidth="1"/>
    <col min="5897" max="5897" width="17.7109375" customWidth="1"/>
    <col min="5898" max="5898" width="14.42578125" customWidth="1"/>
    <col min="5899" max="5899" width="14.28515625" customWidth="1"/>
    <col min="5900" max="5900" width="18.28515625" customWidth="1"/>
    <col min="5901" max="5901" width="15" customWidth="1"/>
    <col min="5902" max="5902" width="12.42578125" bestFit="1" customWidth="1"/>
    <col min="5904" max="5904" width="13.28515625" bestFit="1" customWidth="1"/>
    <col min="6145" max="6145" width="2.28515625" customWidth="1"/>
    <col min="6146" max="6146" width="21.42578125" bestFit="1" customWidth="1"/>
    <col min="6147" max="6147" width="13" bestFit="1" customWidth="1"/>
    <col min="6148" max="6148" width="16.28515625" bestFit="1" customWidth="1"/>
    <col min="6149" max="6149" width="12" bestFit="1" customWidth="1"/>
    <col min="6150" max="6150" width="2.28515625" customWidth="1"/>
    <col min="6151" max="6151" width="1.7109375" customWidth="1"/>
    <col min="6152" max="6152" width="21" customWidth="1"/>
    <col min="6153" max="6153" width="17.7109375" customWidth="1"/>
    <col min="6154" max="6154" width="14.42578125" customWidth="1"/>
    <col min="6155" max="6155" width="14.28515625" customWidth="1"/>
    <col min="6156" max="6156" width="18.28515625" customWidth="1"/>
    <col min="6157" max="6157" width="15" customWidth="1"/>
    <col min="6158" max="6158" width="12.42578125" bestFit="1" customWidth="1"/>
    <col min="6160" max="6160" width="13.28515625" bestFit="1" customWidth="1"/>
    <col min="6401" max="6401" width="2.28515625" customWidth="1"/>
    <col min="6402" max="6402" width="21.42578125" bestFit="1" customWidth="1"/>
    <col min="6403" max="6403" width="13" bestFit="1" customWidth="1"/>
    <col min="6404" max="6404" width="16.28515625" bestFit="1" customWidth="1"/>
    <col min="6405" max="6405" width="12" bestFit="1" customWidth="1"/>
    <col min="6406" max="6406" width="2.28515625" customWidth="1"/>
    <col min="6407" max="6407" width="1.7109375" customWidth="1"/>
    <col min="6408" max="6408" width="21" customWidth="1"/>
    <col min="6409" max="6409" width="17.7109375" customWidth="1"/>
    <col min="6410" max="6410" width="14.42578125" customWidth="1"/>
    <col min="6411" max="6411" width="14.28515625" customWidth="1"/>
    <col min="6412" max="6412" width="18.28515625" customWidth="1"/>
    <col min="6413" max="6413" width="15" customWidth="1"/>
    <col min="6414" max="6414" width="12.42578125" bestFit="1" customWidth="1"/>
    <col min="6416" max="6416" width="13.28515625" bestFit="1" customWidth="1"/>
    <col min="6657" max="6657" width="2.28515625" customWidth="1"/>
    <col min="6658" max="6658" width="21.42578125" bestFit="1" customWidth="1"/>
    <col min="6659" max="6659" width="13" bestFit="1" customWidth="1"/>
    <col min="6660" max="6660" width="16.28515625" bestFit="1" customWidth="1"/>
    <col min="6661" max="6661" width="12" bestFit="1" customWidth="1"/>
    <col min="6662" max="6662" width="2.28515625" customWidth="1"/>
    <col min="6663" max="6663" width="1.7109375" customWidth="1"/>
    <col min="6664" max="6664" width="21" customWidth="1"/>
    <col min="6665" max="6665" width="17.7109375" customWidth="1"/>
    <col min="6666" max="6666" width="14.42578125" customWidth="1"/>
    <col min="6667" max="6667" width="14.28515625" customWidth="1"/>
    <col min="6668" max="6668" width="18.28515625" customWidth="1"/>
    <col min="6669" max="6669" width="15" customWidth="1"/>
    <col min="6670" max="6670" width="12.42578125" bestFit="1" customWidth="1"/>
    <col min="6672" max="6672" width="13.28515625" bestFit="1" customWidth="1"/>
    <col min="6913" max="6913" width="2.28515625" customWidth="1"/>
    <col min="6914" max="6914" width="21.42578125" bestFit="1" customWidth="1"/>
    <col min="6915" max="6915" width="13" bestFit="1" customWidth="1"/>
    <col min="6916" max="6916" width="16.28515625" bestFit="1" customWidth="1"/>
    <col min="6917" max="6917" width="12" bestFit="1" customWidth="1"/>
    <col min="6918" max="6918" width="2.28515625" customWidth="1"/>
    <col min="6919" max="6919" width="1.7109375" customWidth="1"/>
    <col min="6920" max="6920" width="21" customWidth="1"/>
    <col min="6921" max="6921" width="17.7109375" customWidth="1"/>
    <col min="6922" max="6922" width="14.42578125" customWidth="1"/>
    <col min="6923" max="6923" width="14.28515625" customWidth="1"/>
    <col min="6924" max="6924" width="18.28515625" customWidth="1"/>
    <col min="6925" max="6925" width="15" customWidth="1"/>
    <col min="6926" max="6926" width="12.42578125" bestFit="1" customWidth="1"/>
    <col min="6928" max="6928" width="13.28515625" bestFit="1" customWidth="1"/>
    <col min="7169" max="7169" width="2.28515625" customWidth="1"/>
    <col min="7170" max="7170" width="21.42578125" bestFit="1" customWidth="1"/>
    <col min="7171" max="7171" width="13" bestFit="1" customWidth="1"/>
    <col min="7172" max="7172" width="16.28515625" bestFit="1" customWidth="1"/>
    <col min="7173" max="7173" width="12" bestFit="1" customWidth="1"/>
    <col min="7174" max="7174" width="2.28515625" customWidth="1"/>
    <col min="7175" max="7175" width="1.7109375" customWidth="1"/>
    <col min="7176" max="7176" width="21" customWidth="1"/>
    <col min="7177" max="7177" width="17.7109375" customWidth="1"/>
    <col min="7178" max="7178" width="14.42578125" customWidth="1"/>
    <col min="7179" max="7179" width="14.28515625" customWidth="1"/>
    <col min="7180" max="7180" width="18.28515625" customWidth="1"/>
    <col min="7181" max="7181" width="15" customWidth="1"/>
    <col min="7182" max="7182" width="12.42578125" bestFit="1" customWidth="1"/>
    <col min="7184" max="7184" width="13.28515625" bestFit="1" customWidth="1"/>
    <col min="7425" max="7425" width="2.28515625" customWidth="1"/>
    <col min="7426" max="7426" width="21.42578125" bestFit="1" customWidth="1"/>
    <col min="7427" max="7427" width="13" bestFit="1" customWidth="1"/>
    <col min="7428" max="7428" width="16.28515625" bestFit="1" customWidth="1"/>
    <col min="7429" max="7429" width="12" bestFit="1" customWidth="1"/>
    <col min="7430" max="7430" width="2.28515625" customWidth="1"/>
    <col min="7431" max="7431" width="1.7109375" customWidth="1"/>
    <col min="7432" max="7432" width="21" customWidth="1"/>
    <col min="7433" max="7433" width="17.7109375" customWidth="1"/>
    <col min="7434" max="7434" width="14.42578125" customWidth="1"/>
    <col min="7435" max="7435" width="14.28515625" customWidth="1"/>
    <col min="7436" max="7436" width="18.28515625" customWidth="1"/>
    <col min="7437" max="7437" width="15" customWidth="1"/>
    <col min="7438" max="7438" width="12.42578125" bestFit="1" customWidth="1"/>
    <col min="7440" max="7440" width="13.28515625" bestFit="1" customWidth="1"/>
    <col min="7681" max="7681" width="2.28515625" customWidth="1"/>
    <col min="7682" max="7682" width="21.42578125" bestFit="1" customWidth="1"/>
    <col min="7683" max="7683" width="13" bestFit="1" customWidth="1"/>
    <col min="7684" max="7684" width="16.28515625" bestFit="1" customWidth="1"/>
    <col min="7685" max="7685" width="12" bestFit="1" customWidth="1"/>
    <col min="7686" max="7686" width="2.28515625" customWidth="1"/>
    <col min="7687" max="7687" width="1.7109375" customWidth="1"/>
    <col min="7688" max="7688" width="21" customWidth="1"/>
    <col min="7689" max="7689" width="17.7109375" customWidth="1"/>
    <col min="7690" max="7690" width="14.42578125" customWidth="1"/>
    <col min="7691" max="7691" width="14.28515625" customWidth="1"/>
    <col min="7692" max="7692" width="18.28515625" customWidth="1"/>
    <col min="7693" max="7693" width="15" customWidth="1"/>
    <col min="7694" max="7694" width="12.42578125" bestFit="1" customWidth="1"/>
    <col min="7696" max="7696" width="13.28515625" bestFit="1" customWidth="1"/>
    <col min="7937" max="7937" width="2.28515625" customWidth="1"/>
    <col min="7938" max="7938" width="21.42578125" bestFit="1" customWidth="1"/>
    <col min="7939" max="7939" width="13" bestFit="1" customWidth="1"/>
    <col min="7940" max="7940" width="16.28515625" bestFit="1" customWidth="1"/>
    <col min="7941" max="7941" width="12" bestFit="1" customWidth="1"/>
    <col min="7942" max="7942" width="2.28515625" customWidth="1"/>
    <col min="7943" max="7943" width="1.7109375" customWidth="1"/>
    <col min="7944" max="7944" width="21" customWidth="1"/>
    <col min="7945" max="7945" width="17.7109375" customWidth="1"/>
    <col min="7946" max="7946" width="14.42578125" customWidth="1"/>
    <col min="7947" max="7947" width="14.28515625" customWidth="1"/>
    <col min="7948" max="7948" width="18.28515625" customWidth="1"/>
    <col min="7949" max="7949" width="15" customWidth="1"/>
    <col min="7950" max="7950" width="12.42578125" bestFit="1" customWidth="1"/>
    <col min="7952" max="7952" width="13.28515625" bestFit="1" customWidth="1"/>
    <col min="8193" max="8193" width="2.28515625" customWidth="1"/>
    <col min="8194" max="8194" width="21.42578125" bestFit="1" customWidth="1"/>
    <col min="8195" max="8195" width="13" bestFit="1" customWidth="1"/>
    <col min="8196" max="8196" width="16.28515625" bestFit="1" customWidth="1"/>
    <col min="8197" max="8197" width="12" bestFit="1" customWidth="1"/>
    <col min="8198" max="8198" width="2.28515625" customWidth="1"/>
    <col min="8199" max="8199" width="1.7109375" customWidth="1"/>
    <col min="8200" max="8200" width="21" customWidth="1"/>
    <col min="8201" max="8201" width="17.7109375" customWidth="1"/>
    <col min="8202" max="8202" width="14.42578125" customWidth="1"/>
    <col min="8203" max="8203" width="14.28515625" customWidth="1"/>
    <col min="8204" max="8204" width="18.28515625" customWidth="1"/>
    <col min="8205" max="8205" width="15" customWidth="1"/>
    <col min="8206" max="8206" width="12.42578125" bestFit="1" customWidth="1"/>
    <col min="8208" max="8208" width="13.28515625" bestFit="1" customWidth="1"/>
    <col min="8449" max="8449" width="2.28515625" customWidth="1"/>
    <col min="8450" max="8450" width="21.42578125" bestFit="1" customWidth="1"/>
    <col min="8451" max="8451" width="13" bestFit="1" customWidth="1"/>
    <col min="8452" max="8452" width="16.28515625" bestFit="1" customWidth="1"/>
    <col min="8453" max="8453" width="12" bestFit="1" customWidth="1"/>
    <col min="8454" max="8454" width="2.28515625" customWidth="1"/>
    <col min="8455" max="8455" width="1.7109375" customWidth="1"/>
    <col min="8456" max="8456" width="21" customWidth="1"/>
    <col min="8457" max="8457" width="17.7109375" customWidth="1"/>
    <col min="8458" max="8458" width="14.42578125" customWidth="1"/>
    <col min="8459" max="8459" width="14.28515625" customWidth="1"/>
    <col min="8460" max="8460" width="18.28515625" customWidth="1"/>
    <col min="8461" max="8461" width="15" customWidth="1"/>
    <col min="8462" max="8462" width="12.42578125" bestFit="1" customWidth="1"/>
    <col min="8464" max="8464" width="13.28515625" bestFit="1" customWidth="1"/>
    <col min="8705" max="8705" width="2.28515625" customWidth="1"/>
    <col min="8706" max="8706" width="21.42578125" bestFit="1" customWidth="1"/>
    <col min="8707" max="8707" width="13" bestFit="1" customWidth="1"/>
    <col min="8708" max="8708" width="16.28515625" bestFit="1" customWidth="1"/>
    <col min="8709" max="8709" width="12" bestFit="1" customWidth="1"/>
    <col min="8710" max="8710" width="2.28515625" customWidth="1"/>
    <col min="8711" max="8711" width="1.7109375" customWidth="1"/>
    <col min="8712" max="8712" width="21" customWidth="1"/>
    <col min="8713" max="8713" width="17.7109375" customWidth="1"/>
    <col min="8714" max="8714" width="14.42578125" customWidth="1"/>
    <col min="8715" max="8715" width="14.28515625" customWidth="1"/>
    <col min="8716" max="8716" width="18.28515625" customWidth="1"/>
    <col min="8717" max="8717" width="15" customWidth="1"/>
    <col min="8718" max="8718" width="12.42578125" bestFit="1" customWidth="1"/>
    <col min="8720" max="8720" width="13.28515625" bestFit="1" customWidth="1"/>
    <col min="8961" max="8961" width="2.28515625" customWidth="1"/>
    <col min="8962" max="8962" width="21.42578125" bestFit="1" customWidth="1"/>
    <col min="8963" max="8963" width="13" bestFit="1" customWidth="1"/>
    <col min="8964" max="8964" width="16.28515625" bestFit="1" customWidth="1"/>
    <col min="8965" max="8965" width="12" bestFit="1" customWidth="1"/>
    <col min="8966" max="8966" width="2.28515625" customWidth="1"/>
    <col min="8967" max="8967" width="1.7109375" customWidth="1"/>
    <col min="8968" max="8968" width="21" customWidth="1"/>
    <col min="8969" max="8969" width="17.7109375" customWidth="1"/>
    <col min="8970" max="8970" width="14.42578125" customWidth="1"/>
    <col min="8971" max="8971" width="14.28515625" customWidth="1"/>
    <col min="8972" max="8972" width="18.28515625" customWidth="1"/>
    <col min="8973" max="8973" width="15" customWidth="1"/>
    <col min="8974" max="8974" width="12.42578125" bestFit="1" customWidth="1"/>
    <col min="8976" max="8976" width="13.28515625" bestFit="1" customWidth="1"/>
    <col min="9217" max="9217" width="2.28515625" customWidth="1"/>
    <col min="9218" max="9218" width="21.42578125" bestFit="1" customWidth="1"/>
    <col min="9219" max="9219" width="13" bestFit="1" customWidth="1"/>
    <col min="9220" max="9220" width="16.28515625" bestFit="1" customWidth="1"/>
    <col min="9221" max="9221" width="12" bestFit="1" customWidth="1"/>
    <col min="9222" max="9222" width="2.28515625" customWidth="1"/>
    <col min="9223" max="9223" width="1.7109375" customWidth="1"/>
    <col min="9224" max="9224" width="21" customWidth="1"/>
    <col min="9225" max="9225" width="17.7109375" customWidth="1"/>
    <col min="9226" max="9226" width="14.42578125" customWidth="1"/>
    <col min="9227" max="9227" width="14.28515625" customWidth="1"/>
    <col min="9228" max="9228" width="18.28515625" customWidth="1"/>
    <col min="9229" max="9229" width="15" customWidth="1"/>
    <col min="9230" max="9230" width="12.42578125" bestFit="1" customWidth="1"/>
    <col min="9232" max="9232" width="13.28515625" bestFit="1" customWidth="1"/>
    <col min="9473" max="9473" width="2.28515625" customWidth="1"/>
    <col min="9474" max="9474" width="21.42578125" bestFit="1" customWidth="1"/>
    <col min="9475" max="9475" width="13" bestFit="1" customWidth="1"/>
    <col min="9476" max="9476" width="16.28515625" bestFit="1" customWidth="1"/>
    <col min="9477" max="9477" width="12" bestFit="1" customWidth="1"/>
    <col min="9478" max="9478" width="2.28515625" customWidth="1"/>
    <col min="9479" max="9479" width="1.7109375" customWidth="1"/>
    <col min="9480" max="9480" width="21" customWidth="1"/>
    <col min="9481" max="9481" width="17.7109375" customWidth="1"/>
    <col min="9482" max="9482" width="14.42578125" customWidth="1"/>
    <col min="9483" max="9483" width="14.28515625" customWidth="1"/>
    <col min="9484" max="9484" width="18.28515625" customWidth="1"/>
    <col min="9485" max="9485" width="15" customWidth="1"/>
    <col min="9486" max="9486" width="12.42578125" bestFit="1" customWidth="1"/>
    <col min="9488" max="9488" width="13.28515625" bestFit="1" customWidth="1"/>
    <col min="9729" max="9729" width="2.28515625" customWidth="1"/>
    <col min="9730" max="9730" width="21.42578125" bestFit="1" customWidth="1"/>
    <col min="9731" max="9731" width="13" bestFit="1" customWidth="1"/>
    <col min="9732" max="9732" width="16.28515625" bestFit="1" customWidth="1"/>
    <col min="9733" max="9733" width="12" bestFit="1" customWidth="1"/>
    <col min="9734" max="9734" width="2.28515625" customWidth="1"/>
    <col min="9735" max="9735" width="1.7109375" customWidth="1"/>
    <col min="9736" max="9736" width="21" customWidth="1"/>
    <col min="9737" max="9737" width="17.7109375" customWidth="1"/>
    <col min="9738" max="9738" width="14.42578125" customWidth="1"/>
    <col min="9739" max="9739" width="14.28515625" customWidth="1"/>
    <col min="9740" max="9740" width="18.28515625" customWidth="1"/>
    <col min="9741" max="9741" width="15" customWidth="1"/>
    <col min="9742" max="9742" width="12.42578125" bestFit="1" customWidth="1"/>
    <col min="9744" max="9744" width="13.28515625" bestFit="1" customWidth="1"/>
    <col min="9985" max="9985" width="2.28515625" customWidth="1"/>
    <col min="9986" max="9986" width="21.42578125" bestFit="1" customWidth="1"/>
    <col min="9987" max="9987" width="13" bestFit="1" customWidth="1"/>
    <col min="9988" max="9988" width="16.28515625" bestFit="1" customWidth="1"/>
    <col min="9989" max="9989" width="12" bestFit="1" customWidth="1"/>
    <col min="9990" max="9990" width="2.28515625" customWidth="1"/>
    <col min="9991" max="9991" width="1.7109375" customWidth="1"/>
    <col min="9992" max="9992" width="21" customWidth="1"/>
    <col min="9993" max="9993" width="17.7109375" customWidth="1"/>
    <col min="9994" max="9994" width="14.42578125" customWidth="1"/>
    <col min="9995" max="9995" width="14.28515625" customWidth="1"/>
    <col min="9996" max="9996" width="18.28515625" customWidth="1"/>
    <col min="9997" max="9997" width="15" customWidth="1"/>
    <col min="9998" max="9998" width="12.42578125" bestFit="1" customWidth="1"/>
    <col min="10000" max="10000" width="13.28515625" bestFit="1" customWidth="1"/>
    <col min="10241" max="10241" width="2.28515625" customWidth="1"/>
    <col min="10242" max="10242" width="21.42578125" bestFit="1" customWidth="1"/>
    <col min="10243" max="10243" width="13" bestFit="1" customWidth="1"/>
    <col min="10244" max="10244" width="16.28515625" bestFit="1" customWidth="1"/>
    <col min="10245" max="10245" width="12" bestFit="1" customWidth="1"/>
    <col min="10246" max="10246" width="2.28515625" customWidth="1"/>
    <col min="10247" max="10247" width="1.7109375" customWidth="1"/>
    <col min="10248" max="10248" width="21" customWidth="1"/>
    <col min="10249" max="10249" width="17.7109375" customWidth="1"/>
    <col min="10250" max="10250" width="14.42578125" customWidth="1"/>
    <col min="10251" max="10251" width="14.28515625" customWidth="1"/>
    <col min="10252" max="10252" width="18.28515625" customWidth="1"/>
    <col min="10253" max="10253" width="15" customWidth="1"/>
    <col min="10254" max="10254" width="12.42578125" bestFit="1" customWidth="1"/>
    <col min="10256" max="10256" width="13.28515625" bestFit="1" customWidth="1"/>
    <col min="10497" max="10497" width="2.28515625" customWidth="1"/>
    <col min="10498" max="10498" width="21.42578125" bestFit="1" customWidth="1"/>
    <col min="10499" max="10499" width="13" bestFit="1" customWidth="1"/>
    <col min="10500" max="10500" width="16.28515625" bestFit="1" customWidth="1"/>
    <col min="10501" max="10501" width="12" bestFit="1" customWidth="1"/>
    <col min="10502" max="10502" width="2.28515625" customWidth="1"/>
    <col min="10503" max="10503" width="1.7109375" customWidth="1"/>
    <col min="10504" max="10504" width="21" customWidth="1"/>
    <col min="10505" max="10505" width="17.7109375" customWidth="1"/>
    <col min="10506" max="10506" width="14.42578125" customWidth="1"/>
    <col min="10507" max="10507" width="14.28515625" customWidth="1"/>
    <col min="10508" max="10508" width="18.28515625" customWidth="1"/>
    <col min="10509" max="10509" width="15" customWidth="1"/>
    <col min="10510" max="10510" width="12.42578125" bestFit="1" customWidth="1"/>
    <col min="10512" max="10512" width="13.28515625" bestFit="1" customWidth="1"/>
    <col min="10753" max="10753" width="2.28515625" customWidth="1"/>
    <col min="10754" max="10754" width="21.42578125" bestFit="1" customWidth="1"/>
    <col min="10755" max="10755" width="13" bestFit="1" customWidth="1"/>
    <col min="10756" max="10756" width="16.28515625" bestFit="1" customWidth="1"/>
    <col min="10757" max="10757" width="12" bestFit="1" customWidth="1"/>
    <col min="10758" max="10758" width="2.28515625" customWidth="1"/>
    <col min="10759" max="10759" width="1.7109375" customWidth="1"/>
    <col min="10760" max="10760" width="21" customWidth="1"/>
    <col min="10761" max="10761" width="17.7109375" customWidth="1"/>
    <col min="10762" max="10762" width="14.42578125" customWidth="1"/>
    <col min="10763" max="10763" width="14.28515625" customWidth="1"/>
    <col min="10764" max="10764" width="18.28515625" customWidth="1"/>
    <col min="10765" max="10765" width="15" customWidth="1"/>
    <col min="10766" max="10766" width="12.42578125" bestFit="1" customWidth="1"/>
    <col min="10768" max="10768" width="13.28515625" bestFit="1" customWidth="1"/>
    <col min="11009" max="11009" width="2.28515625" customWidth="1"/>
    <col min="11010" max="11010" width="21.42578125" bestFit="1" customWidth="1"/>
    <col min="11011" max="11011" width="13" bestFit="1" customWidth="1"/>
    <col min="11012" max="11012" width="16.28515625" bestFit="1" customWidth="1"/>
    <col min="11013" max="11013" width="12" bestFit="1" customWidth="1"/>
    <col min="11014" max="11014" width="2.28515625" customWidth="1"/>
    <col min="11015" max="11015" width="1.7109375" customWidth="1"/>
    <col min="11016" max="11016" width="21" customWidth="1"/>
    <col min="11017" max="11017" width="17.7109375" customWidth="1"/>
    <col min="11018" max="11018" width="14.42578125" customWidth="1"/>
    <col min="11019" max="11019" width="14.28515625" customWidth="1"/>
    <col min="11020" max="11020" width="18.28515625" customWidth="1"/>
    <col min="11021" max="11021" width="15" customWidth="1"/>
    <col min="11022" max="11022" width="12.42578125" bestFit="1" customWidth="1"/>
    <col min="11024" max="11024" width="13.28515625" bestFit="1" customWidth="1"/>
    <col min="11265" max="11265" width="2.28515625" customWidth="1"/>
    <col min="11266" max="11266" width="21.42578125" bestFit="1" customWidth="1"/>
    <col min="11267" max="11267" width="13" bestFit="1" customWidth="1"/>
    <col min="11268" max="11268" width="16.28515625" bestFit="1" customWidth="1"/>
    <col min="11269" max="11269" width="12" bestFit="1" customWidth="1"/>
    <col min="11270" max="11270" width="2.28515625" customWidth="1"/>
    <col min="11271" max="11271" width="1.7109375" customWidth="1"/>
    <col min="11272" max="11272" width="21" customWidth="1"/>
    <col min="11273" max="11273" width="17.7109375" customWidth="1"/>
    <col min="11274" max="11274" width="14.42578125" customWidth="1"/>
    <col min="11275" max="11275" width="14.28515625" customWidth="1"/>
    <col min="11276" max="11276" width="18.28515625" customWidth="1"/>
    <col min="11277" max="11277" width="15" customWidth="1"/>
    <col min="11278" max="11278" width="12.42578125" bestFit="1" customWidth="1"/>
    <col min="11280" max="11280" width="13.28515625" bestFit="1" customWidth="1"/>
    <col min="11521" max="11521" width="2.28515625" customWidth="1"/>
    <col min="11522" max="11522" width="21.42578125" bestFit="1" customWidth="1"/>
    <col min="11523" max="11523" width="13" bestFit="1" customWidth="1"/>
    <col min="11524" max="11524" width="16.28515625" bestFit="1" customWidth="1"/>
    <col min="11525" max="11525" width="12" bestFit="1" customWidth="1"/>
    <col min="11526" max="11526" width="2.28515625" customWidth="1"/>
    <col min="11527" max="11527" width="1.7109375" customWidth="1"/>
    <col min="11528" max="11528" width="21" customWidth="1"/>
    <col min="11529" max="11529" width="17.7109375" customWidth="1"/>
    <col min="11530" max="11530" width="14.42578125" customWidth="1"/>
    <col min="11531" max="11531" width="14.28515625" customWidth="1"/>
    <col min="11532" max="11532" width="18.28515625" customWidth="1"/>
    <col min="11533" max="11533" width="15" customWidth="1"/>
    <col min="11534" max="11534" width="12.42578125" bestFit="1" customWidth="1"/>
    <col min="11536" max="11536" width="13.28515625" bestFit="1" customWidth="1"/>
    <col min="11777" max="11777" width="2.28515625" customWidth="1"/>
    <col min="11778" max="11778" width="21.42578125" bestFit="1" customWidth="1"/>
    <col min="11779" max="11779" width="13" bestFit="1" customWidth="1"/>
    <col min="11780" max="11780" width="16.28515625" bestFit="1" customWidth="1"/>
    <col min="11781" max="11781" width="12" bestFit="1" customWidth="1"/>
    <col min="11782" max="11782" width="2.28515625" customWidth="1"/>
    <col min="11783" max="11783" width="1.7109375" customWidth="1"/>
    <col min="11784" max="11784" width="21" customWidth="1"/>
    <col min="11785" max="11785" width="17.7109375" customWidth="1"/>
    <col min="11786" max="11786" width="14.42578125" customWidth="1"/>
    <col min="11787" max="11787" width="14.28515625" customWidth="1"/>
    <col min="11788" max="11788" width="18.28515625" customWidth="1"/>
    <col min="11789" max="11789" width="15" customWidth="1"/>
    <col min="11790" max="11790" width="12.42578125" bestFit="1" customWidth="1"/>
    <col min="11792" max="11792" width="13.28515625" bestFit="1" customWidth="1"/>
    <col min="12033" max="12033" width="2.28515625" customWidth="1"/>
    <col min="12034" max="12034" width="21.42578125" bestFit="1" customWidth="1"/>
    <col min="12035" max="12035" width="13" bestFit="1" customWidth="1"/>
    <col min="12036" max="12036" width="16.28515625" bestFit="1" customWidth="1"/>
    <col min="12037" max="12037" width="12" bestFit="1" customWidth="1"/>
    <col min="12038" max="12038" width="2.28515625" customWidth="1"/>
    <col min="12039" max="12039" width="1.7109375" customWidth="1"/>
    <col min="12040" max="12040" width="21" customWidth="1"/>
    <col min="12041" max="12041" width="17.7109375" customWidth="1"/>
    <col min="12042" max="12042" width="14.42578125" customWidth="1"/>
    <col min="12043" max="12043" width="14.28515625" customWidth="1"/>
    <col min="12044" max="12044" width="18.28515625" customWidth="1"/>
    <col min="12045" max="12045" width="15" customWidth="1"/>
    <col min="12046" max="12046" width="12.42578125" bestFit="1" customWidth="1"/>
    <col min="12048" max="12048" width="13.28515625" bestFit="1" customWidth="1"/>
    <col min="12289" max="12289" width="2.28515625" customWidth="1"/>
    <col min="12290" max="12290" width="21.42578125" bestFit="1" customWidth="1"/>
    <col min="12291" max="12291" width="13" bestFit="1" customWidth="1"/>
    <col min="12292" max="12292" width="16.28515625" bestFit="1" customWidth="1"/>
    <col min="12293" max="12293" width="12" bestFit="1" customWidth="1"/>
    <col min="12294" max="12294" width="2.28515625" customWidth="1"/>
    <col min="12295" max="12295" width="1.7109375" customWidth="1"/>
    <col min="12296" max="12296" width="21" customWidth="1"/>
    <col min="12297" max="12297" width="17.7109375" customWidth="1"/>
    <col min="12298" max="12298" width="14.42578125" customWidth="1"/>
    <col min="12299" max="12299" width="14.28515625" customWidth="1"/>
    <col min="12300" max="12300" width="18.28515625" customWidth="1"/>
    <col min="12301" max="12301" width="15" customWidth="1"/>
    <col min="12302" max="12302" width="12.42578125" bestFit="1" customWidth="1"/>
    <col min="12304" max="12304" width="13.28515625" bestFit="1" customWidth="1"/>
    <col min="12545" max="12545" width="2.28515625" customWidth="1"/>
    <col min="12546" max="12546" width="21.42578125" bestFit="1" customWidth="1"/>
    <col min="12547" max="12547" width="13" bestFit="1" customWidth="1"/>
    <col min="12548" max="12548" width="16.28515625" bestFit="1" customWidth="1"/>
    <col min="12549" max="12549" width="12" bestFit="1" customWidth="1"/>
    <col min="12550" max="12550" width="2.28515625" customWidth="1"/>
    <col min="12551" max="12551" width="1.7109375" customWidth="1"/>
    <col min="12552" max="12552" width="21" customWidth="1"/>
    <col min="12553" max="12553" width="17.7109375" customWidth="1"/>
    <col min="12554" max="12554" width="14.42578125" customWidth="1"/>
    <col min="12555" max="12555" width="14.28515625" customWidth="1"/>
    <col min="12556" max="12556" width="18.28515625" customWidth="1"/>
    <col min="12557" max="12557" width="15" customWidth="1"/>
    <col min="12558" max="12558" width="12.42578125" bestFit="1" customWidth="1"/>
    <col min="12560" max="12560" width="13.28515625" bestFit="1" customWidth="1"/>
    <col min="12801" max="12801" width="2.28515625" customWidth="1"/>
    <col min="12802" max="12802" width="21.42578125" bestFit="1" customWidth="1"/>
    <col min="12803" max="12803" width="13" bestFit="1" customWidth="1"/>
    <col min="12804" max="12804" width="16.28515625" bestFit="1" customWidth="1"/>
    <col min="12805" max="12805" width="12" bestFit="1" customWidth="1"/>
    <col min="12806" max="12806" width="2.28515625" customWidth="1"/>
    <col min="12807" max="12807" width="1.7109375" customWidth="1"/>
    <col min="12808" max="12808" width="21" customWidth="1"/>
    <col min="12809" max="12809" width="17.7109375" customWidth="1"/>
    <col min="12810" max="12810" width="14.42578125" customWidth="1"/>
    <col min="12811" max="12811" width="14.28515625" customWidth="1"/>
    <col min="12812" max="12812" width="18.28515625" customWidth="1"/>
    <col min="12813" max="12813" width="15" customWidth="1"/>
    <col min="12814" max="12814" width="12.42578125" bestFit="1" customWidth="1"/>
    <col min="12816" max="12816" width="13.28515625" bestFit="1" customWidth="1"/>
    <col min="13057" max="13057" width="2.28515625" customWidth="1"/>
    <col min="13058" max="13058" width="21.42578125" bestFit="1" customWidth="1"/>
    <col min="13059" max="13059" width="13" bestFit="1" customWidth="1"/>
    <col min="13060" max="13060" width="16.28515625" bestFit="1" customWidth="1"/>
    <col min="13061" max="13061" width="12" bestFit="1" customWidth="1"/>
    <col min="13062" max="13062" width="2.28515625" customWidth="1"/>
    <col min="13063" max="13063" width="1.7109375" customWidth="1"/>
    <col min="13064" max="13064" width="21" customWidth="1"/>
    <col min="13065" max="13065" width="17.7109375" customWidth="1"/>
    <col min="13066" max="13066" width="14.42578125" customWidth="1"/>
    <col min="13067" max="13067" width="14.28515625" customWidth="1"/>
    <col min="13068" max="13068" width="18.28515625" customWidth="1"/>
    <col min="13069" max="13069" width="15" customWidth="1"/>
    <col min="13070" max="13070" width="12.42578125" bestFit="1" customWidth="1"/>
    <col min="13072" max="13072" width="13.28515625" bestFit="1" customWidth="1"/>
    <col min="13313" max="13313" width="2.28515625" customWidth="1"/>
    <col min="13314" max="13314" width="21.42578125" bestFit="1" customWidth="1"/>
    <col min="13315" max="13315" width="13" bestFit="1" customWidth="1"/>
    <col min="13316" max="13316" width="16.28515625" bestFit="1" customWidth="1"/>
    <col min="13317" max="13317" width="12" bestFit="1" customWidth="1"/>
    <col min="13318" max="13318" width="2.28515625" customWidth="1"/>
    <col min="13319" max="13319" width="1.7109375" customWidth="1"/>
    <col min="13320" max="13320" width="21" customWidth="1"/>
    <col min="13321" max="13321" width="17.7109375" customWidth="1"/>
    <col min="13322" max="13322" width="14.42578125" customWidth="1"/>
    <col min="13323" max="13323" width="14.28515625" customWidth="1"/>
    <col min="13324" max="13324" width="18.28515625" customWidth="1"/>
    <col min="13325" max="13325" width="15" customWidth="1"/>
    <col min="13326" max="13326" width="12.42578125" bestFit="1" customWidth="1"/>
    <col min="13328" max="13328" width="13.28515625" bestFit="1" customWidth="1"/>
    <col min="13569" max="13569" width="2.28515625" customWidth="1"/>
    <col min="13570" max="13570" width="21.42578125" bestFit="1" customWidth="1"/>
    <col min="13571" max="13571" width="13" bestFit="1" customWidth="1"/>
    <col min="13572" max="13572" width="16.28515625" bestFit="1" customWidth="1"/>
    <col min="13573" max="13573" width="12" bestFit="1" customWidth="1"/>
    <col min="13574" max="13574" width="2.28515625" customWidth="1"/>
    <col min="13575" max="13575" width="1.7109375" customWidth="1"/>
    <col min="13576" max="13576" width="21" customWidth="1"/>
    <col min="13577" max="13577" width="17.7109375" customWidth="1"/>
    <col min="13578" max="13578" width="14.42578125" customWidth="1"/>
    <col min="13579" max="13579" width="14.28515625" customWidth="1"/>
    <col min="13580" max="13580" width="18.28515625" customWidth="1"/>
    <col min="13581" max="13581" width="15" customWidth="1"/>
    <col min="13582" max="13582" width="12.42578125" bestFit="1" customWidth="1"/>
    <col min="13584" max="13584" width="13.28515625" bestFit="1" customWidth="1"/>
    <col min="13825" max="13825" width="2.28515625" customWidth="1"/>
    <col min="13826" max="13826" width="21.42578125" bestFit="1" customWidth="1"/>
    <col min="13827" max="13827" width="13" bestFit="1" customWidth="1"/>
    <col min="13828" max="13828" width="16.28515625" bestFit="1" customWidth="1"/>
    <col min="13829" max="13829" width="12" bestFit="1" customWidth="1"/>
    <col min="13830" max="13830" width="2.28515625" customWidth="1"/>
    <col min="13831" max="13831" width="1.7109375" customWidth="1"/>
    <col min="13832" max="13832" width="21" customWidth="1"/>
    <col min="13833" max="13833" width="17.7109375" customWidth="1"/>
    <col min="13834" max="13834" width="14.42578125" customWidth="1"/>
    <col min="13835" max="13835" width="14.28515625" customWidth="1"/>
    <col min="13836" max="13836" width="18.28515625" customWidth="1"/>
    <col min="13837" max="13837" width="15" customWidth="1"/>
    <col min="13838" max="13838" width="12.42578125" bestFit="1" customWidth="1"/>
    <col min="13840" max="13840" width="13.28515625" bestFit="1" customWidth="1"/>
    <col min="14081" max="14081" width="2.28515625" customWidth="1"/>
    <col min="14082" max="14082" width="21.42578125" bestFit="1" customWidth="1"/>
    <col min="14083" max="14083" width="13" bestFit="1" customWidth="1"/>
    <col min="14084" max="14084" width="16.28515625" bestFit="1" customWidth="1"/>
    <col min="14085" max="14085" width="12" bestFit="1" customWidth="1"/>
    <col min="14086" max="14086" width="2.28515625" customWidth="1"/>
    <col min="14087" max="14087" width="1.7109375" customWidth="1"/>
    <col min="14088" max="14088" width="21" customWidth="1"/>
    <col min="14089" max="14089" width="17.7109375" customWidth="1"/>
    <col min="14090" max="14090" width="14.42578125" customWidth="1"/>
    <col min="14091" max="14091" width="14.28515625" customWidth="1"/>
    <col min="14092" max="14092" width="18.28515625" customWidth="1"/>
    <col min="14093" max="14093" width="15" customWidth="1"/>
    <col min="14094" max="14094" width="12.42578125" bestFit="1" customWidth="1"/>
    <col min="14096" max="14096" width="13.28515625" bestFit="1" customWidth="1"/>
    <col min="14337" max="14337" width="2.28515625" customWidth="1"/>
    <col min="14338" max="14338" width="21.42578125" bestFit="1" customWidth="1"/>
    <col min="14339" max="14339" width="13" bestFit="1" customWidth="1"/>
    <col min="14340" max="14340" width="16.28515625" bestFit="1" customWidth="1"/>
    <col min="14341" max="14341" width="12" bestFit="1" customWidth="1"/>
    <col min="14342" max="14342" width="2.28515625" customWidth="1"/>
    <col min="14343" max="14343" width="1.7109375" customWidth="1"/>
    <col min="14344" max="14344" width="21" customWidth="1"/>
    <col min="14345" max="14345" width="17.7109375" customWidth="1"/>
    <col min="14346" max="14346" width="14.42578125" customWidth="1"/>
    <col min="14347" max="14347" width="14.28515625" customWidth="1"/>
    <col min="14348" max="14348" width="18.28515625" customWidth="1"/>
    <col min="14349" max="14349" width="15" customWidth="1"/>
    <col min="14350" max="14350" width="12.42578125" bestFit="1" customWidth="1"/>
    <col min="14352" max="14352" width="13.28515625" bestFit="1" customWidth="1"/>
    <col min="14593" max="14593" width="2.28515625" customWidth="1"/>
    <col min="14594" max="14594" width="21.42578125" bestFit="1" customWidth="1"/>
    <col min="14595" max="14595" width="13" bestFit="1" customWidth="1"/>
    <col min="14596" max="14596" width="16.28515625" bestFit="1" customWidth="1"/>
    <col min="14597" max="14597" width="12" bestFit="1" customWidth="1"/>
    <col min="14598" max="14598" width="2.28515625" customWidth="1"/>
    <col min="14599" max="14599" width="1.7109375" customWidth="1"/>
    <col min="14600" max="14600" width="21" customWidth="1"/>
    <col min="14601" max="14601" width="17.7109375" customWidth="1"/>
    <col min="14602" max="14602" width="14.42578125" customWidth="1"/>
    <col min="14603" max="14603" width="14.28515625" customWidth="1"/>
    <col min="14604" max="14604" width="18.28515625" customWidth="1"/>
    <col min="14605" max="14605" width="15" customWidth="1"/>
    <col min="14606" max="14606" width="12.42578125" bestFit="1" customWidth="1"/>
    <col min="14608" max="14608" width="13.28515625" bestFit="1" customWidth="1"/>
    <col min="14849" max="14849" width="2.28515625" customWidth="1"/>
    <col min="14850" max="14850" width="21.42578125" bestFit="1" customWidth="1"/>
    <col min="14851" max="14851" width="13" bestFit="1" customWidth="1"/>
    <col min="14852" max="14852" width="16.28515625" bestFit="1" customWidth="1"/>
    <col min="14853" max="14853" width="12" bestFit="1" customWidth="1"/>
    <col min="14854" max="14854" width="2.28515625" customWidth="1"/>
    <col min="14855" max="14855" width="1.7109375" customWidth="1"/>
    <col min="14856" max="14856" width="21" customWidth="1"/>
    <col min="14857" max="14857" width="17.7109375" customWidth="1"/>
    <col min="14858" max="14858" width="14.42578125" customWidth="1"/>
    <col min="14859" max="14859" width="14.28515625" customWidth="1"/>
    <col min="14860" max="14860" width="18.28515625" customWidth="1"/>
    <col min="14861" max="14861" width="15" customWidth="1"/>
    <col min="14862" max="14862" width="12.42578125" bestFit="1" customWidth="1"/>
    <col min="14864" max="14864" width="13.28515625" bestFit="1" customWidth="1"/>
    <col min="15105" max="15105" width="2.28515625" customWidth="1"/>
    <col min="15106" max="15106" width="21.42578125" bestFit="1" customWidth="1"/>
    <col min="15107" max="15107" width="13" bestFit="1" customWidth="1"/>
    <col min="15108" max="15108" width="16.28515625" bestFit="1" customWidth="1"/>
    <col min="15109" max="15109" width="12" bestFit="1" customWidth="1"/>
    <col min="15110" max="15110" width="2.28515625" customWidth="1"/>
    <col min="15111" max="15111" width="1.7109375" customWidth="1"/>
    <col min="15112" max="15112" width="21" customWidth="1"/>
    <col min="15113" max="15113" width="17.7109375" customWidth="1"/>
    <col min="15114" max="15114" width="14.42578125" customWidth="1"/>
    <col min="15115" max="15115" width="14.28515625" customWidth="1"/>
    <col min="15116" max="15116" width="18.28515625" customWidth="1"/>
    <col min="15117" max="15117" width="15" customWidth="1"/>
    <col min="15118" max="15118" width="12.42578125" bestFit="1" customWidth="1"/>
    <col min="15120" max="15120" width="13.28515625" bestFit="1" customWidth="1"/>
    <col min="15361" max="15361" width="2.28515625" customWidth="1"/>
    <col min="15362" max="15362" width="21.42578125" bestFit="1" customWidth="1"/>
    <col min="15363" max="15363" width="13" bestFit="1" customWidth="1"/>
    <col min="15364" max="15364" width="16.28515625" bestFit="1" customWidth="1"/>
    <col min="15365" max="15365" width="12" bestFit="1" customWidth="1"/>
    <col min="15366" max="15366" width="2.28515625" customWidth="1"/>
    <col min="15367" max="15367" width="1.7109375" customWidth="1"/>
    <col min="15368" max="15368" width="21" customWidth="1"/>
    <col min="15369" max="15369" width="17.7109375" customWidth="1"/>
    <col min="15370" max="15370" width="14.42578125" customWidth="1"/>
    <col min="15371" max="15371" width="14.28515625" customWidth="1"/>
    <col min="15372" max="15372" width="18.28515625" customWidth="1"/>
    <col min="15373" max="15373" width="15" customWidth="1"/>
    <col min="15374" max="15374" width="12.42578125" bestFit="1" customWidth="1"/>
    <col min="15376" max="15376" width="13.28515625" bestFit="1" customWidth="1"/>
    <col min="15617" max="15617" width="2.28515625" customWidth="1"/>
    <col min="15618" max="15618" width="21.42578125" bestFit="1" customWidth="1"/>
    <col min="15619" max="15619" width="13" bestFit="1" customWidth="1"/>
    <col min="15620" max="15620" width="16.28515625" bestFit="1" customWidth="1"/>
    <col min="15621" max="15621" width="12" bestFit="1" customWidth="1"/>
    <col min="15622" max="15622" width="2.28515625" customWidth="1"/>
    <col min="15623" max="15623" width="1.7109375" customWidth="1"/>
    <col min="15624" max="15624" width="21" customWidth="1"/>
    <col min="15625" max="15625" width="17.7109375" customWidth="1"/>
    <col min="15626" max="15626" width="14.42578125" customWidth="1"/>
    <col min="15627" max="15627" width="14.28515625" customWidth="1"/>
    <col min="15628" max="15628" width="18.28515625" customWidth="1"/>
    <col min="15629" max="15629" width="15" customWidth="1"/>
    <col min="15630" max="15630" width="12.42578125" bestFit="1" customWidth="1"/>
    <col min="15632" max="15632" width="13.28515625" bestFit="1" customWidth="1"/>
    <col min="15873" max="15873" width="2.28515625" customWidth="1"/>
    <col min="15874" max="15874" width="21.42578125" bestFit="1" customWidth="1"/>
    <col min="15875" max="15875" width="13" bestFit="1" customWidth="1"/>
    <col min="15876" max="15876" width="16.28515625" bestFit="1" customWidth="1"/>
    <col min="15877" max="15877" width="12" bestFit="1" customWidth="1"/>
    <col min="15878" max="15878" width="2.28515625" customWidth="1"/>
    <col min="15879" max="15879" width="1.7109375" customWidth="1"/>
    <col min="15880" max="15880" width="21" customWidth="1"/>
    <col min="15881" max="15881" width="17.7109375" customWidth="1"/>
    <col min="15882" max="15882" width="14.42578125" customWidth="1"/>
    <col min="15883" max="15883" width="14.28515625" customWidth="1"/>
    <col min="15884" max="15884" width="18.28515625" customWidth="1"/>
    <col min="15885" max="15885" width="15" customWidth="1"/>
    <col min="15886" max="15886" width="12.42578125" bestFit="1" customWidth="1"/>
    <col min="15888" max="15888" width="13.28515625" bestFit="1" customWidth="1"/>
    <col min="16129" max="16129" width="2.28515625" customWidth="1"/>
    <col min="16130" max="16130" width="21.42578125" bestFit="1" customWidth="1"/>
    <col min="16131" max="16131" width="13" bestFit="1" customWidth="1"/>
    <col min="16132" max="16132" width="16.28515625" bestFit="1" customWidth="1"/>
    <col min="16133" max="16133" width="12" bestFit="1" customWidth="1"/>
    <col min="16134" max="16134" width="2.28515625" customWidth="1"/>
    <col min="16135" max="16135" width="1.7109375" customWidth="1"/>
    <col min="16136" max="16136" width="21" customWidth="1"/>
    <col min="16137" max="16137" width="17.7109375" customWidth="1"/>
    <col min="16138" max="16138" width="14.42578125" customWidth="1"/>
    <col min="16139" max="16139" width="14.28515625" customWidth="1"/>
    <col min="16140" max="16140" width="18.28515625" customWidth="1"/>
    <col min="16141" max="16141" width="15" customWidth="1"/>
    <col min="16142" max="16142" width="12.42578125" bestFit="1" customWidth="1"/>
    <col min="16144" max="16144" width="13.28515625" bestFit="1" customWidth="1"/>
  </cols>
  <sheetData>
    <row r="1" spans="2:14" x14ac:dyDescent="0.25">
      <c r="B1" s="1" t="str">
        <f>+J10</f>
        <v>AGOSTO</v>
      </c>
      <c r="C1" s="2" t="str">
        <f>+CONCATENATE(B1," ",D1)</f>
        <v>AGOSTO 2022</v>
      </c>
      <c r="D1">
        <f>+'Impto Unico'!C1</f>
        <v>2022</v>
      </c>
    </row>
    <row r="3" spans="2:14" x14ac:dyDescent="0.25">
      <c r="B3" s="4" t="s">
        <v>1</v>
      </c>
      <c r="C3" s="5">
        <v>30</v>
      </c>
      <c r="D3" t="s">
        <v>152</v>
      </c>
      <c r="E3" s="3">
        <v>842240</v>
      </c>
      <c r="G3" s="6"/>
      <c r="I3" s="7" t="s">
        <v>2</v>
      </c>
      <c r="J3" s="8" t="s">
        <v>3</v>
      </c>
      <c r="K3" s="7" t="s">
        <v>4</v>
      </c>
      <c r="L3" s="7" t="s">
        <v>5</v>
      </c>
      <c r="M3" s="8" t="s">
        <v>6</v>
      </c>
      <c r="N3" s="7" t="s">
        <v>7</v>
      </c>
    </row>
    <row r="4" spans="2:14" x14ac:dyDescent="0.25">
      <c r="B4" s="4" t="s">
        <v>8</v>
      </c>
      <c r="C4" s="9">
        <v>0</v>
      </c>
      <c r="D4" t="s">
        <v>153</v>
      </c>
      <c r="E4" s="73">
        <v>6.2919999999999998</v>
      </c>
      <c r="G4" s="6"/>
      <c r="I4" s="4"/>
      <c r="J4" s="7">
        <v>81.599999999999994</v>
      </c>
      <c r="K4" s="7">
        <v>122.6</v>
      </c>
      <c r="L4" s="7">
        <f>+J4</f>
        <v>81.599999999999994</v>
      </c>
      <c r="M4" s="4"/>
      <c r="N4" s="4"/>
    </row>
    <row r="5" spans="2:14" x14ac:dyDescent="0.25">
      <c r="B5" s="4" t="s">
        <v>9</v>
      </c>
      <c r="C5" s="10" t="s">
        <v>10</v>
      </c>
      <c r="E5" s="3">
        <f>+ROUND(E4*I6,0)</f>
        <v>212899</v>
      </c>
      <c r="G5" s="6"/>
      <c r="I5" s="4"/>
      <c r="J5" s="4"/>
      <c r="K5" s="4"/>
      <c r="L5" s="11">
        <f>L4*7%</f>
        <v>5.7119999999999997</v>
      </c>
      <c r="M5" s="4"/>
      <c r="N5" s="4"/>
    </row>
    <row r="6" spans="2:14" x14ac:dyDescent="0.25">
      <c r="B6" s="4" t="s">
        <v>11</v>
      </c>
      <c r="C6" s="12" t="s">
        <v>154</v>
      </c>
      <c r="D6" s="82">
        <v>7.0000000000000007E-2</v>
      </c>
      <c r="E6" s="3">
        <f>+C19*D6</f>
        <v>72956.800000000003</v>
      </c>
      <c r="G6" s="6"/>
      <c r="I6" s="13">
        <f>+'Impto Unico'!L2</f>
        <v>33836.51</v>
      </c>
      <c r="J6" s="14">
        <f>+J4*$I$6</f>
        <v>2761059.216</v>
      </c>
      <c r="K6" s="14">
        <f>K4*$I$6</f>
        <v>4148356.1260000002</v>
      </c>
      <c r="L6" s="15">
        <f>L5*I6</f>
        <v>193274.14512</v>
      </c>
      <c r="M6" s="14">
        <f>(380000*4.75)*(1/12)</f>
        <v>150416.66666666666</v>
      </c>
      <c r="N6" s="16">
        <f>C19-E8-IF((E9+E10)&lt;L6,(E9+E10),L6)-E12-E15-E16</f>
        <v>848965.85488</v>
      </c>
    </row>
    <row r="7" spans="2:14" ht="15.75" thickBot="1" x14ac:dyDescent="0.3">
      <c r="C7" s="17"/>
      <c r="D7" s="18"/>
      <c r="G7" s="6"/>
      <c r="I7" s="19"/>
      <c r="J7" s="20"/>
      <c r="K7" s="20"/>
      <c r="L7" s="21"/>
      <c r="M7" s="20"/>
      <c r="N7" s="17"/>
    </row>
    <row r="8" spans="2:14" x14ac:dyDescent="0.25">
      <c r="B8" s="22" t="s">
        <v>13</v>
      </c>
      <c r="C8" s="71">
        <v>842240</v>
      </c>
      <c r="D8" s="89" t="str">
        <f>C6</f>
        <v>Habitat</v>
      </c>
      <c r="E8" s="23">
        <v>0</v>
      </c>
      <c r="I8" s="74"/>
    </row>
    <row r="9" spans="2:14" x14ac:dyDescent="0.25">
      <c r="B9" s="24" t="s">
        <v>14</v>
      </c>
      <c r="C9" s="17">
        <v>0</v>
      </c>
      <c r="D9" s="24" t="str">
        <f>D4</f>
        <v>VidaTres</v>
      </c>
      <c r="E9" s="25">
        <f>+ROUND(IF(L6&lt;=E6,L6,E6),0)</f>
        <v>72957</v>
      </c>
      <c r="H9" s="74"/>
    </row>
    <row r="10" spans="2:14" x14ac:dyDescent="0.25">
      <c r="B10" s="24"/>
      <c r="C10" s="31"/>
      <c r="D10" s="24" t="s">
        <v>16</v>
      </c>
      <c r="E10" s="26">
        <f>E5-E9</f>
        <v>139942</v>
      </c>
      <c r="H10" s="83"/>
      <c r="J10" s="1" t="str">
        <f>+'Impto Unico'!B1</f>
        <v>AGOSTO</v>
      </c>
      <c r="K10" t="s">
        <v>18</v>
      </c>
    </row>
    <row r="11" spans="2:14" x14ac:dyDescent="0.25">
      <c r="B11" s="24"/>
      <c r="C11" s="31">
        <v>0</v>
      </c>
      <c r="D11" s="24" t="s">
        <v>19</v>
      </c>
      <c r="E11" s="25">
        <f>ROUND(IF(N6&gt;$J$12,IF(N6&gt;J13,IF(N6&gt;$J$14,IF(N6&gt;$J$15,IF(N6&gt;$J$16,IF(N6&gt;$J$17,IF(N6&gt;$J$18,(N6*$L$18)-$M$18,(N6*$L$17)-$M$17),(N6*$L$16)-$M$16),(N6*$L$15)-$M$15),(N6*$L$14)-$M$14),(N6*$L$13)-$M$13),(N6*$L$12)-$M$12),0),0)</f>
        <v>0</v>
      </c>
      <c r="I11" s="27" t="s">
        <v>20</v>
      </c>
      <c r="J11" s="28" t="str">
        <f>+'Impto Unico'!C2</f>
        <v>$ 793.422,00</v>
      </c>
      <c r="K11" s="28" t="str">
        <f>+'Impto Unico'!D2</f>
        <v>Exento</v>
      </c>
      <c r="L11" s="28" t="str">
        <f>+'Impto Unico'!E2</f>
        <v>-.-</v>
      </c>
      <c r="M11" s="28" t="str">
        <f>+'Impto Unico'!F2</f>
        <v>Exento</v>
      </c>
      <c r="N11" s="28">
        <f>+'Impto Unico'!G2</f>
        <v>0</v>
      </c>
    </row>
    <row r="12" spans="2:14" x14ac:dyDescent="0.25">
      <c r="B12" s="24" t="s">
        <v>155</v>
      </c>
      <c r="C12" s="31">
        <v>200000</v>
      </c>
      <c r="D12" s="24" t="s">
        <v>156</v>
      </c>
      <c r="E12" s="25">
        <v>0</v>
      </c>
      <c r="H12" s="56"/>
      <c r="I12" s="27"/>
      <c r="J12" s="28" t="str">
        <f>+'Impto Unico'!C3</f>
        <v>$ 793.422,01</v>
      </c>
      <c r="K12" s="28" t="str">
        <f>+'Impto Unico'!D3</f>
        <v>$ 1.763.160,00</v>
      </c>
      <c r="L12" s="28">
        <f>+'Impto Unico'!E3</f>
        <v>0.04</v>
      </c>
      <c r="M12" s="28" t="str">
        <f>+'Impto Unico'!F3</f>
        <v>$ 31.736,88</v>
      </c>
      <c r="N12" s="28">
        <f>+'Impto Unico'!G3</f>
        <v>2.1999999999999999E-2</v>
      </c>
    </row>
    <row r="13" spans="2:14" x14ac:dyDescent="0.25">
      <c r="B13" s="24" t="s">
        <v>25</v>
      </c>
      <c r="C13" s="31">
        <v>0</v>
      </c>
      <c r="D13" s="24" t="s">
        <v>26</v>
      </c>
      <c r="E13" s="31">
        <v>0</v>
      </c>
      <c r="I13" s="27"/>
      <c r="J13" s="28" t="str">
        <f>+'Impto Unico'!C4</f>
        <v>$ 1.763.160,01</v>
      </c>
      <c r="K13" s="28" t="str">
        <f>+'Impto Unico'!D4</f>
        <v>$ 2.938.600,00</v>
      </c>
      <c r="L13" s="28">
        <f>+'Impto Unico'!E4</f>
        <v>0.08</v>
      </c>
      <c r="M13" s="28" t="str">
        <f>+'Impto Unico'!F4</f>
        <v>$ 102.263,28</v>
      </c>
      <c r="N13" s="28">
        <f>+'Impto Unico'!G4</f>
        <v>4.5199999999999997E-2</v>
      </c>
    </row>
    <row r="14" spans="2:14" x14ac:dyDescent="0.25">
      <c r="B14" s="24"/>
      <c r="C14" s="25"/>
      <c r="D14" s="24" t="s">
        <v>27</v>
      </c>
      <c r="E14" s="25">
        <v>0</v>
      </c>
      <c r="I14" s="27"/>
      <c r="J14" s="28" t="str">
        <f>+'Impto Unico'!C5</f>
        <v>$ 2.938.600,01</v>
      </c>
      <c r="K14" s="28" t="str">
        <f>+'Impto Unico'!D5</f>
        <v>$ 4.114.040,00</v>
      </c>
      <c r="L14" s="28">
        <f>+'Impto Unico'!E5</f>
        <v>0.13500000000000001</v>
      </c>
      <c r="M14" s="28" t="str">
        <f>+'Impto Unico'!F5</f>
        <v>$ 263.886,28</v>
      </c>
      <c r="N14" s="28">
        <f>+'Impto Unico'!G5</f>
        <v>7.0900000000000005E-2</v>
      </c>
    </row>
    <row r="15" spans="2:14" x14ac:dyDescent="0.25">
      <c r="B15" s="24"/>
      <c r="C15" s="25"/>
      <c r="D15" s="24" t="s">
        <v>28</v>
      </c>
      <c r="E15" s="31"/>
      <c r="I15" s="27"/>
      <c r="J15" s="28" t="str">
        <f>+'Impto Unico'!C6</f>
        <v>$ 4.114.040,01</v>
      </c>
      <c r="K15" s="28" t="str">
        <f>+'Impto Unico'!D6</f>
        <v>$ 5.289.480,00</v>
      </c>
      <c r="L15" s="28">
        <f>+'Impto Unico'!E6</f>
        <v>0.23</v>
      </c>
      <c r="M15" s="28" t="str">
        <f>+'Impto Unico'!F6</f>
        <v>$ 654.720,08</v>
      </c>
      <c r="N15" s="28">
        <f>+'Impto Unico'!G6</f>
        <v>0.1062</v>
      </c>
    </row>
    <row r="16" spans="2:14" x14ac:dyDescent="0.25">
      <c r="B16" s="24"/>
      <c r="C16" s="25"/>
      <c r="D16" s="24" t="s">
        <v>28</v>
      </c>
      <c r="E16" s="31">
        <v>0</v>
      </c>
      <c r="I16" s="27"/>
      <c r="J16" s="28" t="str">
        <f>+'Impto Unico'!C7</f>
        <v>$ 5.289.480,01</v>
      </c>
      <c r="K16" s="28" t="str">
        <f>+'Impto Unico'!D7</f>
        <v>$ 7.052.640,00</v>
      </c>
      <c r="L16" s="28">
        <f>+'Impto Unico'!E7</f>
        <v>0.30399999999999999</v>
      </c>
      <c r="M16" s="28" t="str">
        <f>+'Impto Unico'!F7</f>
        <v>$ 1.046.141,60</v>
      </c>
      <c r="N16" s="28">
        <f>+'Impto Unico'!G7</f>
        <v>0.15570000000000001</v>
      </c>
    </row>
    <row r="17" spans="2:20" x14ac:dyDescent="0.25">
      <c r="B17" s="24"/>
      <c r="C17" s="25"/>
      <c r="D17" s="24"/>
      <c r="E17" s="25"/>
      <c r="I17" s="27"/>
      <c r="J17" s="28" t="str">
        <f>+'Impto Unico'!C8</f>
        <v>$ 7.052.640,01</v>
      </c>
      <c r="K17" s="28" t="str">
        <f>+'Impto Unico'!D8</f>
        <v>$ 18.219.320,00</v>
      </c>
      <c r="L17" s="28">
        <f>+'Impto Unico'!E8</f>
        <v>0.35</v>
      </c>
      <c r="M17" s="28" t="str">
        <f>+'Impto Unico'!F8</f>
        <v>$ 1.370.563,04</v>
      </c>
      <c r="N17" s="28">
        <f>+'Impto Unico'!G8</f>
        <v>0.27479999999999999</v>
      </c>
    </row>
    <row r="18" spans="2:20" x14ac:dyDescent="0.25">
      <c r="B18" s="24"/>
      <c r="C18" s="25"/>
      <c r="D18" s="24"/>
      <c r="E18" s="25"/>
      <c r="I18" s="27"/>
      <c r="J18" s="28" t="str">
        <f>+'Impto Unico'!C9</f>
        <v>$ 18.219.320,01</v>
      </c>
      <c r="K18" s="28" t="str">
        <f>+'Impto Unico'!D9</f>
        <v>Y MÁS</v>
      </c>
      <c r="L18" s="28">
        <f>+'Impto Unico'!E9</f>
        <v>0.4</v>
      </c>
      <c r="M18" s="28" t="str">
        <f>+'Impto Unico'!F9</f>
        <v>$ 2.281.529,04</v>
      </c>
      <c r="N18" s="28" t="str">
        <f>+'Impto Unico'!G9</f>
        <v>MÁS DE 27,48%</v>
      </c>
    </row>
    <row r="19" spans="2:20" x14ac:dyDescent="0.25">
      <c r="B19" s="35" t="s">
        <v>33</v>
      </c>
      <c r="C19" s="36">
        <f>C8+C9+C12-C13+C10+C11</f>
        <v>1042240</v>
      </c>
      <c r="D19" s="35" t="s">
        <v>34</v>
      </c>
      <c r="E19" s="37">
        <f>SUM(E8:E17)</f>
        <v>212899</v>
      </c>
    </row>
    <row r="20" spans="2:20" x14ac:dyDescent="0.25">
      <c r="B20" s="24"/>
      <c r="C20" s="38"/>
      <c r="D20" s="24"/>
      <c r="E20" s="25"/>
    </row>
    <row r="21" spans="2:20" x14ac:dyDescent="0.25">
      <c r="B21" s="24"/>
      <c r="C21" s="38"/>
      <c r="D21" s="24"/>
      <c r="E21" s="25"/>
      <c r="I21" s="4" t="s">
        <v>35</v>
      </c>
      <c r="J21" s="39">
        <v>0.1144</v>
      </c>
      <c r="L21" s="4" t="s">
        <v>15</v>
      </c>
      <c r="M21" s="40">
        <v>7.0000000000000007E-2</v>
      </c>
      <c r="O21" s="41"/>
      <c r="P21" s="41"/>
      <c r="Q21" s="42"/>
      <c r="R21" s="41"/>
      <c r="S21" s="43"/>
    </row>
    <row r="22" spans="2:20" x14ac:dyDescent="0.25">
      <c r="B22" s="24"/>
      <c r="C22" s="38"/>
      <c r="D22" s="24"/>
      <c r="E22" s="25"/>
      <c r="I22" s="4" t="s">
        <v>36</v>
      </c>
      <c r="J22" s="39">
        <v>0.1144</v>
      </c>
      <c r="L22" s="4" t="s">
        <v>37</v>
      </c>
      <c r="M22" s="44">
        <v>6.0000000000000001E-3</v>
      </c>
      <c r="N22" s="20"/>
      <c r="O22" s="45"/>
      <c r="P22" s="41"/>
      <c r="Q22" s="41"/>
      <c r="R22" s="42"/>
      <c r="S22" s="41"/>
      <c r="T22" s="43"/>
    </row>
    <row r="23" spans="2:20" x14ac:dyDescent="0.25">
      <c r="B23" s="24"/>
      <c r="C23" s="25"/>
      <c r="D23" s="24"/>
      <c r="E23" s="25"/>
      <c r="I23" s="4" t="s">
        <v>38</v>
      </c>
      <c r="J23" s="39">
        <v>0.11269999999999999</v>
      </c>
      <c r="O23" s="45"/>
      <c r="P23" s="41"/>
      <c r="Q23" s="41"/>
      <c r="R23" s="42"/>
      <c r="S23" s="41"/>
      <c r="T23" s="43"/>
    </row>
    <row r="24" spans="2:20" x14ac:dyDescent="0.25">
      <c r="B24" s="24" t="s">
        <v>157</v>
      </c>
      <c r="C24" s="25">
        <v>0</v>
      </c>
      <c r="D24" s="24"/>
      <c r="E24" s="25"/>
      <c r="I24" s="4" t="s">
        <v>40</v>
      </c>
      <c r="J24" s="39">
        <v>0.1116</v>
      </c>
      <c r="O24" s="45"/>
      <c r="P24" s="41"/>
      <c r="Q24" s="41"/>
      <c r="R24" s="42"/>
      <c r="S24" s="41"/>
      <c r="T24" s="43"/>
    </row>
    <row r="25" spans="2:20" x14ac:dyDescent="0.25">
      <c r="B25" s="24" t="s">
        <v>158</v>
      </c>
      <c r="C25" s="25">
        <v>0</v>
      </c>
      <c r="D25" s="24"/>
      <c r="E25" s="25"/>
      <c r="I25" s="4" t="s">
        <v>42</v>
      </c>
      <c r="J25" s="39">
        <v>0.1145</v>
      </c>
      <c r="O25" s="45"/>
      <c r="P25" s="41"/>
      <c r="Q25" s="41"/>
      <c r="R25" s="42"/>
      <c r="S25" s="41"/>
      <c r="T25" s="43"/>
    </row>
    <row r="26" spans="2:20" ht="15.75" thickBot="1" x14ac:dyDescent="0.3">
      <c r="B26" s="24" t="s">
        <v>43</v>
      </c>
      <c r="C26" s="25"/>
      <c r="D26" s="24"/>
      <c r="E26" s="25"/>
      <c r="I26" s="4" t="s">
        <v>44</v>
      </c>
      <c r="J26" s="39">
        <v>0.10580000000000001</v>
      </c>
      <c r="O26" s="45"/>
      <c r="P26" s="41"/>
      <c r="Q26" s="41"/>
      <c r="R26" s="42"/>
      <c r="S26" s="41"/>
      <c r="T26" s="43"/>
    </row>
    <row r="27" spans="2:20" ht="15.75" thickBot="1" x14ac:dyDescent="0.3">
      <c r="B27" s="46" t="s">
        <v>45</v>
      </c>
      <c r="C27" s="47">
        <f>C19+C24+C25</f>
        <v>1042240</v>
      </c>
      <c r="D27" s="48" t="s">
        <v>46</v>
      </c>
      <c r="E27" s="49">
        <f>C19-E19+C24+C25</f>
        <v>829341</v>
      </c>
      <c r="H27" s="74"/>
      <c r="I27" s="4" t="s">
        <v>159</v>
      </c>
      <c r="J27" s="39">
        <v>0.1069</v>
      </c>
      <c r="O27" s="45"/>
      <c r="P27" s="41"/>
      <c r="Q27" s="50"/>
      <c r="R27" s="42"/>
      <c r="S27" s="41"/>
      <c r="T27" s="42"/>
    </row>
    <row r="28" spans="2:20" ht="15.75" thickBot="1" x14ac:dyDescent="0.3">
      <c r="B28" s="92" t="s">
        <v>47</v>
      </c>
      <c r="C28" s="93"/>
      <c r="D28" s="93"/>
      <c r="E28" s="51">
        <v>0</v>
      </c>
      <c r="I28" s="4" t="s">
        <v>160</v>
      </c>
      <c r="J28" s="39">
        <v>0.21840000000000001</v>
      </c>
      <c r="O28" s="45"/>
      <c r="P28" s="41"/>
      <c r="Q28" s="50"/>
      <c r="R28" s="42"/>
      <c r="S28" s="41"/>
      <c r="T28" s="42"/>
    </row>
    <row r="29" spans="2:20" ht="15.75" thickBot="1" x14ac:dyDescent="0.3">
      <c r="B29" s="53" t="s">
        <v>48</v>
      </c>
      <c r="C29" s="54"/>
      <c r="D29" s="54"/>
      <c r="E29" s="55">
        <f>E27+E28</f>
        <v>829341</v>
      </c>
      <c r="I29" s="56"/>
      <c r="O29" s="45"/>
      <c r="P29" s="41"/>
      <c r="Q29" s="50"/>
      <c r="R29" s="42"/>
      <c r="S29" s="41"/>
      <c r="T29" s="42"/>
    </row>
    <row r="30" spans="2:20" x14ac:dyDescent="0.25">
      <c r="G30" s="6"/>
      <c r="K30" s="52"/>
    </row>
    <row r="31" spans="2:20" x14ac:dyDescent="0.25">
      <c r="D31" s="56"/>
      <c r="G31" s="6"/>
    </row>
    <row r="32" spans="2:20" x14ac:dyDescent="0.25">
      <c r="B32" s="4" t="s">
        <v>49</v>
      </c>
      <c r="C32" s="39">
        <v>0</v>
      </c>
      <c r="D32" s="16">
        <f>IF(C19&gt;$K$6,($K$6*$C$32),($C$19*C32))</f>
        <v>0</v>
      </c>
      <c r="G32" s="6"/>
      <c r="H32" s="56">
        <f>C19</f>
        <v>1042240</v>
      </c>
      <c r="I32">
        <v>100</v>
      </c>
    </row>
    <row r="33" spans="2:10" x14ac:dyDescent="0.25">
      <c r="B33" s="4" t="s">
        <v>50</v>
      </c>
      <c r="C33" s="39">
        <v>0</v>
      </c>
      <c r="D33" s="16">
        <f>IF(C19&lt;$J$6,C19*$C$33,$J$6*$C$33)</f>
        <v>0</v>
      </c>
      <c r="E33" s="57"/>
      <c r="G33" s="6"/>
      <c r="H33">
        <v>29310</v>
      </c>
      <c r="I33" s="90">
        <f>H33*I32/H32</f>
        <v>2.8122121584280011</v>
      </c>
    </row>
    <row r="34" spans="2:10" x14ac:dyDescent="0.25">
      <c r="B34" s="4" t="s">
        <v>51</v>
      </c>
      <c r="C34" s="39">
        <v>3.4799999999999998E-2</v>
      </c>
      <c r="D34" s="58">
        <f>IF(C19&lt;$J$6,C19*$C$34,$J$6*$C$34)</f>
        <v>36269.951999999997</v>
      </c>
      <c r="E34" s="57"/>
      <c r="G34" s="6"/>
    </row>
    <row r="35" spans="2:10" x14ac:dyDescent="0.25">
      <c r="B35" s="7" t="s">
        <v>52</v>
      </c>
      <c r="C35" s="7"/>
      <c r="D35" s="59"/>
      <c r="E35" s="60"/>
      <c r="G35" s="6"/>
    </row>
    <row r="36" spans="2:10" x14ac:dyDescent="0.25">
      <c r="B36" s="61"/>
      <c r="C36" s="62"/>
      <c r="E36" s="17"/>
      <c r="G36" s="6"/>
    </row>
    <row r="37" spans="2:10" x14ac:dyDescent="0.25">
      <c r="B37" s="61" t="s">
        <v>161</v>
      </c>
      <c r="C37" s="61" t="s">
        <v>162</v>
      </c>
      <c r="E37" s="17"/>
      <c r="G37" s="6"/>
    </row>
    <row r="38" spans="2:10" x14ac:dyDescent="0.25">
      <c r="B38" t="s">
        <v>163</v>
      </c>
      <c r="C38" s="62" t="s">
        <v>164</v>
      </c>
      <c r="E38" s="17"/>
    </row>
    <row r="39" spans="2:10" x14ac:dyDescent="0.25">
      <c r="B39" s="63" t="s">
        <v>165</v>
      </c>
      <c r="C39" s="62" t="s">
        <v>166</v>
      </c>
      <c r="E39" s="17"/>
    </row>
    <row r="40" spans="2:10" x14ac:dyDescent="0.25">
      <c r="B40" t="s">
        <v>167</v>
      </c>
      <c r="C40" s="88">
        <v>44044</v>
      </c>
      <c r="E40" s="17"/>
      <c r="H40" s="56"/>
      <c r="I40" s="17"/>
      <c r="J40" s="65"/>
    </row>
    <row r="41" spans="2:10" x14ac:dyDescent="0.25">
      <c r="B41" s="61"/>
      <c r="C41" s="62"/>
      <c r="E41" s="17"/>
      <c r="H41" s="56"/>
      <c r="I41" s="17"/>
    </row>
    <row r="42" spans="2:10" x14ac:dyDescent="0.25">
      <c r="B42" s="61"/>
      <c r="C42" s="62"/>
      <c r="E42" s="17"/>
      <c r="H42" s="17"/>
      <c r="I42" s="66"/>
    </row>
    <row r="43" spans="2:10" x14ac:dyDescent="0.25">
      <c r="B43" s="67"/>
      <c r="C43" s="68"/>
      <c r="E43" s="17"/>
      <c r="H43" s="17"/>
      <c r="I43" s="17"/>
    </row>
    <row r="44" spans="2:10" x14ac:dyDescent="0.25">
      <c r="C44" s="21"/>
      <c r="E44" s="17"/>
      <c r="I44" s="17"/>
    </row>
    <row r="45" spans="2:10" x14ac:dyDescent="0.25">
      <c r="B45" s="61"/>
      <c r="C45" s="69"/>
      <c r="E45" s="17"/>
      <c r="I45" s="17"/>
    </row>
    <row r="46" spans="2:10" x14ac:dyDescent="0.25">
      <c r="B46" s="61"/>
      <c r="C46" s="69"/>
      <c r="E46" s="17"/>
      <c r="I46" s="17"/>
    </row>
    <row r="47" spans="2:10" x14ac:dyDescent="0.25">
      <c r="B47" s="61"/>
      <c r="C47" s="69"/>
      <c r="E47" s="17"/>
      <c r="I47" s="66"/>
    </row>
    <row r="48" spans="2:10" x14ac:dyDescent="0.25">
      <c r="B48" s="61"/>
      <c r="C48" s="69"/>
      <c r="E48" s="17"/>
      <c r="I48" s="17"/>
    </row>
    <row r="49" spans="2:9" x14ac:dyDescent="0.25">
      <c r="B49" s="61"/>
      <c r="C49" s="69"/>
      <c r="E49" s="17"/>
      <c r="I49" s="66"/>
    </row>
    <row r="50" spans="2:9" x14ac:dyDescent="0.25">
      <c r="B50" s="61"/>
      <c r="C50" s="69"/>
      <c r="E50" s="17"/>
      <c r="I50" s="17"/>
    </row>
    <row r="51" spans="2:9" x14ac:dyDescent="0.25">
      <c r="B51" s="61"/>
      <c r="C51" s="69"/>
      <c r="E51" s="17"/>
      <c r="I51" s="17"/>
    </row>
    <row r="52" spans="2:9" x14ac:dyDescent="0.25">
      <c r="B52" s="61"/>
      <c r="C52" s="69"/>
      <c r="E52" s="17"/>
      <c r="I52" s="70"/>
    </row>
    <row r="53" spans="2:9" x14ac:dyDescent="0.25">
      <c r="B53" s="63"/>
      <c r="C53" s="64"/>
      <c r="E53" s="17"/>
      <c r="I53" s="66"/>
    </row>
    <row r="54" spans="2:9" x14ac:dyDescent="0.25">
      <c r="C54"/>
      <c r="E54" s="17"/>
    </row>
    <row r="55" spans="2:9" x14ac:dyDescent="0.25">
      <c r="B55" s="63"/>
      <c r="C55" s="64"/>
      <c r="E55" s="17"/>
    </row>
  </sheetData>
  <mergeCells count="1">
    <mergeCell ref="B28:D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55"/>
  <sheetViews>
    <sheetView workbookViewId="0">
      <selection activeCell="I6" sqref="I6"/>
    </sheetView>
  </sheetViews>
  <sheetFormatPr baseColWidth="10" defaultColWidth="11.42578125" defaultRowHeight="15" x14ac:dyDescent="0.25"/>
  <cols>
    <col min="1" max="1" width="2.28515625" customWidth="1"/>
    <col min="2" max="2" width="21.42578125" bestFit="1" customWidth="1"/>
    <col min="3" max="3" width="13" style="3" bestFit="1" customWidth="1"/>
    <col min="4" max="4" width="16.28515625" bestFit="1" customWidth="1"/>
    <col min="5" max="5" width="12" style="3" bestFit="1" customWidth="1"/>
    <col min="6" max="6" width="2.28515625" customWidth="1"/>
    <col min="7" max="7" width="1.7109375" customWidth="1"/>
    <col min="8" max="8" width="21" customWidth="1"/>
    <col min="9" max="9" width="17.7109375" customWidth="1"/>
    <col min="10" max="10" width="14.42578125" customWidth="1"/>
    <col min="11" max="11" width="14.28515625" customWidth="1"/>
    <col min="12" max="12" width="18.28515625" customWidth="1"/>
    <col min="13" max="13" width="15" customWidth="1"/>
    <col min="14" max="14" width="12.42578125" bestFit="1" customWidth="1"/>
    <col min="16" max="16" width="13.28515625" bestFit="1" customWidth="1"/>
    <col min="257" max="257" width="2.28515625" customWidth="1"/>
    <col min="258" max="258" width="21.42578125" bestFit="1" customWidth="1"/>
    <col min="259" max="259" width="13" bestFit="1" customWidth="1"/>
    <col min="260" max="260" width="16.28515625" bestFit="1" customWidth="1"/>
    <col min="261" max="261" width="12" bestFit="1" customWidth="1"/>
    <col min="262" max="262" width="2.28515625" customWidth="1"/>
    <col min="263" max="263" width="1.7109375" customWidth="1"/>
    <col min="264" max="264" width="21" customWidth="1"/>
    <col min="265" max="265" width="17.7109375" customWidth="1"/>
    <col min="266" max="266" width="14.42578125" customWidth="1"/>
    <col min="267" max="267" width="14.28515625" customWidth="1"/>
    <col min="268" max="268" width="18.28515625" customWidth="1"/>
    <col min="269" max="269" width="15" customWidth="1"/>
    <col min="270" max="270" width="12.42578125" bestFit="1" customWidth="1"/>
    <col min="272" max="272" width="13.28515625" bestFit="1" customWidth="1"/>
    <col min="513" max="513" width="2.28515625" customWidth="1"/>
    <col min="514" max="514" width="21.42578125" bestFit="1" customWidth="1"/>
    <col min="515" max="515" width="13" bestFit="1" customWidth="1"/>
    <col min="516" max="516" width="16.28515625" bestFit="1" customWidth="1"/>
    <col min="517" max="517" width="12" bestFit="1" customWidth="1"/>
    <col min="518" max="518" width="2.28515625" customWidth="1"/>
    <col min="519" max="519" width="1.7109375" customWidth="1"/>
    <col min="520" max="520" width="21" customWidth="1"/>
    <col min="521" max="521" width="17.7109375" customWidth="1"/>
    <col min="522" max="522" width="14.42578125" customWidth="1"/>
    <col min="523" max="523" width="14.28515625" customWidth="1"/>
    <col min="524" max="524" width="18.28515625" customWidth="1"/>
    <col min="525" max="525" width="15" customWidth="1"/>
    <col min="526" max="526" width="12.42578125" bestFit="1" customWidth="1"/>
    <col min="528" max="528" width="13.28515625" bestFit="1" customWidth="1"/>
    <col min="769" max="769" width="2.28515625" customWidth="1"/>
    <col min="770" max="770" width="21.42578125" bestFit="1" customWidth="1"/>
    <col min="771" max="771" width="13" bestFit="1" customWidth="1"/>
    <col min="772" max="772" width="16.28515625" bestFit="1" customWidth="1"/>
    <col min="773" max="773" width="12" bestFit="1" customWidth="1"/>
    <col min="774" max="774" width="2.28515625" customWidth="1"/>
    <col min="775" max="775" width="1.7109375" customWidth="1"/>
    <col min="776" max="776" width="21" customWidth="1"/>
    <col min="777" max="777" width="17.7109375" customWidth="1"/>
    <col min="778" max="778" width="14.42578125" customWidth="1"/>
    <col min="779" max="779" width="14.28515625" customWidth="1"/>
    <col min="780" max="780" width="18.28515625" customWidth="1"/>
    <col min="781" max="781" width="15" customWidth="1"/>
    <col min="782" max="782" width="12.42578125" bestFit="1" customWidth="1"/>
    <col min="784" max="784" width="13.28515625" bestFit="1" customWidth="1"/>
    <col min="1025" max="1025" width="2.28515625" customWidth="1"/>
    <col min="1026" max="1026" width="21.42578125" bestFit="1" customWidth="1"/>
    <col min="1027" max="1027" width="13" bestFit="1" customWidth="1"/>
    <col min="1028" max="1028" width="16.28515625" bestFit="1" customWidth="1"/>
    <col min="1029" max="1029" width="12" bestFit="1" customWidth="1"/>
    <col min="1030" max="1030" width="2.28515625" customWidth="1"/>
    <col min="1031" max="1031" width="1.7109375" customWidth="1"/>
    <col min="1032" max="1032" width="21" customWidth="1"/>
    <col min="1033" max="1033" width="17.7109375" customWidth="1"/>
    <col min="1034" max="1034" width="14.42578125" customWidth="1"/>
    <col min="1035" max="1035" width="14.28515625" customWidth="1"/>
    <col min="1036" max="1036" width="18.28515625" customWidth="1"/>
    <col min="1037" max="1037" width="15" customWidth="1"/>
    <col min="1038" max="1038" width="12.42578125" bestFit="1" customWidth="1"/>
    <col min="1040" max="1040" width="13.28515625" bestFit="1" customWidth="1"/>
    <col min="1281" max="1281" width="2.28515625" customWidth="1"/>
    <col min="1282" max="1282" width="21.42578125" bestFit="1" customWidth="1"/>
    <col min="1283" max="1283" width="13" bestFit="1" customWidth="1"/>
    <col min="1284" max="1284" width="16.28515625" bestFit="1" customWidth="1"/>
    <col min="1285" max="1285" width="12" bestFit="1" customWidth="1"/>
    <col min="1286" max="1286" width="2.28515625" customWidth="1"/>
    <col min="1287" max="1287" width="1.7109375" customWidth="1"/>
    <col min="1288" max="1288" width="21" customWidth="1"/>
    <col min="1289" max="1289" width="17.7109375" customWidth="1"/>
    <col min="1290" max="1290" width="14.42578125" customWidth="1"/>
    <col min="1291" max="1291" width="14.28515625" customWidth="1"/>
    <col min="1292" max="1292" width="18.28515625" customWidth="1"/>
    <col min="1293" max="1293" width="15" customWidth="1"/>
    <col min="1294" max="1294" width="12.42578125" bestFit="1" customWidth="1"/>
    <col min="1296" max="1296" width="13.28515625" bestFit="1" customWidth="1"/>
    <col min="1537" max="1537" width="2.28515625" customWidth="1"/>
    <col min="1538" max="1538" width="21.42578125" bestFit="1" customWidth="1"/>
    <col min="1539" max="1539" width="13" bestFit="1" customWidth="1"/>
    <col min="1540" max="1540" width="16.28515625" bestFit="1" customWidth="1"/>
    <col min="1541" max="1541" width="12" bestFit="1" customWidth="1"/>
    <col min="1542" max="1542" width="2.28515625" customWidth="1"/>
    <col min="1543" max="1543" width="1.7109375" customWidth="1"/>
    <col min="1544" max="1544" width="21" customWidth="1"/>
    <col min="1545" max="1545" width="17.7109375" customWidth="1"/>
    <col min="1546" max="1546" width="14.42578125" customWidth="1"/>
    <col min="1547" max="1547" width="14.28515625" customWidth="1"/>
    <col min="1548" max="1548" width="18.28515625" customWidth="1"/>
    <col min="1549" max="1549" width="15" customWidth="1"/>
    <col min="1550" max="1550" width="12.42578125" bestFit="1" customWidth="1"/>
    <col min="1552" max="1552" width="13.28515625" bestFit="1" customWidth="1"/>
    <col min="1793" max="1793" width="2.28515625" customWidth="1"/>
    <col min="1794" max="1794" width="21.42578125" bestFit="1" customWidth="1"/>
    <col min="1795" max="1795" width="13" bestFit="1" customWidth="1"/>
    <col min="1796" max="1796" width="16.28515625" bestFit="1" customWidth="1"/>
    <col min="1797" max="1797" width="12" bestFit="1" customWidth="1"/>
    <col min="1798" max="1798" width="2.28515625" customWidth="1"/>
    <col min="1799" max="1799" width="1.7109375" customWidth="1"/>
    <col min="1800" max="1800" width="21" customWidth="1"/>
    <col min="1801" max="1801" width="17.7109375" customWidth="1"/>
    <col min="1802" max="1802" width="14.42578125" customWidth="1"/>
    <col min="1803" max="1803" width="14.28515625" customWidth="1"/>
    <col min="1804" max="1804" width="18.28515625" customWidth="1"/>
    <col min="1805" max="1805" width="15" customWidth="1"/>
    <col min="1806" max="1806" width="12.42578125" bestFit="1" customWidth="1"/>
    <col min="1808" max="1808" width="13.28515625" bestFit="1" customWidth="1"/>
    <col min="2049" max="2049" width="2.28515625" customWidth="1"/>
    <col min="2050" max="2050" width="21.42578125" bestFit="1" customWidth="1"/>
    <col min="2051" max="2051" width="13" bestFit="1" customWidth="1"/>
    <col min="2052" max="2052" width="16.28515625" bestFit="1" customWidth="1"/>
    <col min="2053" max="2053" width="12" bestFit="1" customWidth="1"/>
    <col min="2054" max="2054" width="2.28515625" customWidth="1"/>
    <col min="2055" max="2055" width="1.7109375" customWidth="1"/>
    <col min="2056" max="2056" width="21" customWidth="1"/>
    <col min="2057" max="2057" width="17.7109375" customWidth="1"/>
    <col min="2058" max="2058" width="14.42578125" customWidth="1"/>
    <col min="2059" max="2059" width="14.28515625" customWidth="1"/>
    <col min="2060" max="2060" width="18.28515625" customWidth="1"/>
    <col min="2061" max="2061" width="15" customWidth="1"/>
    <col min="2062" max="2062" width="12.42578125" bestFit="1" customWidth="1"/>
    <col min="2064" max="2064" width="13.28515625" bestFit="1" customWidth="1"/>
    <col min="2305" max="2305" width="2.28515625" customWidth="1"/>
    <col min="2306" max="2306" width="21.42578125" bestFit="1" customWidth="1"/>
    <col min="2307" max="2307" width="13" bestFit="1" customWidth="1"/>
    <col min="2308" max="2308" width="16.28515625" bestFit="1" customWidth="1"/>
    <col min="2309" max="2309" width="12" bestFit="1" customWidth="1"/>
    <col min="2310" max="2310" width="2.28515625" customWidth="1"/>
    <col min="2311" max="2311" width="1.7109375" customWidth="1"/>
    <col min="2312" max="2312" width="21" customWidth="1"/>
    <col min="2313" max="2313" width="17.7109375" customWidth="1"/>
    <col min="2314" max="2314" width="14.42578125" customWidth="1"/>
    <col min="2315" max="2315" width="14.28515625" customWidth="1"/>
    <col min="2316" max="2316" width="18.28515625" customWidth="1"/>
    <col min="2317" max="2317" width="15" customWidth="1"/>
    <col min="2318" max="2318" width="12.42578125" bestFit="1" customWidth="1"/>
    <col min="2320" max="2320" width="13.28515625" bestFit="1" customWidth="1"/>
    <col min="2561" max="2561" width="2.28515625" customWidth="1"/>
    <col min="2562" max="2562" width="21.42578125" bestFit="1" customWidth="1"/>
    <col min="2563" max="2563" width="13" bestFit="1" customWidth="1"/>
    <col min="2564" max="2564" width="16.28515625" bestFit="1" customWidth="1"/>
    <col min="2565" max="2565" width="12" bestFit="1" customWidth="1"/>
    <col min="2566" max="2566" width="2.28515625" customWidth="1"/>
    <col min="2567" max="2567" width="1.7109375" customWidth="1"/>
    <col min="2568" max="2568" width="21" customWidth="1"/>
    <col min="2569" max="2569" width="17.7109375" customWidth="1"/>
    <col min="2570" max="2570" width="14.42578125" customWidth="1"/>
    <col min="2571" max="2571" width="14.28515625" customWidth="1"/>
    <col min="2572" max="2572" width="18.28515625" customWidth="1"/>
    <col min="2573" max="2573" width="15" customWidth="1"/>
    <col min="2574" max="2574" width="12.42578125" bestFit="1" customWidth="1"/>
    <col min="2576" max="2576" width="13.28515625" bestFit="1" customWidth="1"/>
    <col min="2817" max="2817" width="2.28515625" customWidth="1"/>
    <col min="2818" max="2818" width="21.42578125" bestFit="1" customWidth="1"/>
    <col min="2819" max="2819" width="13" bestFit="1" customWidth="1"/>
    <col min="2820" max="2820" width="16.28515625" bestFit="1" customWidth="1"/>
    <col min="2821" max="2821" width="12" bestFit="1" customWidth="1"/>
    <col min="2822" max="2822" width="2.28515625" customWidth="1"/>
    <col min="2823" max="2823" width="1.7109375" customWidth="1"/>
    <col min="2824" max="2824" width="21" customWidth="1"/>
    <col min="2825" max="2825" width="17.7109375" customWidth="1"/>
    <col min="2826" max="2826" width="14.42578125" customWidth="1"/>
    <col min="2827" max="2827" width="14.28515625" customWidth="1"/>
    <col min="2828" max="2828" width="18.28515625" customWidth="1"/>
    <col min="2829" max="2829" width="15" customWidth="1"/>
    <col min="2830" max="2830" width="12.42578125" bestFit="1" customWidth="1"/>
    <col min="2832" max="2832" width="13.28515625" bestFit="1" customWidth="1"/>
    <col min="3073" max="3073" width="2.28515625" customWidth="1"/>
    <col min="3074" max="3074" width="21.42578125" bestFit="1" customWidth="1"/>
    <col min="3075" max="3075" width="13" bestFit="1" customWidth="1"/>
    <col min="3076" max="3076" width="16.28515625" bestFit="1" customWidth="1"/>
    <col min="3077" max="3077" width="12" bestFit="1" customWidth="1"/>
    <col min="3078" max="3078" width="2.28515625" customWidth="1"/>
    <col min="3079" max="3079" width="1.7109375" customWidth="1"/>
    <col min="3080" max="3080" width="21" customWidth="1"/>
    <col min="3081" max="3081" width="17.7109375" customWidth="1"/>
    <col min="3082" max="3082" width="14.42578125" customWidth="1"/>
    <col min="3083" max="3083" width="14.28515625" customWidth="1"/>
    <col min="3084" max="3084" width="18.28515625" customWidth="1"/>
    <col min="3085" max="3085" width="15" customWidth="1"/>
    <col min="3086" max="3086" width="12.42578125" bestFit="1" customWidth="1"/>
    <col min="3088" max="3088" width="13.28515625" bestFit="1" customWidth="1"/>
    <col min="3329" max="3329" width="2.28515625" customWidth="1"/>
    <col min="3330" max="3330" width="21.42578125" bestFit="1" customWidth="1"/>
    <col min="3331" max="3331" width="13" bestFit="1" customWidth="1"/>
    <col min="3332" max="3332" width="16.28515625" bestFit="1" customWidth="1"/>
    <col min="3333" max="3333" width="12" bestFit="1" customWidth="1"/>
    <col min="3334" max="3334" width="2.28515625" customWidth="1"/>
    <col min="3335" max="3335" width="1.7109375" customWidth="1"/>
    <col min="3336" max="3336" width="21" customWidth="1"/>
    <col min="3337" max="3337" width="17.7109375" customWidth="1"/>
    <col min="3338" max="3338" width="14.42578125" customWidth="1"/>
    <col min="3339" max="3339" width="14.28515625" customWidth="1"/>
    <col min="3340" max="3340" width="18.28515625" customWidth="1"/>
    <col min="3341" max="3341" width="15" customWidth="1"/>
    <col min="3342" max="3342" width="12.42578125" bestFit="1" customWidth="1"/>
    <col min="3344" max="3344" width="13.28515625" bestFit="1" customWidth="1"/>
    <col min="3585" max="3585" width="2.28515625" customWidth="1"/>
    <col min="3586" max="3586" width="21.42578125" bestFit="1" customWidth="1"/>
    <col min="3587" max="3587" width="13" bestFit="1" customWidth="1"/>
    <col min="3588" max="3588" width="16.28515625" bestFit="1" customWidth="1"/>
    <col min="3589" max="3589" width="12" bestFit="1" customWidth="1"/>
    <col min="3590" max="3590" width="2.28515625" customWidth="1"/>
    <col min="3591" max="3591" width="1.7109375" customWidth="1"/>
    <col min="3592" max="3592" width="21" customWidth="1"/>
    <col min="3593" max="3593" width="17.7109375" customWidth="1"/>
    <col min="3594" max="3594" width="14.42578125" customWidth="1"/>
    <col min="3595" max="3595" width="14.28515625" customWidth="1"/>
    <col min="3596" max="3596" width="18.28515625" customWidth="1"/>
    <col min="3597" max="3597" width="15" customWidth="1"/>
    <col min="3598" max="3598" width="12.42578125" bestFit="1" customWidth="1"/>
    <col min="3600" max="3600" width="13.28515625" bestFit="1" customWidth="1"/>
    <col min="3841" max="3841" width="2.28515625" customWidth="1"/>
    <col min="3842" max="3842" width="21.42578125" bestFit="1" customWidth="1"/>
    <col min="3843" max="3843" width="13" bestFit="1" customWidth="1"/>
    <col min="3844" max="3844" width="16.28515625" bestFit="1" customWidth="1"/>
    <col min="3845" max="3845" width="12" bestFit="1" customWidth="1"/>
    <col min="3846" max="3846" width="2.28515625" customWidth="1"/>
    <col min="3847" max="3847" width="1.7109375" customWidth="1"/>
    <col min="3848" max="3848" width="21" customWidth="1"/>
    <col min="3849" max="3849" width="17.7109375" customWidth="1"/>
    <col min="3850" max="3850" width="14.42578125" customWidth="1"/>
    <col min="3851" max="3851" width="14.28515625" customWidth="1"/>
    <col min="3852" max="3852" width="18.28515625" customWidth="1"/>
    <col min="3853" max="3853" width="15" customWidth="1"/>
    <col min="3854" max="3854" width="12.42578125" bestFit="1" customWidth="1"/>
    <col min="3856" max="3856" width="13.28515625" bestFit="1" customWidth="1"/>
    <col min="4097" max="4097" width="2.28515625" customWidth="1"/>
    <col min="4098" max="4098" width="21.42578125" bestFit="1" customWidth="1"/>
    <col min="4099" max="4099" width="13" bestFit="1" customWidth="1"/>
    <col min="4100" max="4100" width="16.28515625" bestFit="1" customWidth="1"/>
    <col min="4101" max="4101" width="12" bestFit="1" customWidth="1"/>
    <col min="4102" max="4102" width="2.28515625" customWidth="1"/>
    <col min="4103" max="4103" width="1.7109375" customWidth="1"/>
    <col min="4104" max="4104" width="21" customWidth="1"/>
    <col min="4105" max="4105" width="17.7109375" customWidth="1"/>
    <col min="4106" max="4106" width="14.42578125" customWidth="1"/>
    <col min="4107" max="4107" width="14.28515625" customWidth="1"/>
    <col min="4108" max="4108" width="18.28515625" customWidth="1"/>
    <col min="4109" max="4109" width="15" customWidth="1"/>
    <col min="4110" max="4110" width="12.42578125" bestFit="1" customWidth="1"/>
    <col min="4112" max="4112" width="13.28515625" bestFit="1" customWidth="1"/>
    <col min="4353" max="4353" width="2.28515625" customWidth="1"/>
    <col min="4354" max="4354" width="21.42578125" bestFit="1" customWidth="1"/>
    <col min="4355" max="4355" width="13" bestFit="1" customWidth="1"/>
    <col min="4356" max="4356" width="16.28515625" bestFit="1" customWidth="1"/>
    <col min="4357" max="4357" width="12" bestFit="1" customWidth="1"/>
    <col min="4358" max="4358" width="2.28515625" customWidth="1"/>
    <col min="4359" max="4359" width="1.7109375" customWidth="1"/>
    <col min="4360" max="4360" width="21" customWidth="1"/>
    <col min="4361" max="4361" width="17.7109375" customWidth="1"/>
    <col min="4362" max="4362" width="14.42578125" customWidth="1"/>
    <col min="4363" max="4363" width="14.28515625" customWidth="1"/>
    <col min="4364" max="4364" width="18.28515625" customWidth="1"/>
    <col min="4365" max="4365" width="15" customWidth="1"/>
    <col min="4366" max="4366" width="12.42578125" bestFit="1" customWidth="1"/>
    <col min="4368" max="4368" width="13.28515625" bestFit="1" customWidth="1"/>
    <col min="4609" max="4609" width="2.28515625" customWidth="1"/>
    <col min="4610" max="4610" width="21.42578125" bestFit="1" customWidth="1"/>
    <col min="4611" max="4611" width="13" bestFit="1" customWidth="1"/>
    <col min="4612" max="4612" width="16.28515625" bestFit="1" customWidth="1"/>
    <col min="4613" max="4613" width="12" bestFit="1" customWidth="1"/>
    <col min="4614" max="4614" width="2.28515625" customWidth="1"/>
    <col min="4615" max="4615" width="1.7109375" customWidth="1"/>
    <col min="4616" max="4616" width="21" customWidth="1"/>
    <col min="4617" max="4617" width="17.7109375" customWidth="1"/>
    <col min="4618" max="4618" width="14.42578125" customWidth="1"/>
    <col min="4619" max="4619" width="14.28515625" customWidth="1"/>
    <col min="4620" max="4620" width="18.28515625" customWidth="1"/>
    <col min="4621" max="4621" width="15" customWidth="1"/>
    <col min="4622" max="4622" width="12.42578125" bestFit="1" customWidth="1"/>
    <col min="4624" max="4624" width="13.28515625" bestFit="1" customWidth="1"/>
    <col min="4865" max="4865" width="2.28515625" customWidth="1"/>
    <col min="4866" max="4866" width="21.42578125" bestFit="1" customWidth="1"/>
    <col min="4867" max="4867" width="13" bestFit="1" customWidth="1"/>
    <col min="4868" max="4868" width="16.28515625" bestFit="1" customWidth="1"/>
    <col min="4869" max="4869" width="12" bestFit="1" customWidth="1"/>
    <col min="4870" max="4870" width="2.28515625" customWidth="1"/>
    <col min="4871" max="4871" width="1.7109375" customWidth="1"/>
    <col min="4872" max="4872" width="21" customWidth="1"/>
    <col min="4873" max="4873" width="17.7109375" customWidth="1"/>
    <col min="4874" max="4874" width="14.42578125" customWidth="1"/>
    <col min="4875" max="4875" width="14.28515625" customWidth="1"/>
    <col min="4876" max="4876" width="18.28515625" customWidth="1"/>
    <col min="4877" max="4877" width="15" customWidth="1"/>
    <col min="4878" max="4878" width="12.42578125" bestFit="1" customWidth="1"/>
    <col min="4880" max="4880" width="13.28515625" bestFit="1" customWidth="1"/>
    <col min="5121" max="5121" width="2.28515625" customWidth="1"/>
    <col min="5122" max="5122" width="21.42578125" bestFit="1" customWidth="1"/>
    <col min="5123" max="5123" width="13" bestFit="1" customWidth="1"/>
    <col min="5124" max="5124" width="16.28515625" bestFit="1" customWidth="1"/>
    <col min="5125" max="5125" width="12" bestFit="1" customWidth="1"/>
    <col min="5126" max="5126" width="2.28515625" customWidth="1"/>
    <col min="5127" max="5127" width="1.7109375" customWidth="1"/>
    <col min="5128" max="5128" width="21" customWidth="1"/>
    <col min="5129" max="5129" width="17.7109375" customWidth="1"/>
    <col min="5130" max="5130" width="14.42578125" customWidth="1"/>
    <col min="5131" max="5131" width="14.28515625" customWidth="1"/>
    <col min="5132" max="5132" width="18.28515625" customWidth="1"/>
    <col min="5133" max="5133" width="15" customWidth="1"/>
    <col min="5134" max="5134" width="12.42578125" bestFit="1" customWidth="1"/>
    <col min="5136" max="5136" width="13.28515625" bestFit="1" customWidth="1"/>
    <col min="5377" max="5377" width="2.28515625" customWidth="1"/>
    <col min="5378" max="5378" width="21.42578125" bestFit="1" customWidth="1"/>
    <col min="5379" max="5379" width="13" bestFit="1" customWidth="1"/>
    <col min="5380" max="5380" width="16.28515625" bestFit="1" customWidth="1"/>
    <col min="5381" max="5381" width="12" bestFit="1" customWidth="1"/>
    <col min="5382" max="5382" width="2.28515625" customWidth="1"/>
    <col min="5383" max="5383" width="1.7109375" customWidth="1"/>
    <col min="5384" max="5384" width="21" customWidth="1"/>
    <col min="5385" max="5385" width="17.7109375" customWidth="1"/>
    <col min="5386" max="5386" width="14.42578125" customWidth="1"/>
    <col min="5387" max="5387" width="14.28515625" customWidth="1"/>
    <col min="5388" max="5388" width="18.28515625" customWidth="1"/>
    <col min="5389" max="5389" width="15" customWidth="1"/>
    <col min="5390" max="5390" width="12.42578125" bestFit="1" customWidth="1"/>
    <col min="5392" max="5392" width="13.28515625" bestFit="1" customWidth="1"/>
    <col min="5633" max="5633" width="2.28515625" customWidth="1"/>
    <col min="5634" max="5634" width="21.42578125" bestFit="1" customWidth="1"/>
    <col min="5635" max="5635" width="13" bestFit="1" customWidth="1"/>
    <col min="5636" max="5636" width="16.28515625" bestFit="1" customWidth="1"/>
    <col min="5637" max="5637" width="12" bestFit="1" customWidth="1"/>
    <col min="5638" max="5638" width="2.28515625" customWidth="1"/>
    <col min="5639" max="5639" width="1.7109375" customWidth="1"/>
    <col min="5640" max="5640" width="21" customWidth="1"/>
    <col min="5641" max="5641" width="17.7109375" customWidth="1"/>
    <col min="5642" max="5642" width="14.42578125" customWidth="1"/>
    <col min="5643" max="5643" width="14.28515625" customWidth="1"/>
    <col min="5644" max="5644" width="18.28515625" customWidth="1"/>
    <col min="5645" max="5645" width="15" customWidth="1"/>
    <col min="5646" max="5646" width="12.42578125" bestFit="1" customWidth="1"/>
    <col min="5648" max="5648" width="13.28515625" bestFit="1" customWidth="1"/>
    <col min="5889" max="5889" width="2.28515625" customWidth="1"/>
    <col min="5890" max="5890" width="21.42578125" bestFit="1" customWidth="1"/>
    <col min="5891" max="5891" width="13" bestFit="1" customWidth="1"/>
    <col min="5892" max="5892" width="16.28515625" bestFit="1" customWidth="1"/>
    <col min="5893" max="5893" width="12" bestFit="1" customWidth="1"/>
    <col min="5894" max="5894" width="2.28515625" customWidth="1"/>
    <col min="5895" max="5895" width="1.7109375" customWidth="1"/>
    <col min="5896" max="5896" width="21" customWidth="1"/>
    <col min="5897" max="5897" width="17.7109375" customWidth="1"/>
    <col min="5898" max="5898" width="14.42578125" customWidth="1"/>
    <col min="5899" max="5899" width="14.28515625" customWidth="1"/>
    <col min="5900" max="5900" width="18.28515625" customWidth="1"/>
    <col min="5901" max="5901" width="15" customWidth="1"/>
    <col min="5902" max="5902" width="12.42578125" bestFit="1" customWidth="1"/>
    <col min="5904" max="5904" width="13.28515625" bestFit="1" customWidth="1"/>
    <col min="6145" max="6145" width="2.28515625" customWidth="1"/>
    <col min="6146" max="6146" width="21.42578125" bestFit="1" customWidth="1"/>
    <col min="6147" max="6147" width="13" bestFit="1" customWidth="1"/>
    <col min="6148" max="6148" width="16.28515625" bestFit="1" customWidth="1"/>
    <col min="6149" max="6149" width="12" bestFit="1" customWidth="1"/>
    <col min="6150" max="6150" width="2.28515625" customWidth="1"/>
    <col min="6151" max="6151" width="1.7109375" customWidth="1"/>
    <col min="6152" max="6152" width="21" customWidth="1"/>
    <col min="6153" max="6153" width="17.7109375" customWidth="1"/>
    <col min="6154" max="6154" width="14.42578125" customWidth="1"/>
    <col min="6155" max="6155" width="14.28515625" customWidth="1"/>
    <col min="6156" max="6156" width="18.28515625" customWidth="1"/>
    <col min="6157" max="6157" width="15" customWidth="1"/>
    <col min="6158" max="6158" width="12.42578125" bestFit="1" customWidth="1"/>
    <col min="6160" max="6160" width="13.28515625" bestFit="1" customWidth="1"/>
    <col min="6401" max="6401" width="2.28515625" customWidth="1"/>
    <col min="6402" max="6402" width="21.42578125" bestFit="1" customWidth="1"/>
    <col min="6403" max="6403" width="13" bestFit="1" customWidth="1"/>
    <col min="6404" max="6404" width="16.28515625" bestFit="1" customWidth="1"/>
    <col min="6405" max="6405" width="12" bestFit="1" customWidth="1"/>
    <col min="6406" max="6406" width="2.28515625" customWidth="1"/>
    <col min="6407" max="6407" width="1.7109375" customWidth="1"/>
    <col min="6408" max="6408" width="21" customWidth="1"/>
    <col min="6409" max="6409" width="17.7109375" customWidth="1"/>
    <col min="6410" max="6410" width="14.42578125" customWidth="1"/>
    <col min="6411" max="6411" width="14.28515625" customWidth="1"/>
    <col min="6412" max="6412" width="18.28515625" customWidth="1"/>
    <col min="6413" max="6413" width="15" customWidth="1"/>
    <col min="6414" max="6414" width="12.42578125" bestFit="1" customWidth="1"/>
    <col min="6416" max="6416" width="13.28515625" bestFit="1" customWidth="1"/>
    <col min="6657" max="6657" width="2.28515625" customWidth="1"/>
    <col min="6658" max="6658" width="21.42578125" bestFit="1" customWidth="1"/>
    <col min="6659" max="6659" width="13" bestFit="1" customWidth="1"/>
    <col min="6660" max="6660" width="16.28515625" bestFit="1" customWidth="1"/>
    <col min="6661" max="6661" width="12" bestFit="1" customWidth="1"/>
    <col min="6662" max="6662" width="2.28515625" customWidth="1"/>
    <col min="6663" max="6663" width="1.7109375" customWidth="1"/>
    <col min="6664" max="6664" width="21" customWidth="1"/>
    <col min="6665" max="6665" width="17.7109375" customWidth="1"/>
    <col min="6666" max="6666" width="14.42578125" customWidth="1"/>
    <col min="6667" max="6667" width="14.28515625" customWidth="1"/>
    <col min="6668" max="6668" width="18.28515625" customWidth="1"/>
    <col min="6669" max="6669" width="15" customWidth="1"/>
    <col min="6670" max="6670" width="12.42578125" bestFit="1" customWidth="1"/>
    <col min="6672" max="6672" width="13.28515625" bestFit="1" customWidth="1"/>
    <col min="6913" max="6913" width="2.28515625" customWidth="1"/>
    <col min="6914" max="6914" width="21.42578125" bestFit="1" customWidth="1"/>
    <col min="6915" max="6915" width="13" bestFit="1" customWidth="1"/>
    <col min="6916" max="6916" width="16.28515625" bestFit="1" customWidth="1"/>
    <col min="6917" max="6917" width="12" bestFit="1" customWidth="1"/>
    <col min="6918" max="6918" width="2.28515625" customWidth="1"/>
    <col min="6919" max="6919" width="1.7109375" customWidth="1"/>
    <col min="6920" max="6920" width="21" customWidth="1"/>
    <col min="6921" max="6921" width="17.7109375" customWidth="1"/>
    <col min="6922" max="6922" width="14.42578125" customWidth="1"/>
    <col min="6923" max="6923" width="14.28515625" customWidth="1"/>
    <col min="6924" max="6924" width="18.28515625" customWidth="1"/>
    <col min="6925" max="6925" width="15" customWidth="1"/>
    <col min="6926" max="6926" width="12.42578125" bestFit="1" customWidth="1"/>
    <col min="6928" max="6928" width="13.28515625" bestFit="1" customWidth="1"/>
    <col min="7169" max="7169" width="2.28515625" customWidth="1"/>
    <col min="7170" max="7170" width="21.42578125" bestFit="1" customWidth="1"/>
    <col min="7171" max="7171" width="13" bestFit="1" customWidth="1"/>
    <col min="7172" max="7172" width="16.28515625" bestFit="1" customWidth="1"/>
    <col min="7173" max="7173" width="12" bestFit="1" customWidth="1"/>
    <col min="7174" max="7174" width="2.28515625" customWidth="1"/>
    <col min="7175" max="7175" width="1.7109375" customWidth="1"/>
    <col min="7176" max="7176" width="21" customWidth="1"/>
    <col min="7177" max="7177" width="17.7109375" customWidth="1"/>
    <col min="7178" max="7178" width="14.42578125" customWidth="1"/>
    <col min="7179" max="7179" width="14.28515625" customWidth="1"/>
    <col min="7180" max="7180" width="18.28515625" customWidth="1"/>
    <col min="7181" max="7181" width="15" customWidth="1"/>
    <col min="7182" max="7182" width="12.42578125" bestFit="1" customWidth="1"/>
    <col min="7184" max="7184" width="13.28515625" bestFit="1" customWidth="1"/>
    <col min="7425" max="7425" width="2.28515625" customWidth="1"/>
    <col min="7426" max="7426" width="21.42578125" bestFit="1" customWidth="1"/>
    <col min="7427" max="7427" width="13" bestFit="1" customWidth="1"/>
    <col min="7428" max="7428" width="16.28515625" bestFit="1" customWidth="1"/>
    <col min="7429" max="7429" width="12" bestFit="1" customWidth="1"/>
    <col min="7430" max="7430" width="2.28515625" customWidth="1"/>
    <col min="7431" max="7431" width="1.7109375" customWidth="1"/>
    <col min="7432" max="7432" width="21" customWidth="1"/>
    <col min="7433" max="7433" width="17.7109375" customWidth="1"/>
    <col min="7434" max="7434" width="14.42578125" customWidth="1"/>
    <col min="7435" max="7435" width="14.28515625" customWidth="1"/>
    <col min="7436" max="7436" width="18.28515625" customWidth="1"/>
    <col min="7437" max="7437" width="15" customWidth="1"/>
    <col min="7438" max="7438" width="12.42578125" bestFit="1" customWidth="1"/>
    <col min="7440" max="7440" width="13.28515625" bestFit="1" customWidth="1"/>
    <col min="7681" max="7681" width="2.28515625" customWidth="1"/>
    <col min="7682" max="7682" width="21.42578125" bestFit="1" customWidth="1"/>
    <col min="7683" max="7683" width="13" bestFit="1" customWidth="1"/>
    <col min="7684" max="7684" width="16.28515625" bestFit="1" customWidth="1"/>
    <col min="7685" max="7685" width="12" bestFit="1" customWidth="1"/>
    <col min="7686" max="7686" width="2.28515625" customWidth="1"/>
    <col min="7687" max="7687" width="1.7109375" customWidth="1"/>
    <col min="7688" max="7688" width="21" customWidth="1"/>
    <col min="7689" max="7689" width="17.7109375" customWidth="1"/>
    <col min="7690" max="7690" width="14.42578125" customWidth="1"/>
    <col min="7691" max="7691" width="14.28515625" customWidth="1"/>
    <col min="7692" max="7692" width="18.28515625" customWidth="1"/>
    <col min="7693" max="7693" width="15" customWidth="1"/>
    <col min="7694" max="7694" width="12.42578125" bestFit="1" customWidth="1"/>
    <col min="7696" max="7696" width="13.28515625" bestFit="1" customWidth="1"/>
    <col min="7937" max="7937" width="2.28515625" customWidth="1"/>
    <col min="7938" max="7938" width="21.42578125" bestFit="1" customWidth="1"/>
    <col min="7939" max="7939" width="13" bestFit="1" customWidth="1"/>
    <col min="7940" max="7940" width="16.28515625" bestFit="1" customWidth="1"/>
    <col min="7941" max="7941" width="12" bestFit="1" customWidth="1"/>
    <col min="7942" max="7942" width="2.28515625" customWidth="1"/>
    <col min="7943" max="7943" width="1.7109375" customWidth="1"/>
    <col min="7944" max="7944" width="21" customWidth="1"/>
    <col min="7945" max="7945" width="17.7109375" customWidth="1"/>
    <col min="7946" max="7946" width="14.42578125" customWidth="1"/>
    <col min="7947" max="7947" width="14.28515625" customWidth="1"/>
    <col min="7948" max="7948" width="18.28515625" customWidth="1"/>
    <col min="7949" max="7949" width="15" customWidth="1"/>
    <col min="7950" max="7950" width="12.42578125" bestFit="1" customWidth="1"/>
    <col min="7952" max="7952" width="13.28515625" bestFit="1" customWidth="1"/>
    <col min="8193" max="8193" width="2.28515625" customWidth="1"/>
    <col min="8194" max="8194" width="21.42578125" bestFit="1" customWidth="1"/>
    <col min="8195" max="8195" width="13" bestFit="1" customWidth="1"/>
    <col min="8196" max="8196" width="16.28515625" bestFit="1" customWidth="1"/>
    <col min="8197" max="8197" width="12" bestFit="1" customWidth="1"/>
    <col min="8198" max="8198" width="2.28515625" customWidth="1"/>
    <col min="8199" max="8199" width="1.7109375" customWidth="1"/>
    <col min="8200" max="8200" width="21" customWidth="1"/>
    <col min="8201" max="8201" width="17.7109375" customWidth="1"/>
    <col min="8202" max="8202" width="14.42578125" customWidth="1"/>
    <col min="8203" max="8203" width="14.28515625" customWidth="1"/>
    <col min="8204" max="8204" width="18.28515625" customWidth="1"/>
    <col min="8205" max="8205" width="15" customWidth="1"/>
    <col min="8206" max="8206" width="12.42578125" bestFit="1" customWidth="1"/>
    <col min="8208" max="8208" width="13.28515625" bestFit="1" customWidth="1"/>
    <col min="8449" max="8449" width="2.28515625" customWidth="1"/>
    <col min="8450" max="8450" width="21.42578125" bestFit="1" customWidth="1"/>
    <col min="8451" max="8451" width="13" bestFit="1" customWidth="1"/>
    <col min="8452" max="8452" width="16.28515625" bestFit="1" customWidth="1"/>
    <col min="8453" max="8453" width="12" bestFit="1" customWidth="1"/>
    <col min="8454" max="8454" width="2.28515625" customWidth="1"/>
    <col min="8455" max="8455" width="1.7109375" customWidth="1"/>
    <col min="8456" max="8456" width="21" customWidth="1"/>
    <col min="8457" max="8457" width="17.7109375" customWidth="1"/>
    <col min="8458" max="8458" width="14.42578125" customWidth="1"/>
    <col min="8459" max="8459" width="14.28515625" customWidth="1"/>
    <col min="8460" max="8460" width="18.28515625" customWidth="1"/>
    <col min="8461" max="8461" width="15" customWidth="1"/>
    <col min="8462" max="8462" width="12.42578125" bestFit="1" customWidth="1"/>
    <col min="8464" max="8464" width="13.28515625" bestFit="1" customWidth="1"/>
    <col min="8705" max="8705" width="2.28515625" customWidth="1"/>
    <col min="8706" max="8706" width="21.42578125" bestFit="1" customWidth="1"/>
    <col min="8707" max="8707" width="13" bestFit="1" customWidth="1"/>
    <col min="8708" max="8708" width="16.28515625" bestFit="1" customWidth="1"/>
    <col min="8709" max="8709" width="12" bestFit="1" customWidth="1"/>
    <col min="8710" max="8710" width="2.28515625" customWidth="1"/>
    <col min="8711" max="8711" width="1.7109375" customWidth="1"/>
    <col min="8712" max="8712" width="21" customWidth="1"/>
    <col min="8713" max="8713" width="17.7109375" customWidth="1"/>
    <col min="8714" max="8714" width="14.42578125" customWidth="1"/>
    <col min="8715" max="8715" width="14.28515625" customWidth="1"/>
    <col min="8716" max="8716" width="18.28515625" customWidth="1"/>
    <col min="8717" max="8717" width="15" customWidth="1"/>
    <col min="8718" max="8718" width="12.42578125" bestFit="1" customWidth="1"/>
    <col min="8720" max="8720" width="13.28515625" bestFit="1" customWidth="1"/>
    <col min="8961" max="8961" width="2.28515625" customWidth="1"/>
    <col min="8962" max="8962" width="21.42578125" bestFit="1" customWidth="1"/>
    <col min="8963" max="8963" width="13" bestFit="1" customWidth="1"/>
    <col min="8964" max="8964" width="16.28515625" bestFit="1" customWidth="1"/>
    <col min="8965" max="8965" width="12" bestFit="1" customWidth="1"/>
    <col min="8966" max="8966" width="2.28515625" customWidth="1"/>
    <col min="8967" max="8967" width="1.7109375" customWidth="1"/>
    <col min="8968" max="8968" width="21" customWidth="1"/>
    <col min="8969" max="8969" width="17.7109375" customWidth="1"/>
    <col min="8970" max="8970" width="14.42578125" customWidth="1"/>
    <col min="8971" max="8971" width="14.28515625" customWidth="1"/>
    <col min="8972" max="8972" width="18.28515625" customWidth="1"/>
    <col min="8973" max="8973" width="15" customWidth="1"/>
    <col min="8974" max="8974" width="12.42578125" bestFit="1" customWidth="1"/>
    <col min="8976" max="8976" width="13.28515625" bestFit="1" customWidth="1"/>
    <col min="9217" max="9217" width="2.28515625" customWidth="1"/>
    <col min="9218" max="9218" width="21.42578125" bestFit="1" customWidth="1"/>
    <col min="9219" max="9219" width="13" bestFit="1" customWidth="1"/>
    <col min="9220" max="9220" width="16.28515625" bestFit="1" customWidth="1"/>
    <col min="9221" max="9221" width="12" bestFit="1" customWidth="1"/>
    <col min="9222" max="9222" width="2.28515625" customWidth="1"/>
    <col min="9223" max="9223" width="1.7109375" customWidth="1"/>
    <col min="9224" max="9224" width="21" customWidth="1"/>
    <col min="9225" max="9225" width="17.7109375" customWidth="1"/>
    <col min="9226" max="9226" width="14.42578125" customWidth="1"/>
    <col min="9227" max="9227" width="14.28515625" customWidth="1"/>
    <col min="9228" max="9228" width="18.28515625" customWidth="1"/>
    <col min="9229" max="9229" width="15" customWidth="1"/>
    <col min="9230" max="9230" width="12.42578125" bestFit="1" customWidth="1"/>
    <col min="9232" max="9232" width="13.28515625" bestFit="1" customWidth="1"/>
    <col min="9473" max="9473" width="2.28515625" customWidth="1"/>
    <col min="9474" max="9474" width="21.42578125" bestFit="1" customWidth="1"/>
    <col min="9475" max="9475" width="13" bestFit="1" customWidth="1"/>
    <col min="9476" max="9476" width="16.28515625" bestFit="1" customWidth="1"/>
    <col min="9477" max="9477" width="12" bestFit="1" customWidth="1"/>
    <col min="9478" max="9478" width="2.28515625" customWidth="1"/>
    <col min="9479" max="9479" width="1.7109375" customWidth="1"/>
    <col min="9480" max="9480" width="21" customWidth="1"/>
    <col min="9481" max="9481" width="17.7109375" customWidth="1"/>
    <col min="9482" max="9482" width="14.42578125" customWidth="1"/>
    <col min="9483" max="9483" width="14.28515625" customWidth="1"/>
    <col min="9484" max="9484" width="18.28515625" customWidth="1"/>
    <col min="9485" max="9485" width="15" customWidth="1"/>
    <col min="9486" max="9486" width="12.42578125" bestFit="1" customWidth="1"/>
    <col min="9488" max="9488" width="13.28515625" bestFit="1" customWidth="1"/>
    <col min="9729" max="9729" width="2.28515625" customWidth="1"/>
    <col min="9730" max="9730" width="21.42578125" bestFit="1" customWidth="1"/>
    <col min="9731" max="9731" width="13" bestFit="1" customWidth="1"/>
    <col min="9732" max="9732" width="16.28515625" bestFit="1" customWidth="1"/>
    <col min="9733" max="9733" width="12" bestFit="1" customWidth="1"/>
    <col min="9734" max="9734" width="2.28515625" customWidth="1"/>
    <col min="9735" max="9735" width="1.7109375" customWidth="1"/>
    <col min="9736" max="9736" width="21" customWidth="1"/>
    <col min="9737" max="9737" width="17.7109375" customWidth="1"/>
    <col min="9738" max="9738" width="14.42578125" customWidth="1"/>
    <col min="9739" max="9739" width="14.28515625" customWidth="1"/>
    <col min="9740" max="9740" width="18.28515625" customWidth="1"/>
    <col min="9741" max="9741" width="15" customWidth="1"/>
    <col min="9742" max="9742" width="12.42578125" bestFit="1" customWidth="1"/>
    <col min="9744" max="9744" width="13.28515625" bestFit="1" customWidth="1"/>
    <col min="9985" max="9985" width="2.28515625" customWidth="1"/>
    <col min="9986" max="9986" width="21.42578125" bestFit="1" customWidth="1"/>
    <col min="9987" max="9987" width="13" bestFit="1" customWidth="1"/>
    <col min="9988" max="9988" width="16.28515625" bestFit="1" customWidth="1"/>
    <col min="9989" max="9989" width="12" bestFit="1" customWidth="1"/>
    <col min="9990" max="9990" width="2.28515625" customWidth="1"/>
    <col min="9991" max="9991" width="1.7109375" customWidth="1"/>
    <col min="9992" max="9992" width="21" customWidth="1"/>
    <col min="9993" max="9993" width="17.7109375" customWidth="1"/>
    <col min="9994" max="9994" width="14.42578125" customWidth="1"/>
    <col min="9995" max="9995" width="14.28515625" customWidth="1"/>
    <col min="9996" max="9996" width="18.28515625" customWidth="1"/>
    <col min="9997" max="9997" width="15" customWidth="1"/>
    <col min="9998" max="9998" width="12.42578125" bestFit="1" customWidth="1"/>
    <col min="10000" max="10000" width="13.28515625" bestFit="1" customWidth="1"/>
    <col min="10241" max="10241" width="2.28515625" customWidth="1"/>
    <col min="10242" max="10242" width="21.42578125" bestFit="1" customWidth="1"/>
    <col min="10243" max="10243" width="13" bestFit="1" customWidth="1"/>
    <col min="10244" max="10244" width="16.28515625" bestFit="1" customWidth="1"/>
    <col min="10245" max="10245" width="12" bestFit="1" customWidth="1"/>
    <col min="10246" max="10246" width="2.28515625" customWidth="1"/>
    <col min="10247" max="10247" width="1.7109375" customWidth="1"/>
    <col min="10248" max="10248" width="21" customWidth="1"/>
    <col min="10249" max="10249" width="17.7109375" customWidth="1"/>
    <col min="10250" max="10250" width="14.42578125" customWidth="1"/>
    <col min="10251" max="10251" width="14.28515625" customWidth="1"/>
    <col min="10252" max="10252" width="18.28515625" customWidth="1"/>
    <col min="10253" max="10253" width="15" customWidth="1"/>
    <col min="10254" max="10254" width="12.42578125" bestFit="1" customWidth="1"/>
    <col min="10256" max="10256" width="13.28515625" bestFit="1" customWidth="1"/>
    <col min="10497" max="10497" width="2.28515625" customWidth="1"/>
    <col min="10498" max="10498" width="21.42578125" bestFit="1" customWidth="1"/>
    <col min="10499" max="10499" width="13" bestFit="1" customWidth="1"/>
    <col min="10500" max="10500" width="16.28515625" bestFit="1" customWidth="1"/>
    <col min="10501" max="10501" width="12" bestFit="1" customWidth="1"/>
    <col min="10502" max="10502" width="2.28515625" customWidth="1"/>
    <col min="10503" max="10503" width="1.7109375" customWidth="1"/>
    <col min="10504" max="10504" width="21" customWidth="1"/>
    <col min="10505" max="10505" width="17.7109375" customWidth="1"/>
    <col min="10506" max="10506" width="14.42578125" customWidth="1"/>
    <col min="10507" max="10507" width="14.28515625" customWidth="1"/>
    <col min="10508" max="10508" width="18.28515625" customWidth="1"/>
    <col min="10509" max="10509" width="15" customWidth="1"/>
    <col min="10510" max="10510" width="12.42578125" bestFit="1" customWidth="1"/>
    <col min="10512" max="10512" width="13.28515625" bestFit="1" customWidth="1"/>
    <col min="10753" max="10753" width="2.28515625" customWidth="1"/>
    <col min="10754" max="10754" width="21.42578125" bestFit="1" customWidth="1"/>
    <col min="10755" max="10755" width="13" bestFit="1" customWidth="1"/>
    <col min="10756" max="10756" width="16.28515625" bestFit="1" customWidth="1"/>
    <col min="10757" max="10757" width="12" bestFit="1" customWidth="1"/>
    <col min="10758" max="10758" width="2.28515625" customWidth="1"/>
    <col min="10759" max="10759" width="1.7109375" customWidth="1"/>
    <col min="10760" max="10760" width="21" customWidth="1"/>
    <col min="10761" max="10761" width="17.7109375" customWidth="1"/>
    <col min="10762" max="10762" width="14.42578125" customWidth="1"/>
    <col min="10763" max="10763" width="14.28515625" customWidth="1"/>
    <col min="10764" max="10764" width="18.28515625" customWidth="1"/>
    <col min="10765" max="10765" width="15" customWidth="1"/>
    <col min="10766" max="10766" width="12.42578125" bestFit="1" customWidth="1"/>
    <col min="10768" max="10768" width="13.28515625" bestFit="1" customWidth="1"/>
    <col min="11009" max="11009" width="2.28515625" customWidth="1"/>
    <col min="11010" max="11010" width="21.42578125" bestFit="1" customWidth="1"/>
    <col min="11011" max="11011" width="13" bestFit="1" customWidth="1"/>
    <col min="11012" max="11012" width="16.28515625" bestFit="1" customWidth="1"/>
    <col min="11013" max="11013" width="12" bestFit="1" customWidth="1"/>
    <col min="11014" max="11014" width="2.28515625" customWidth="1"/>
    <col min="11015" max="11015" width="1.7109375" customWidth="1"/>
    <col min="11016" max="11016" width="21" customWidth="1"/>
    <col min="11017" max="11017" width="17.7109375" customWidth="1"/>
    <col min="11018" max="11018" width="14.42578125" customWidth="1"/>
    <col min="11019" max="11019" width="14.28515625" customWidth="1"/>
    <col min="11020" max="11020" width="18.28515625" customWidth="1"/>
    <col min="11021" max="11021" width="15" customWidth="1"/>
    <col min="11022" max="11022" width="12.42578125" bestFit="1" customWidth="1"/>
    <col min="11024" max="11024" width="13.28515625" bestFit="1" customWidth="1"/>
    <col min="11265" max="11265" width="2.28515625" customWidth="1"/>
    <col min="11266" max="11266" width="21.42578125" bestFit="1" customWidth="1"/>
    <col min="11267" max="11267" width="13" bestFit="1" customWidth="1"/>
    <col min="11268" max="11268" width="16.28515625" bestFit="1" customWidth="1"/>
    <col min="11269" max="11269" width="12" bestFit="1" customWidth="1"/>
    <col min="11270" max="11270" width="2.28515625" customWidth="1"/>
    <col min="11271" max="11271" width="1.7109375" customWidth="1"/>
    <col min="11272" max="11272" width="21" customWidth="1"/>
    <col min="11273" max="11273" width="17.7109375" customWidth="1"/>
    <col min="11274" max="11274" width="14.42578125" customWidth="1"/>
    <col min="11275" max="11275" width="14.28515625" customWidth="1"/>
    <col min="11276" max="11276" width="18.28515625" customWidth="1"/>
    <col min="11277" max="11277" width="15" customWidth="1"/>
    <col min="11278" max="11278" width="12.42578125" bestFit="1" customWidth="1"/>
    <col min="11280" max="11280" width="13.28515625" bestFit="1" customWidth="1"/>
    <col min="11521" max="11521" width="2.28515625" customWidth="1"/>
    <col min="11522" max="11522" width="21.42578125" bestFit="1" customWidth="1"/>
    <col min="11523" max="11523" width="13" bestFit="1" customWidth="1"/>
    <col min="11524" max="11524" width="16.28515625" bestFit="1" customWidth="1"/>
    <col min="11525" max="11525" width="12" bestFit="1" customWidth="1"/>
    <col min="11526" max="11526" width="2.28515625" customWidth="1"/>
    <col min="11527" max="11527" width="1.7109375" customWidth="1"/>
    <col min="11528" max="11528" width="21" customWidth="1"/>
    <col min="11529" max="11529" width="17.7109375" customWidth="1"/>
    <col min="11530" max="11530" width="14.42578125" customWidth="1"/>
    <col min="11531" max="11531" width="14.28515625" customWidth="1"/>
    <col min="11532" max="11532" width="18.28515625" customWidth="1"/>
    <col min="11533" max="11533" width="15" customWidth="1"/>
    <col min="11534" max="11534" width="12.42578125" bestFit="1" customWidth="1"/>
    <col min="11536" max="11536" width="13.28515625" bestFit="1" customWidth="1"/>
    <col min="11777" max="11777" width="2.28515625" customWidth="1"/>
    <col min="11778" max="11778" width="21.42578125" bestFit="1" customWidth="1"/>
    <col min="11779" max="11779" width="13" bestFit="1" customWidth="1"/>
    <col min="11780" max="11780" width="16.28515625" bestFit="1" customWidth="1"/>
    <col min="11781" max="11781" width="12" bestFit="1" customWidth="1"/>
    <col min="11782" max="11782" width="2.28515625" customWidth="1"/>
    <col min="11783" max="11783" width="1.7109375" customWidth="1"/>
    <col min="11784" max="11784" width="21" customWidth="1"/>
    <col min="11785" max="11785" width="17.7109375" customWidth="1"/>
    <col min="11786" max="11786" width="14.42578125" customWidth="1"/>
    <col min="11787" max="11787" width="14.28515625" customWidth="1"/>
    <col min="11788" max="11788" width="18.28515625" customWidth="1"/>
    <col min="11789" max="11789" width="15" customWidth="1"/>
    <col min="11790" max="11790" width="12.42578125" bestFit="1" customWidth="1"/>
    <col min="11792" max="11792" width="13.28515625" bestFit="1" customWidth="1"/>
    <col min="12033" max="12033" width="2.28515625" customWidth="1"/>
    <col min="12034" max="12034" width="21.42578125" bestFit="1" customWidth="1"/>
    <col min="12035" max="12035" width="13" bestFit="1" customWidth="1"/>
    <col min="12036" max="12036" width="16.28515625" bestFit="1" customWidth="1"/>
    <col min="12037" max="12037" width="12" bestFit="1" customWidth="1"/>
    <col min="12038" max="12038" width="2.28515625" customWidth="1"/>
    <col min="12039" max="12039" width="1.7109375" customWidth="1"/>
    <col min="12040" max="12040" width="21" customWidth="1"/>
    <col min="12041" max="12041" width="17.7109375" customWidth="1"/>
    <col min="12042" max="12042" width="14.42578125" customWidth="1"/>
    <col min="12043" max="12043" width="14.28515625" customWidth="1"/>
    <col min="12044" max="12044" width="18.28515625" customWidth="1"/>
    <col min="12045" max="12045" width="15" customWidth="1"/>
    <col min="12046" max="12046" width="12.42578125" bestFit="1" customWidth="1"/>
    <col min="12048" max="12048" width="13.28515625" bestFit="1" customWidth="1"/>
    <col min="12289" max="12289" width="2.28515625" customWidth="1"/>
    <col min="12290" max="12290" width="21.42578125" bestFit="1" customWidth="1"/>
    <col min="12291" max="12291" width="13" bestFit="1" customWidth="1"/>
    <col min="12292" max="12292" width="16.28515625" bestFit="1" customWidth="1"/>
    <col min="12293" max="12293" width="12" bestFit="1" customWidth="1"/>
    <col min="12294" max="12294" width="2.28515625" customWidth="1"/>
    <col min="12295" max="12295" width="1.7109375" customWidth="1"/>
    <col min="12296" max="12296" width="21" customWidth="1"/>
    <col min="12297" max="12297" width="17.7109375" customWidth="1"/>
    <col min="12298" max="12298" width="14.42578125" customWidth="1"/>
    <col min="12299" max="12299" width="14.28515625" customWidth="1"/>
    <col min="12300" max="12300" width="18.28515625" customWidth="1"/>
    <col min="12301" max="12301" width="15" customWidth="1"/>
    <col min="12302" max="12302" width="12.42578125" bestFit="1" customWidth="1"/>
    <col min="12304" max="12304" width="13.28515625" bestFit="1" customWidth="1"/>
    <col min="12545" max="12545" width="2.28515625" customWidth="1"/>
    <col min="12546" max="12546" width="21.42578125" bestFit="1" customWidth="1"/>
    <col min="12547" max="12547" width="13" bestFit="1" customWidth="1"/>
    <col min="12548" max="12548" width="16.28515625" bestFit="1" customWidth="1"/>
    <col min="12549" max="12549" width="12" bestFit="1" customWidth="1"/>
    <col min="12550" max="12550" width="2.28515625" customWidth="1"/>
    <col min="12551" max="12551" width="1.7109375" customWidth="1"/>
    <col min="12552" max="12552" width="21" customWidth="1"/>
    <col min="12553" max="12553" width="17.7109375" customWidth="1"/>
    <col min="12554" max="12554" width="14.42578125" customWidth="1"/>
    <col min="12555" max="12555" width="14.28515625" customWidth="1"/>
    <col min="12556" max="12556" width="18.28515625" customWidth="1"/>
    <col min="12557" max="12557" width="15" customWidth="1"/>
    <col min="12558" max="12558" width="12.42578125" bestFit="1" customWidth="1"/>
    <col min="12560" max="12560" width="13.28515625" bestFit="1" customWidth="1"/>
    <col min="12801" max="12801" width="2.28515625" customWidth="1"/>
    <col min="12802" max="12802" width="21.42578125" bestFit="1" customWidth="1"/>
    <col min="12803" max="12803" width="13" bestFit="1" customWidth="1"/>
    <col min="12804" max="12804" width="16.28515625" bestFit="1" customWidth="1"/>
    <col min="12805" max="12805" width="12" bestFit="1" customWidth="1"/>
    <col min="12806" max="12806" width="2.28515625" customWidth="1"/>
    <col min="12807" max="12807" width="1.7109375" customWidth="1"/>
    <col min="12808" max="12808" width="21" customWidth="1"/>
    <col min="12809" max="12809" width="17.7109375" customWidth="1"/>
    <col min="12810" max="12810" width="14.42578125" customWidth="1"/>
    <col min="12811" max="12811" width="14.28515625" customWidth="1"/>
    <col min="12812" max="12812" width="18.28515625" customWidth="1"/>
    <col min="12813" max="12813" width="15" customWidth="1"/>
    <col min="12814" max="12814" width="12.42578125" bestFit="1" customWidth="1"/>
    <col min="12816" max="12816" width="13.28515625" bestFit="1" customWidth="1"/>
    <col min="13057" max="13057" width="2.28515625" customWidth="1"/>
    <col min="13058" max="13058" width="21.42578125" bestFit="1" customWidth="1"/>
    <col min="13059" max="13059" width="13" bestFit="1" customWidth="1"/>
    <col min="13060" max="13060" width="16.28515625" bestFit="1" customWidth="1"/>
    <col min="13061" max="13061" width="12" bestFit="1" customWidth="1"/>
    <col min="13062" max="13062" width="2.28515625" customWidth="1"/>
    <col min="13063" max="13063" width="1.7109375" customWidth="1"/>
    <col min="13064" max="13064" width="21" customWidth="1"/>
    <col min="13065" max="13065" width="17.7109375" customWidth="1"/>
    <col min="13066" max="13066" width="14.42578125" customWidth="1"/>
    <col min="13067" max="13067" width="14.28515625" customWidth="1"/>
    <col min="13068" max="13068" width="18.28515625" customWidth="1"/>
    <col min="13069" max="13069" width="15" customWidth="1"/>
    <col min="13070" max="13070" width="12.42578125" bestFit="1" customWidth="1"/>
    <col min="13072" max="13072" width="13.28515625" bestFit="1" customWidth="1"/>
    <col min="13313" max="13313" width="2.28515625" customWidth="1"/>
    <col min="13314" max="13314" width="21.42578125" bestFit="1" customWidth="1"/>
    <col min="13315" max="13315" width="13" bestFit="1" customWidth="1"/>
    <col min="13316" max="13316" width="16.28515625" bestFit="1" customWidth="1"/>
    <col min="13317" max="13317" width="12" bestFit="1" customWidth="1"/>
    <col min="13318" max="13318" width="2.28515625" customWidth="1"/>
    <col min="13319" max="13319" width="1.7109375" customWidth="1"/>
    <col min="13320" max="13320" width="21" customWidth="1"/>
    <col min="13321" max="13321" width="17.7109375" customWidth="1"/>
    <col min="13322" max="13322" width="14.42578125" customWidth="1"/>
    <col min="13323" max="13323" width="14.28515625" customWidth="1"/>
    <col min="13324" max="13324" width="18.28515625" customWidth="1"/>
    <col min="13325" max="13325" width="15" customWidth="1"/>
    <col min="13326" max="13326" width="12.42578125" bestFit="1" customWidth="1"/>
    <col min="13328" max="13328" width="13.28515625" bestFit="1" customWidth="1"/>
    <col min="13569" max="13569" width="2.28515625" customWidth="1"/>
    <col min="13570" max="13570" width="21.42578125" bestFit="1" customWidth="1"/>
    <col min="13571" max="13571" width="13" bestFit="1" customWidth="1"/>
    <col min="13572" max="13572" width="16.28515625" bestFit="1" customWidth="1"/>
    <col min="13573" max="13573" width="12" bestFit="1" customWidth="1"/>
    <col min="13574" max="13574" width="2.28515625" customWidth="1"/>
    <col min="13575" max="13575" width="1.7109375" customWidth="1"/>
    <col min="13576" max="13576" width="21" customWidth="1"/>
    <col min="13577" max="13577" width="17.7109375" customWidth="1"/>
    <col min="13578" max="13578" width="14.42578125" customWidth="1"/>
    <col min="13579" max="13579" width="14.28515625" customWidth="1"/>
    <col min="13580" max="13580" width="18.28515625" customWidth="1"/>
    <col min="13581" max="13581" width="15" customWidth="1"/>
    <col min="13582" max="13582" width="12.42578125" bestFit="1" customWidth="1"/>
    <col min="13584" max="13584" width="13.28515625" bestFit="1" customWidth="1"/>
    <col min="13825" max="13825" width="2.28515625" customWidth="1"/>
    <col min="13826" max="13826" width="21.42578125" bestFit="1" customWidth="1"/>
    <col min="13827" max="13827" width="13" bestFit="1" customWidth="1"/>
    <col min="13828" max="13828" width="16.28515625" bestFit="1" customWidth="1"/>
    <col min="13829" max="13829" width="12" bestFit="1" customWidth="1"/>
    <col min="13830" max="13830" width="2.28515625" customWidth="1"/>
    <col min="13831" max="13831" width="1.7109375" customWidth="1"/>
    <col min="13832" max="13832" width="21" customWidth="1"/>
    <col min="13833" max="13833" width="17.7109375" customWidth="1"/>
    <col min="13834" max="13834" width="14.42578125" customWidth="1"/>
    <col min="13835" max="13835" width="14.28515625" customWidth="1"/>
    <col min="13836" max="13836" width="18.28515625" customWidth="1"/>
    <col min="13837" max="13837" width="15" customWidth="1"/>
    <col min="13838" max="13838" width="12.42578125" bestFit="1" customWidth="1"/>
    <col min="13840" max="13840" width="13.28515625" bestFit="1" customWidth="1"/>
    <col min="14081" max="14081" width="2.28515625" customWidth="1"/>
    <col min="14082" max="14082" width="21.42578125" bestFit="1" customWidth="1"/>
    <col min="14083" max="14083" width="13" bestFit="1" customWidth="1"/>
    <col min="14084" max="14084" width="16.28515625" bestFit="1" customWidth="1"/>
    <col min="14085" max="14085" width="12" bestFit="1" customWidth="1"/>
    <col min="14086" max="14086" width="2.28515625" customWidth="1"/>
    <col min="14087" max="14087" width="1.7109375" customWidth="1"/>
    <col min="14088" max="14088" width="21" customWidth="1"/>
    <col min="14089" max="14089" width="17.7109375" customWidth="1"/>
    <col min="14090" max="14090" width="14.42578125" customWidth="1"/>
    <col min="14091" max="14091" width="14.28515625" customWidth="1"/>
    <col min="14092" max="14092" width="18.28515625" customWidth="1"/>
    <col min="14093" max="14093" width="15" customWidth="1"/>
    <col min="14094" max="14094" width="12.42578125" bestFit="1" customWidth="1"/>
    <col min="14096" max="14096" width="13.28515625" bestFit="1" customWidth="1"/>
    <col min="14337" max="14337" width="2.28515625" customWidth="1"/>
    <col min="14338" max="14338" width="21.42578125" bestFit="1" customWidth="1"/>
    <col min="14339" max="14339" width="13" bestFit="1" customWidth="1"/>
    <col min="14340" max="14340" width="16.28515625" bestFit="1" customWidth="1"/>
    <col min="14341" max="14341" width="12" bestFit="1" customWidth="1"/>
    <col min="14342" max="14342" width="2.28515625" customWidth="1"/>
    <col min="14343" max="14343" width="1.7109375" customWidth="1"/>
    <col min="14344" max="14344" width="21" customWidth="1"/>
    <col min="14345" max="14345" width="17.7109375" customWidth="1"/>
    <col min="14346" max="14346" width="14.42578125" customWidth="1"/>
    <col min="14347" max="14347" width="14.28515625" customWidth="1"/>
    <col min="14348" max="14348" width="18.28515625" customWidth="1"/>
    <col min="14349" max="14349" width="15" customWidth="1"/>
    <col min="14350" max="14350" width="12.42578125" bestFit="1" customWidth="1"/>
    <col min="14352" max="14352" width="13.28515625" bestFit="1" customWidth="1"/>
    <col min="14593" max="14593" width="2.28515625" customWidth="1"/>
    <col min="14594" max="14594" width="21.42578125" bestFit="1" customWidth="1"/>
    <col min="14595" max="14595" width="13" bestFit="1" customWidth="1"/>
    <col min="14596" max="14596" width="16.28515625" bestFit="1" customWidth="1"/>
    <col min="14597" max="14597" width="12" bestFit="1" customWidth="1"/>
    <col min="14598" max="14598" width="2.28515625" customWidth="1"/>
    <col min="14599" max="14599" width="1.7109375" customWidth="1"/>
    <col min="14600" max="14600" width="21" customWidth="1"/>
    <col min="14601" max="14601" width="17.7109375" customWidth="1"/>
    <col min="14602" max="14602" width="14.42578125" customWidth="1"/>
    <col min="14603" max="14603" width="14.28515625" customWidth="1"/>
    <col min="14604" max="14604" width="18.28515625" customWidth="1"/>
    <col min="14605" max="14605" width="15" customWidth="1"/>
    <col min="14606" max="14606" width="12.42578125" bestFit="1" customWidth="1"/>
    <col min="14608" max="14608" width="13.28515625" bestFit="1" customWidth="1"/>
    <col min="14849" max="14849" width="2.28515625" customWidth="1"/>
    <col min="14850" max="14850" width="21.42578125" bestFit="1" customWidth="1"/>
    <col min="14851" max="14851" width="13" bestFit="1" customWidth="1"/>
    <col min="14852" max="14852" width="16.28515625" bestFit="1" customWidth="1"/>
    <col min="14853" max="14853" width="12" bestFit="1" customWidth="1"/>
    <col min="14854" max="14854" width="2.28515625" customWidth="1"/>
    <col min="14855" max="14855" width="1.7109375" customWidth="1"/>
    <col min="14856" max="14856" width="21" customWidth="1"/>
    <col min="14857" max="14857" width="17.7109375" customWidth="1"/>
    <col min="14858" max="14858" width="14.42578125" customWidth="1"/>
    <col min="14859" max="14859" width="14.28515625" customWidth="1"/>
    <col min="14860" max="14860" width="18.28515625" customWidth="1"/>
    <col min="14861" max="14861" width="15" customWidth="1"/>
    <col min="14862" max="14862" width="12.42578125" bestFit="1" customWidth="1"/>
    <col min="14864" max="14864" width="13.28515625" bestFit="1" customWidth="1"/>
    <col min="15105" max="15105" width="2.28515625" customWidth="1"/>
    <col min="15106" max="15106" width="21.42578125" bestFit="1" customWidth="1"/>
    <col min="15107" max="15107" width="13" bestFit="1" customWidth="1"/>
    <col min="15108" max="15108" width="16.28515625" bestFit="1" customWidth="1"/>
    <col min="15109" max="15109" width="12" bestFit="1" customWidth="1"/>
    <col min="15110" max="15110" width="2.28515625" customWidth="1"/>
    <col min="15111" max="15111" width="1.7109375" customWidth="1"/>
    <col min="15112" max="15112" width="21" customWidth="1"/>
    <col min="15113" max="15113" width="17.7109375" customWidth="1"/>
    <col min="15114" max="15114" width="14.42578125" customWidth="1"/>
    <col min="15115" max="15115" width="14.28515625" customWidth="1"/>
    <col min="15116" max="15116" width="18.28515625" customWidth="1"/>
    <col min="15117" max="15117" width="15" customWidth="1"/>
    <col min="15118" max="15118" width="12.42578125" bestFit="1" customWidth="1"/>
    <col min="15120" max="15120" width="13.28515625" bestFit="1" customWidth="1"/>
    <col min="15361" max="15361" width="2.28515625" customWidth="1"/>
    <col min="15362" max="15362" width="21.42578125" bestFit="1" customWidth="1"/>
    <col min="15363" max="15363" width="13" bestFit="1" customWidth="1"/>
    <col min="15364" max="15364" width="16.28515625" bestFit="1" customWidth="1"/>
    <col min="15365" max="15365" width="12" bestFit="1" customWidth="1"/>
    <col min="15366" max="15366" width="2.28515625" customWidth="1"/>
    <col min="15367" max="15367" width="1.7109375" customWidth="1"/>
    <col min="15368" max="15368" width="21" customWidth="1"/>
    <col min="15369" max="15369" width="17.7109375" customWidth="1"/>
    <col min="15370" max="15370" width="14.42578125" customWidth="1"/>
    <col min="15371" max="15371" width="14.28515625" customWidth="1"/>
    <col min="15372" max="15372" width="18.28515625" customWidth="1"/>
    <col min="15373" max="15373" width="15" customWidth="1"/>
    <col min="15374" max="15374" width="12.42578125" bestFit="1" customWidth="1"/>
    <col min="15376" max="15376" width="13.28515625" bestFit="1" customWidth="1"/>
    <col min="15617" max="15617" width="2.28515625" customWidth="1"/>
    <col min="15618" max="15618" width="21.42578125" bestFit="1" customWidth="1"/>
    <col min="15619" max="15619" width="13" bestFit="1" customWidth="1"/>
    <col min="15620" max="15620" width="16.28515625" bestFit="1" customWidth="1"/>
    <col min="15621" max="15621" width="12" bestFit="1" customWidth="1"/>
    <col min="15622" max="15622" width="2.28515625" customWidth="1"/>
    <col min="15623" max="15623" width="1.7109375" customWidth="1"/>
    <col min="15624" max="15624" width="21" customWidth="1"/>
    <col min="15625" max="15625" width="17.7109375" customWidth="1"/>
    <col min="15626" max="15626" width="14.42578125" customWidth="1"/>
    <col min="15627" max="15627" width="14.28515625" customWidth="1"/>
    <col min="15628" max="15628" width="18.28515625" customWidth="1"/>
    <col min="15629" max="15629" width="15" customWidth="1"/>
    <col min="15630" max="15630" width="12.42578125" bestFit="1" customWidth="1"/>
    <col min="15632" max="15632" width="13.28515625" bestFit="1" customWidth="1"/>
    <col min="15873" max="15873" width="2.28515625" customWidth="1"/>
    <col min="15874" max="15874" width="21.42578125" bestFit="1" customWidth="1"/>
    <col min="15875" max="15875" width="13" bestFit="1" customWidth="1"/>
    <col min="15876" max="15876" width="16.28515625" bestFit="1" customWidth="1"/>
    <col min="15877" max="15877" width="12" bestFit="1" customWidth="1"/>
    <col min="15878" max="15878" width="2.28515625" customWidth="1"/>
    <col min="15879" max="15879" width="1.7109375" customWidth="1"/>
    <col min="15880" max="15880" width="21" customWidth="1"/>
    <col min="15881" max="15881" width="17.7109375" customWidth="1"/>
    <col min="15882" max="15882" width="14.42578125" customWidth="1"/>
    <col min="15883" max="15883" width="14.28515625" customWidth="1"/>
    <col min="15884" max="15884" width="18.28515625" customWidth="1"/>
    <col min="15885" max="15885" width="15" customWidth="1"/>
    <col min="15886" max="15886" width="12.42578125" bestFit="1" customWidth="1"/>
    <col min="15888" max="15888" width="13.28515625" bestFit="1" customWidth="1"/>
    <col min="16129" max="16129" width="2.28515625" customWidth="1"/>
    <col min="16130" max="16130" width="21.42578125" bestFit="1" customWidth="1"/>
    <col min="16131" max="16131" width="13" bestFit="1" customWidth="1"/>
    <col min="16132" max="16132" width="16.28515625" bestFit="1" customWidth="1"/>
    <col min="16133" max="16133" width="12" bestFit="1" customWidth="1"/>
    <col min="16134" max="16134" width="2.28515625" customWidth="1"/>
    <col min="16135" max="16135" width="1.7109375" customWidth="1"/>
    <col min="16136" max="16136" width="21" customWidth="1"/>
    <col min="16137" max="16137" width="17.7109375" customWidth="1"/>
    <col min="16138" max="16138" width="14.42578125" customWidth="1"/>
    <col min="16139" max="16139" width="14.28515625" customWidth="1"/>
    <col min="16140" max="16140" width="18.28515625" customWidth="1"/>
    <col min="16141" max="16141" width="15" customWidth="1"/>
    <col min="16142" max="16142" width="12.42578125" bestFit="1" customWidth="1"/>
    <col min="16144" max="16144" width="13.28515625" bestFit="1" customWidth="1"/>
  </cols>
  <sheetData>
    <row r="1" spans="2:14" x14ac:dyDescent="0.25">
      <c r="B1" s="1" t="s">
        <v>0</v>
      </c>
      <c r="C1" s="2">
        <v>43281</v>
      </c>
    </row>
    <row r="3" spans="2:14" x14ac:dyDescent="0.25">
      <c r="B3" s="4" t="s">
        <v>1</v>
      </c>
      <c r="C3" s="5">
        <v>30</v>
      </c>
      <c r="G3" s="6"/>
      <c r="I3" s="7" t="s">
        <v>2</v>
      </c>
      <c r="J3" s="8" t="s">
        <v>3</v>
      </c>
      <c r="K3" s="7" t="s">
        <v>4</v>
      </c>
      <c r="L3" s="7" t="s">
        <v>5</v>
      </c>
      <c r="M3" s="8" t="s">
        <v>6</v>
      </c>
      <c r="N3" s="7" t="s">
        <v>7</v>
      </c>
    </row>
    <row r="4" spans="2:14" x14ac:dyDescent="0.25">
      <c r="B4" s="4" t="s">
        <v>8</v>
      </c>
      <c r="C4" s="9">
        <v>0</v>
      </c>
      <c r="G4" s="6"/>
      <c r="I4" s="4"/>
      <c r="J4" s="7">
        <v>78.3</v>
      </c>
      <c r="K4" s="7">
        <v>117.5</v>
      </c>
      <c r="L4" s="7">
        <v>78.3</v>
      </c>
      <c r="M4" s="4"/>
      <c r="N4" s="4"/>
    </row>
    <row r="5" spans="2:14" x14ac:dyDescent="0.25">
      <c r="B5" s="4" t="s">
        <v>9</v>
      </c>
      <c r="C5" s="10" t="s">
        <v>10</v>
      </c>
      <c r="G5" s="6"/>
      <c r="I5" s="4"/>
      <c r="J5" s="4"/>
      <c r="K5" s="4"/>
      <c r="L5" s="11">
        <f>L4*7%</f>
        <v>5.4810000000000008</v>
      </c>
      <c r="M5" s="4"/>
      <c r="N5" s="4"/>
    </row>
    <row r="6" spans="2:14" x14ac:dyDescent="0.25">
      <c r="B6" s="4" t="s">
        <v>11</v>
      </c>
      <c r="C6" s="12" t="s">
        <v>12</v>
      </c>
      <c r="G6" s="6"/>
      <c r="I6" s="13">
        <v>27158.77</v>
      </c>
      <c r="J6" s="14">
        <f>+J4*$I$6</f>
        <v>2126531.6910000001</v>
      </c>
      <c r="K6" s="14">
        <f>K4*$I$6</f>
        <v>3191155.4750000001</v>
      </c>
      <c r="L6" s="15">
        <f>L5*I6</f>
        <v>148857.21837000002</v>
      </c>
      <c r="M6" s="14">
        <f>(276000*4.75)*(1/12)</f>
        <v>109250</v>
      </c>
      <c r="N6" s="16">
        <f>C19-E8-IF((E9+E10)&lt;L6,(E9+E10),L6)-E12-E15-E16</f>
        <v>899934.5</v>
      </c>
    </row>
    <row r="7" spans="2:14" ht="15.75" thickBot="1" x14ac:dyDescent="0.3">
      <c r="C7" s="17"/>
      <c r="D7" s="18"/>
      <c r="G7" s="6"/>
      <c r="I7" s="19"/>
      <c r="J7" s="20"/>
      <c r="K7" s="20"/>
      <c r="L7" s="21"/>
      <c r="M7" s="20"/>
      <c r="N7" s="17"/>
    </row>
    <row r="8" spans="2:14" x14ac:dyDescent="0.25">
      <c r="B8" s="22" t="s">
        <v>13</v>
      </c>
      <c r="C8" s="23">
        <v>1000000</v>
      </c>
      <c r="D8" s="22" t="s">
        <v>11</v>
      </c>
      <c r="E8" s="23">
        <f>ROUND(IF(C19&lt;J6,C19*J23,J6*J23),0)</f>
        <v>125012</v>
      </c>
      <c r="H8" s="56"/>
    </row>
    <row r="9" spans="2:14" x14ac:dyDescent="0.25">
      <c r="B9" s="24" t="s">
        <v>14</v>
      </c>
      <c r="C9" s="17">
        <f>ROUND((IF($C$8*25%&lt;$M$6,C8*25%,$M$6)),0)/30*C3</f>
        <v>109250</v>
      </c>
      <c r="D9" s="24" t="s">
        <v>15</v>
      </c>
      <c r="E9" s="25">
        <f>ROUND(IF(C19&lt;J6,C19*M21,J6*M21),0)</f>
        <v>77648</v>
      </c>
      <c r="H9" s="56"/>
    </row>
    <row r="10" spans="2:14" x14ac:dyDescent="0.25">
      <c r="B10" s="24"/>
      <c r="C10" s="31"/>
      <c r="D10" s="24" t="s">
        <v>16</v>
      </c>
      <c r="E10" s="26">
        <v>0</v>
      </c>
      <c r="J10" s="1" t="s">
        <v>17</v>
      </c>
      <c r="K10" t="s">
        <v>18</v>
      </c>
    </row>
    <row r="11" spans="2:14" x14ac:dyDescent="0.25">
      <c r="B11" s="24"/>
      <c r="C11" s="31">
        <v>0</v>
      </c>
      <c r="D11" s="24" t="s">
        <v>19</v>
      </c>
      <c r="E11" s="25">
        <f>IF(N6&gt;$J$12,IF(N6&gt;J13,IF(N6&gt;$J$14,IF(N6&gt;$J$15,IF(N6&gt;$J$16,IF(N6&gt;$J$17,IF(N6&gt;$J$18,(N6*$L$18)-$M$18,(N6*$L$17)-$M$17),(N6*$L$16)-$M$16),(N6*$L$15)-$M$15),(N6*$L$14)-$M$14),(N6*$L$13)-$M$13),(N6*$L$12)-$M$12),0)</f>
        <v>10326.859999999997</v>
      </c>
      <c r="I11" s="27" t="s">
        <v>20</v>
      </c>
      <c r="J11" s="28" t="s">
        <v>21</v>
      </c>
      <c r="K11" s="28">
        <v>641763</v>
      </c>
      <c r="L11" s="29" t="s">
        <v>22</v>
      </c>
      <c r="M11" s="27" t="s">
        <v>21</v>
      </c>
      <c r="N11" s="30" t="s">
        <v>22</v>
      </c>
    </row>
    <row r="12" spans="2:14" x14ac:dyDescent="0.25">
      <c r="B12" s="24" t="s">
        <v>23</v>
      </c>
      <c r="C12" s="31">
        <v>0</v>
      </c>
      <c r="D12" s="24" t="s">
        <v>24</v>
      </c>
      <c r="E12" s="25">
        <f>IF(C5="INDEFINIDO",(IF(C19&gt;$K$6,($K$6*$M$22),($C$19*M22))),0)</f>
        <v>6655.5</v>
      </c>
      <c r="I12" s="27"/>
      <c r="J12" s="28">
        <v>641763.01</v>
      </c>
      <c r="K12" s="28">
        <v>1426140</v>
      </c>
      <c r="L12" s="29">
        <v>0.04</v>
      </c>
      <c r="M12" s="28">
        <v>25670.52</v>
      </c>
      <c r="N12" s="32">
        <v>2.1999999999999999E-2</v>
      </c>
    </row>
    <row r="13" spans="2:14" x14ac:dyDescent="0.25">
      <c r="B13" s="24" t="s">
        <v>25</v>
      </c>
      <c r="C13" s="31">
        <v>0</v>
      </c>
      <c r="D13" s="24" t="s">
        <v>26</v>
      </c>
      <c r="E13" s="31">
        <v>0</v>
      </c>
      <c r="I13" s="27"/>
      <c r="J13" s="28">
        <v>1426140.01</v>
      </c>
      <c r="K13" s="28">
        <v>2376900</v>
      </c>
      <c r="L13" s="29">
        <v>0.08</v>
      </c>
      <c r="M13" s="28">
        <v>82716.12</v>
      </c>
      <c r="N13" s="32">
        <v>4.5199999999999997E-2</v>
      </c>
    </row>
    <row r="14" spans="2:14" x14ac:dyDescent="0.25">
      <c r="B14" s="24"/>
      <c r="C14" s="25"/>
      <c r="D14" s="24" t="s">
        <v>27</v>
      </c>
      <c r="E14" s="25">
        <v>0</v>
      </c>
      <c r="I14" s="27"/>
      <c r="J14" s="28">
        <v>2376900.0099999998</v>
      </c>
      <c r="K14" s="28">
        <v>3327660</v>
      </c>
      <c r="L14" s="33">
        <v>0.13500000000000001</v>
      </c>
      <c r="M14" s="28">
        <v>213445.62</v>
      </c>
      <c r="N14" s="32">
        <v>7.0900000000000005E-2</v>
      </c>
    </row>
    <row r="15" spans="2:14" x14ac:dyDescent="0.25">
      <c r="B15" s="24"/>
      <c r="C15" s="25"/>
      <c r="D15" s="24" t="s">
        <v>28</v>
      </c>
      <c r="E15" s="31"/>
      <c r="I15" s="27"/>
      <c r="J15" s="28">
        <v>3327660.01</v>
      </c>
      <c r="K15" s="28">
        <v>4278420</v>
      </c>
      <c r="L15" s="29">
        <v>0.23</v>
      </c>
      <c r="M15" s="28">
        <v>529573.31999999995</v>
      </c>
      <c r="N15" s="32">
        <v>0.1062</v>
      </c>
    </row>
    <row r="16" spans="2:14" x14ac:dyDescent="0.25">
      <c r="B16" s="24"/>
      <c r="C16" s="25"/>
      <c r="D16" s="24" t="s">
        <v>28</v>
      </c>
      <c r="E16" s="31">
        <v>0</v>
      </c>
      <c r="I16" s="27"/>
      <c r="J16" s="28">
        <v>4278420.01</v>
      </c>
      <c r="K16" s="28">
        <v>5704560</v>
      </c>
      <c r="L16" s="33">
        <v>0.30399999999999999</v>
      </c>
      <c r="M16" s="28">
        <v>846176.4</v>
      </c>
      <c r="N16" s="32">
        <v>0.15570000000000001</v>
      </c>
    </row>
    <row r="17" spans="2:20" x14ac:dyDescent="0.25">
      <c r="B17" s="24"/>
      <c r="C17" s="25"/>
      <c r="D17" s="24"/>
      <c r="E17" s="25"/>
      <c r="I17" s="27"/>
      <c r="J17" s="28">
        <v>5704560.0099999998</v>
      </c>
      <c r="K17" s="28" t="s">
        <v>29</v>
      </c>
      <c r="L17" s="33">
        <v>0.35</v>
      </c>
      <c r="M17" s="28">
        <v>1108586.1599999999</v>
      </c>
      <c r="N17" s="32" t="s">
        <v>30</v>
      </c>
    </row>
    <row r="18" spans="2:20" x14ac:dyDescent="0.25">
      <c r="B18" s="24"/>
      <c r="C18" s="25"/>
      <c r="D18" s="24"/>
      <c r="E18" s="25"/>
      <c r="I18" s="27"/>
      <c r="J18" s="28">
        <v>6844950.0099999998</v>
      </c>
      <c r="K18" s="28" t="s">
        <v>31</v>
      </c>
      <c r="L18" s="29">
        <v>0.4</v>
      </c>
      <c r="M18" s="28">
        <v>1399564.11</v>
      </c>
      <c r="N18" s="34" t="s">
        <v>32</v>
      </c>
    </row>
    <row r="19" spans="2:20" x14ac:dyDescent="0.25">
      <c r="B19" s="35" t="s">
        <v>33</v>
      </c>
      <c r="C19" s="36">
        <f>C8+C9+C12-C13+C10+C11</f>
        <v>1109250</v>
      </c>
      <c r="D19" s="35" t="s">
        <v>34</v>
      </c>
      <c r="E19" s="37">
        <f>SUM(E8:E17)</f>
        <v>219642.36</v>
      </c>
    </row>
    <row r="20" spans="2:20" x14ac:dyDescent="0.25">
      <c r="B20" s="24"/>
      <c r="C20" s="38"/>
      <c r="D20" s="24"/>
      <c r="E20" s="25"/>
    </row>
    <row r="21" spans="2:20" x14ac:dyDescent="0.25">
      <c r="B21" s="24"/>
      <c r="C21" s="38"/>
      <c r="D21" s="24"/>
      <c r="E21" s="25"/>
      <c r="I21" s="4" t="s">
        <v>35</v>
      </c>
      <c r="J21" s="39">
        <v>0.1144</v>
      </c>
      <c r="L21" s="4" t="s">
        <v>15</v>
      </c>
      <c r="M21" s="40">
        <v>7.0000000000000007E-2</v>
      </c>
      <c r="O21" s="41"/>
      <c r="P21" s="41"/>
      <c r="Q21" s="42"/>
      <c r="R21" s="41"/>
      <c r="S21" s="43"/>
    </row>
    <row r="22" spans="2:20" x14ac:dyDescent="0.25">
      <c r="B22" s="24"/>
      <c r="C22" s="38"/>
      <c r="D22" s="24"/>
      <c r="E22" s="25"/>
      <c r="I22" s="4" t="s">
        <v>36</v>
      </c>
      <c r="J22" s="39">
        <v>0.1148</v>
      </c>
      <c r="L22" s="4" t="s">
        <v>37</v>
      </c>
      <c r="M22" s="44">
        <v>6.0000000000000001E-3</v>
      </c>
      <c r="N22" s="20"/>
      <c r="O22" s="45"/>
      <c r="P22" s="41"/>
      <c r="Q22" s="41"/>
      <c r="R22" s="42"/>
      <c r="S22" s="41"/>
      <c r="T22" s="43"/>
    </row>
    <row r="23" spans="2:20" x14ac:dyDescent="0.25">
      <c r="B23" s="24"/>
      <c r="C23" s="25"/>
      <c r="D23" s="24"/>
      <c r="E23" s="25"/>
      <c r="I23" s="4" t="s">
        <v>38</v>
      </c>
      <c r="J23" s="39">
        <v>0.11269999999999999</v>
      </c>
      <c r="O23" s="45"/>
      <c r="P23" s="41"/>
      <c r="Q23" s="41"/>
      <c r="R23" s="42"/>
      <c r="S23" s="41"/>
      <c r="T23" s="43"/>
    </row>
    <row r="24" spans="2:20" x14ac:dyDescent="0.25">
      <c r="B24" s="24" t="s">
        <v>39</v>
      </c>
      <c r="C24" s="25">
        <v>0</v>
      </c>
      <c r="D24" s="24"/>
      <c r="E24" s="25"/>
      <c r="I24" s="4" t="s">
        <v>40</v>
      </c>
      <c r="J24" s="39">
        <v>0.1047</v>
      </c>
      <c r="O24" s="45"/>
      <c r="P24" s="41"/>
      <c r="Q24" s="41"/>
      <c r="R24" s="42"/>
      <c r="S24" s="41"/>
      <c r="T24" s="43"/>
    </row>
    <row r="25" spans="2:20" x14ac:dyDescent="0.25">
      <c r="B25" s="24" t="s">
        <v>41</v>
      </c>
      <c r="C25" s="25">
        <v>0</v>
      </c>
      <c r="D25" s="24"/>
      <c r="E25" s="25"/>
      <c r="I25" s="4" t="s">
        <v>42</v>
      </c>
      <c r="J25" s="39">
        <v>0.1154</v>
      </c>
      <c r="O25" s="45"/>
      <c r="P25" s="41"/>
      <c r="Q25" s="41"/>
      <c r="R25" s="42"/>
      <c r="S25" s="41"/>
      <c r="T25" s="43"/>
    </row>
    <row r="26" spans="2:20" ht="15.75" thickBot="1" x14ac:dyDescent="0.3">
      <c r="B26" s="24" t="s">
        <v>43</v>
      </c>
      <c r="C26" s="25"/>
      <c r="D26" s="24"/>
      <c r="E26" s="25"/>
      <c r="I26" s="4" t="s">
        <v>44</v>
      </c>
      <c r="J26" s="39">
        <v>0.1077</v>
      </c>
      <c r="O26" s="45"/>
      <c r="P26" s="41"/>
      <c r="Q26" s="41"/>
      <c r="R26" s="42"/>
      <c r="S26" s="41"/>
      <c r="T26" s="43"/>
    </row>
    <row r="27" spans="2:20" ht="15.75" thickBot="1" x14ac:dyDescent="0.3">
      <c r="B27" s="46" t="s">
        <v>45</v>
      </c>
      <c r="C27" s="47">
        <f>C19+C24+C25</f>
        <v>1109250</v>
      </c>
      <c r="D27" s="48" t="s">
        <v>46</v>
      </c>
      <c r="E27" s="49">
        <f>C19-E19+C24+C25</f>
        <v>889607.64</v>
      </c>
      <c r="O27" s="45"/>
      <c r="P27" s="41"/>
      <c r="Q27" s="50"/>
      <c r="R27" s="42"/>
      <c r="S27" s="41"/>
      <c r="T27" s="42"/>
    </row>
    <row r="28" spans="2:20" ht="15.75" thickBot="1" x14ac:dyDescent="0.3">
      <c r="B28" s="92" t="s">
        <v>47</v>
      </c>
      <c r="C28" s="93"/>
      <c r="D28" s="93"/>
      <c r="E28" s="51">
        <v>0</v>
      </c>
      <c r="O28" s="45"/>
      <c r="P28" s="41"/>
      <c r="Q28" s="50"/>
      <c r="R28" s="42"/>
      <c r="S28" s="41"/>
      <c r="T28" s="42"/>
    </row>
    <row r="29" spans="2:20" ht="15.75" thickBot="1" x14ac:dyDescent="0.3">
      <c r="B29" s="53" t="s">
        <v>48</v>
      </c>
      <c r="C29" s="54"/>
      <c r="D29" s="54"/>
      <c r="E29" s="55">
        <f>E27+E28+1</f>
        <v>889608.64</v>
      </c>
      <c r="O29" s="45"/>
      <c r="P29" s="41"/>
      <c r="Q29" s="50"/>
      <c r="R29" s="42"/>
      <c r="S29" s="41"/>
      <c r="T29" s="42"/>
    </row>
    <row r="30" spans="2:20" x14ac:dyDescent="0.25">
      <c r="G30" s="6"/>
      <c r="K30" s="52"/>
    </row>
    <row r="31" spans="2:20" x14ac:dyDescent="0.25">
      <c r="D31" s="56"/>
      <c r="G31" s="6"/>
    </row>
    <row r="32" spans="2:20" x14ac:dyDescent="0.25">
      <c r="B32" s="4" t="s">
        <v>49</v>
      </c>
      <c r="C32" s="39">
        <v>2.4E-2</v>
      </c>
      <c r="D32" s="16">
        <f>IF(C19&gt;$K$6,($K$6*$C$32),($C$19*C32))</f>
        <v>26622</v>
      </c>
      <c r="G32" s="6"/>
    </row>
    <row r="33" spans="2:10" x14ac:dyDescent="0.25">
      <c r="B33" s="4" t="s">
        <v>50</v>
      </c>
      <c r="C33" s="39">
        <v>9.4999999999999998E-3</v>
      </c>
      <c r="D33" s="16">
        <f>IF(C19&lt;$J$6,C19*$C$33,$J$6*$C$33)</f>
        <v>10537.875</v>
      </c>
      <c r="E33" s="57"/>
      <c r="G33" s="6"/>
    </row>
    <row r="34" spans="2:10" x14ac:dyDescent="0.25">
      <c r="B34" s="4" t="s">
        <v>51</v>
      </c>
      <c r="C34" s="39">
        <v>1.41E-2</v>
      </c>
      <c r="D34" s="58">
        <f>IF(C19&lt;$J$6,C19*$C$34,$J$6*$C$34)</f>
        <v>15640.424999999999</v>
      </c>
      <c r="E34" s="57"/>
      <c r="G34" s="6"/>
    </row>
    <row r="35" spans="2:10" x14ac:dyDescent="0.25">
      <c r="B35" s="7" t="s">
        <v>52</v>
      </c>
      <c r="C35" s="7"/>
      <c r="D35" s="59">
        <f>C27+D32+D33+D34</f>
        <v>1162050.3</v>
      </c>
      <c r="E35" s="60"/>
      <c r="G35" s="6"/>
    </row>
    <row r="36" spans="2:10" x14ac:dyDescent="0.25">
      <c r="B36" s="61"/>
      <c r="C36" s="62"/>
      <c r="E36" s="17"/>
      <c r="G36" s="6"/>
    </row>
    <row r="37" spans="2:10" x14ac:dyDescent="0.25">
      <c r="B37" s="61"/>
      <c r="C37" s="62"/>
      <c r="E37" s="17"/>
      <c r="G37" s="6"/>
    </row>
    <row r="38" spans="2:10" x14ac:dyDescent="0.25">
      <c r="C38" s="62"/>
      <c r="E38" s="17"/>
    </row>
    <row r="39" spans="2:10" x14ac:dyDescent="0.25">
      <c r="B39" s="63"/>
      <c r="C39" s="64"/>
      <c r="E39" s="17"/>
    </row>
    <row r="40" spans="2:10" x14ac:dyDescent="0.25">
      <c r="C40" s="21"/>
      <c r="E40" s="17"/>
      <c r="H40" s="56"/>
      <c r="I40" s="17"/>
      <c r="J40" s="65"/>
    </row>
    <row r="41" spans="2:10" x14ac:dyDescent="0.25">
      <c r="B41" s="61"/>
      <c r="C41" s="62"/>
      <c r="E41" s="17"/>
      <c r="H41" s="56"/>
      <c r="I41" s="17"/>
    </row>
    <row r="42" spans="2:10" x14ac:dyDescent="0.25">
      <c r="B42" s="61"/>
      <c r="C42" s="62"/>
      <c r="E42" s="17"/>
      <c r="H42" s="17"/>
      <c r="I42" s="66"/>
    </row>
    <row r="43" spans="2:10" x14ac:dyDescent="0.25">
      <c r="B43" s="67"/>
      <c r="C43" s="68"/>
      <c r="E43" s="17"/>
      <c r="H43" s="17"/>
      <c r="I43" s="17"/>
    </row>
    <row r="44" spans="2:10" x14ac:dyDescent="0.25">
      <c r="C44" s="21"/>
      <c r="E44" s="17"/>
      <c r="I44" s="17"/>
    </row>
    <row r="45" spans="2:10" x14ac:dyDescent="0.25">
      <c r="B45" s="61"/>
      <c r="C45" s="69"/>
      <c r="E45" s="17"/>
      <c r="I45" s="17"/>
    </row>
    <row r="46" spans="2:10" x14ac:dyDescent="0.25">
      <c r="B46" s="61"/>
      <c r="C46" s="69"/>
      <c r="E46" s="17"/>
      <c r="I46" s="17"/>
    </row>
    <row r="47" spans="2:10" x14ac:dyDescent="0.25">
      <c r="B47" s="61"/>
      <c r="C47" s="69"/>
      <c r="E47" s="17"/>
      <c r="I47" s="66"/>
    </row>
    <row r="48" spans="2:10" x14ac:dyDescent="0.25">
      <c r="B48" s="61"/>
      <c r="C48" s="69"/>
      <c r="E48" s="17"/>
      <c r="I48" s="17"/>
    </row>
    <row r="49" spans="2:9" x14ac:dyDescent="0.25">
      <c r="B49" s="61"/>
      <c r="C49" s="69"/>
      <c r="E49" s="17"/>
      <c r="I49" s="66"/>
    </row>
    <row r="50" spans="2:9" x14ac:dyDescent="0.25">
      <c r="B50" s="61"/>
      <c r="C50" s="69"/>
      <c r="E50" s="17"/>
      <c r="I50" s="17"/>
    </row>
    <row r="51" spans="2:9" x14ac:dyDescent="0.25">
      <c r="B51" s="61"/>
      <c r="C51" s="69"/>
      <c r="E51" s="17"/>
      <c r="I51" s="17"/>
    </row>
    <row r="52" spans="2:9" x14ac:dyDescent="0.25">
      <c r="B52" s="61"/>
      <c r="C52" s="69"/>
      <c r="E52" s="17"/>
      <c r="I52" s="70"/>
    </row>
    <row r="53" spans="2:9" x14ac:dyDescent="0.25">
      <c r="B53" s="63"/>
      <c r="C53" s="64"/>
      <c r="E53" s="17"/>
      <c r="I53" s="66"/>
    </row>
    <row r="54" spans="2:9" x14ac:dyDescent="0.25">
      <c r="C54"/>
      <c r="E54" s="17"/>
    </row>
    <row r="55" spans="2:9" x14ac:dyDescent="0.25">
      <c r="B55" s="63"/>
      <c r="C55" s="64"/>
      <c r="E55" s="17"/>
    </row>
  </sheetData>
  <mergeCells count="1">
    <mergeCell ref="B28:D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7"/>
  <sheetViews>
    <sheetView workbookViewId="0">
      <selection activeCell="B2" sqref="B2"/>
    </sheetView>
  </sheetViews>
  <sheetFormatPr baseColWidth="10" defaultColWidth="11.42578125" defaultRowHeight="15" x14ac:dyDescent="0.25"/>
  <cols>
    <col min="3" max="4" width="14.7109375" bestFit="1" customWidth="1"/>
    <col min="5" max="5" width="6.7109375" bestFit="1" customWidth="1"/>
    <col min="6" max="6" width="13.7109375" bestFit="1" customWidth="1"/>
    <col min="7" max="7" width="15" bestFit="1" customWidth="1"/>
  </cols>
  <sheetData>
    <row r="1" spans="1:15" x14ac:dyDescent="0.25">
      <c r="A1" s="87" t="s">
        <v>53</v>
      </c>
      <c r="B1" s="87" t="s">
        <v>54</v>
      </c>
      <c r="C1">
        <v>2022</v>
      </c>
    </row>
    <row r="2" spans="1:15" x14ac:dyDescent="0.25">
      <c r="B2" s="91" t="s">
        <v>21</v>
      </c>
      <c r="C2" t="s">
        <v>55</v>
      </c>
      <c r="D2" t="s">
        <v>22</v>
      </c>
      <c r="E2" s="91" t="s">
        <v>21</v>
      </c>
      <c r="F2" t="s">
        <v>22</v>
      </c>
      <c r="K2" t="s">
        <v>56</v>
      </c>
      <c r="L2" s="86">
        <v>33836.51</v>
      </c>
      <c r="M2" s="85"/>
    </row>
    <row r="3" spans="1:15" x14ac:dyDescent="0.25">
      <c r="C3" t="s">
        <v>57</v>
      </c>
      <c r="D3" t="s">
        <v>58</v>
      </c>
      <c r="E3">
        <v>0.04</v>
      </c>
      <c r="F3" t="s">
        <v>59</v>
      </c>
      <c r="G3" s="72">
        <v>2.1999999999999999E-2</v>
      </c>
      <c r="H3" s="72"/>
    </row>
    <row r="4" spans="1:15" ht="15.75" thickBot="1" x14ac:dyDescent="0.3">
      <c r="C4" t="s">
        <v>60</v>
      </c>
      <c r="D4" t="s">
        <v>61</v>
      </c>
      <c r="E4">
        <v>0.08</v>
      </c>
      <c r="F4" t="s">
        <v>62</v>
      </c>
      <c r="G4" s="72">
        <v>4.5199999999999997E-2</v>
      </c>
      <c r="H4" s="72"/>
    </row>
    <row r="5" spans="1:15" ht="15.75" thickBot="1" x14ac:dyDescent="0.3">
      <c r="C5" t="s">
        <v>63</v>
      </c>
      <c r="D5" t="s">
        <v>64</v>
      </c>
      <c r="E5">
        <v>0.13500000000000001</v>
      </c>
      <c r="F5" t="s">
        <v>65</v>
      </c>
      <c r="G5" s="72">
        <v>7.0900000000000005E-2</v>
      </c>
      <c r="H5" s="72"/>
      <c r="J5" s="75"/>
      <c r="K5" s="76"/>
      <c r="L5" s="84"/>
      <c r="M5" s="77"/>
      <c r="N5" s="76"/>
      <c r="O5" s="77"/>
    </row>
    <row r="6" spans="1:15" ht="15.75" thickBot="1" x14ac:dyDescent="0.3">
      <c r="C6" t="s">
        <v>66</v>
      </c>
      <c r="D6" t="s">
        <v>67</v>
      </c>
      <c r="E6">
        <v>0.23</v>
      </c>
      <c r="F6" t="s">
        <v>68</v>
      </c>
      <c r="G6" s="72">
        <v>0.1062</v>
      </c>
      <c r="H6" s="72"/>
      <c r="J6" s="75"/>
      <c r="K6" s="84"/>
      <c r="L6" s="84"/>
      <c r="M6" s="77"/>
      <c r="N6" s="84"/>
      <c r="O6" s="78"/>
    </row>
    <row r="7" spans="1:15" ht="15.75" thickBot="1" x14ac:dyDescent="0.3">
      <c r="C7" t="s">
        <v>69</v>
      </c>
      <c r="D7" t="s">
        <v>70</v>
      </c>
      <c r="E7">
        <v>0.30399999999999999</v>
      </c>
      <c r="F7" t="s">
        <v>71</v>
      </c>
      <c r="G7" s="72">
        <v>0.15570000000000001</v>
      </c>
      <c r="H7" s="72"/>
      <c r="J7" s="75"/>
      <c r="K7" s="84"/>
      <c r="L7" s="84"/>
      <c r="M7" s="77"/>
      <c r="N7" s="84"/>
      <c r="O7" s="78"/>
    </row>
    <row r="8" spans="1:15" ht="15.75" thickBot="1" x14ac:dyDescent="0.3">
      <c r="C8" t="s">
        <v>72</v>
      </c>
      <c r="D8" t="s">
        <v>73</v>
      </c>
      <c r="E8">
        <v>0.35</v>
      </c>
      <c r="F8" t="s">
        <v>74</v>
      </c>
      <c r="G8" s="72">
        <v>0.27479999999999999</v>
      </c>
      <c r="H8" s="72"/>
      <c r="J8" s="75"/>
      <c r="K8" s="84"/>
      <c r="L8" s="84"/>
      <c r="M8" s="77"/>
      <c r="N8" s="84"/>
      <c r="O8" s="78"/>
    </row>
    <row r="9" spans="1:15" ht="15.75" thickBot="1" x14ac:dyDescent="0.3">
      <c r="C9" t="s">
        <v>75</v>
      </c>
      <c r="D9" t="s">
        <v>29</v>
      </c>
      <c r="E9">
        <v>0.4</v>
      </c>
      <c r="F9" t="s">
        <v>76</v>
      </c>
      <c r="G9" t="s">
        <v>77</v>
      </c>
      <c r="J9" s="75"/>
      <c r="K9" s="84"/>
      <c r="L9" s="84"/>
      <c r="M9" s="77"/>
      <c r="N9" s="84"/>
      <c r="O9" s="78"/>
    </row>
    <row r="10" spans="1:15" ht="15.75" thickBot="1" x14ac:dyDescent="0.3">
      <c r="J10" s="75"/>
      <c r="K10" s="84"/>
      <c r="L10" s="84"/>
      <c r="M10" s="77"/>
      <c r="N10" s="84"/>
      <c r="O10" s="78"/>
    </row>
    <row r="11" spans="1:15" ht="15.75" thickBot="1" x14ac:dyDescent="0.3">
      <c r="J11" s="75"/>
      <c r="K11" s="84"/>
      <c r="L11" s="84"/>
      <c r="M11" s="77"/>
      <c r="N11" s="84"/>
      <c r="O11" s="78"/>
    </row>
    <row r="12" spans="1:15" x14ac:dyDescent="0.25">
      <c r="J12" s="79"/>
      <c r="K12" s="80"/>
      <c r="L12" s="80"/>
      <c r="M12" s="81"/>
      <c r="N12" s="80"/>
      <c r="O12" s="81"/>
    </row>
    <row r="13" spans="1:15" ht="15" customHeight="1" x14ac:dyDescent="0.25">
      <c r="B13" s="94" t="s">
        <v>78</v>
      </c>
      <c r="C13" s="94"/>
      <c r="D13" s="94"/>
      <c r="E13" s="94"/>
      <c r="F13" s="94"/>
      <c r="G13" s="94"/>
    </row>
    <row r="14" spans="1:15" x14ac:dyDescent="0.25">
      <c r="B14" s="1" t="s">
        <v>79</v>
      </c>
      <c r="C14" s="95" t="s">
        <v>80</v>
      </c>
      <c r="D14" s="95"/>
      <c r="E14" s="1" t="s">
        <v>81</v>
      </c>
      <c r="F14" s="1" t="s">
        <v>82</v>
      </c>
      <c r="G14" s="1" t="s">
        <v>83</v>
      </c>
    </row>
    <row r="15" spans="1:15" x14ac:dyDescent="0.25">
      <c r="B15" s="1"/>
      <c r="C15" s="1" t="s">
        <v>84</v>
      </c>
      <c r="D15" s="1" t="s">
        <v>85</v>
      </c>
      <c r="E15" s="1"/>
      <c r="F15" s="1"/>
      <c r="G15" s="1"/>
    </row>
    <row r="16" spans="1:15" x14ac:dyDescent="0.25">
      <c r="B16" s="1" t="s">
        <v>20</v>
      </c>
      <c r="C16" s="91" t="s">
        <v>21</v>
      </c>
      <c r="D16" t="s">
        <v>55</v>
      </c>
      <c r="E16" t="s">
        <v>22</v>
      </c>
      <c r="F16" s="91" t="s">
        <v>21</v>
      </c>
      <c r="G16" t="s">
        <v>22</v>
      </c>
    </row>
    <row r="17" spans="2:7" x14ac:dyDescent="0.25">
      <c r="C17" t="s">
        <v>57</v>
      </c>
      <c r="D17" t="s">
        <v>58</v>
      </c>
      <c r="E17">
        <v>0.04</v>
      </c>
      <c r="F17" t="s">
        <v>59</v>
      </c>
      <c r="G17" s="72">
        <v>2.1999999999999999E-2</v>
      </c>
    </row>
    <row r="18" spans="2:7" x14ac:dyDescent="0.25">
      <c r="C18" t="s">
        <v>60</v>
      </c>
      <c r="D18" t="s">
        <v>61</v>
      </c>
      <c r="E18">
        <v>0.08</v>
      </c>
      <c r="F18" t="s">
        <v>62</v>
      </c>
      <c r="G18" s="72">
        <v>4.5199999999999997E-2</v>
      </c>
    </row>
    <row r="19" spans="2:7" x14ac:dyDescent="0.25">
      <c r="C19" t="s">
        <v>63</v>
      </c>
      <c r="D19" t="s">
        <v>64</v>
      </c>
      <c r="E19">
        <v>0.13500000000000001</v>
      </c>
      <c r="F19" t="s">
        <v>65</v>
      </c>
      <c r="G19" s="72">
        <v>7.0900000000000005E-2</v>
      </c>
    </row>
    <row r="20" spans="2:7" x14ac:dyDescent="0.25">
      <c r="C20" t="s">
        <v>66</v>
      </c>
      <c r="D20" t="s">
        <v>67</v>
      </c>
      <c r="E20">
        <v>0.23</v>
      </c>
      <c r="F20" t="s">
        <v>68</v>
      </c>
      <c r="G20" s="72">
        <v>0.1062</v>
      </c>
    </row>
    <row r="21" spans="2:7" x14ac:dyDescent="0.25">
      <c r="C21" t="s">
        <v>69</v>
      </c>
      <c r="D21" t="s">
        <v>70</v>
      </c>
      <c r="E21">
        <v>0.30399999999999999</v>
      </c>
      <c r="F21" t="s">
        <v>71</v>
      </c>
      <c r="G21" s="72">
        <v>0.15570000000000001</v>
      </c>
    </row>
    <row r="22" spans="2:7" x14ac:dyDescent="0.25">
      <c r="C22" t="s">
        <v>72</v>
      </c>
      <c r="D22" t="s">
        <v>73</v>
      </c>
      <c r="E22">
        <v>0.35</v>
      </c>
      <c r="F22" t="s">
        <v>74</v>
      </c>
      <c r="G22" s="72">
        <v>0.27479999999999999</v>
      </c>
    </row>
    <row r="23" spans="2:7" x14ac:dyDescent="0.25">
      <c r="C23" t="s">
        <v>75</v>
      </c>
      <c r="D23" t="s">
        <v>29</v>
      </c>
      <c r="E23">
        <v>0.4</v>
      </c>
      <c r="F23" t="s">
        <v>76</v>
      </c>
      <c r="G23" t="s">
        <v>77</v>
      </c>
    </row>
    <row r="24" spans="2:7" x14ac:dyDescent="0.25">
      <c r="B24" s="1" t="s">
        <v>86</v>
      </c>
      <c r="C24" s="91" t="s">
        <v>21</v>
      </c>
      <c r="D24" t="s">
        <v>87</v>
      </c>
      <c r="E24" t="s">
        <v>22</v>
      </c>
      <c r="F24" s="91" t="s">
        <v>21</v>
      </c>
      <c r="G24" t="s">
        <v>22</v>
      </c>
    </row>
    <row r="25" spans="2:7" x14ac:dyDescent="0.25">
      <c r="C25" t="s">
        <v>88</v>
      </c>
      <c r="D25" t="s">
        <v>89</v>
      </c>
      <c r="E25">
        <v>0.04</v>
      </c>
      <c r="F25" t="s">
        <v>90</v>
      </c>
      <c r="G25" s="72">
        <v>2.1999999999999999E-2</v>
      </c>
    </row>
    <row r="26" spans="2:7" x14ac:dyDescent="0.25">
      <c r="C26" t="s">
        <v>91</v>
      </c>
      <c r="D26" t="s">
        <v>92</v>
      </c>
      <c r="E26">
        <v>0.08</v>
      </c>
      <c r="F26" t="s">
        <v>93</v>
      </c>
      <c r="G26" s="72">
        <v>4.5199999999999997E-2</v>
      </c>
    </row>
    <row r="27" spans="2:7" x14ac:dyDescent="0.25">
      <c r="C27" t="s">
        <v>94</v>
      </c>
      <c r="D27" t="s">
        <v>95</v>
      </c>
      <c r="E27">
        <v>0.13500000000000001</v>
      </c>
      <c r="F27" t="s">
        <v>96</v>
      </c>
      <c r="G27" s="72">
        <v>7.0900000000000005E-2</v>
      </c>
    </row>
    <row r="28" spans="2:7" x14ac:dyDescent="0.25">
      <c r="C28" t="s">
        <v>97</v>
      </c>
      <c r="D28" t="s">
        <v>98</v>
      </c>
      <c r="E28">
        <v>0.23</v>
      </c>
      <c r="F28" t="s">
        <v>99</v>
      </c>
      <c r="G28" s="72">
        <v>0.1062</v>
      </c>
    </row>
    <row r="29" spans="2:7" x14ac:dyDescent="0.25">
      <c r="C29" t="s">
        <v>100</v>
      </c>
      <c r="D29" t="s">
        <v>101</v>
      </c>
      <c r="E29">
        <v>0.30399999999999999</v>
      </c>
      <c r="F29" t="s">
        <v>102</v>
      </c>
      <c r="G29" s="72">
        <v>0.15570000000000001</v>
      </c>
    </row>
    <row r="30" spans="2:7" x14ac:dyDescent="0.25">
      <c r="C30" t="s">
        <v>103</v>
      </c>
      <c r="D30" t="s">
        <v>104</v>
      </c>
      <c r="E30">
        <v>0.35</v>
      </c>
      <c r="F30" t="s">
        <v>105</v>
      </c>
      <c r="G30" s="72">
        <v>0.27479999999999999</v>
      </c>
    </row>
    <row r="31" spans="2:7" x14ac:dyDescent="0.25">
      <c r="C31" t="s">
        <v>106</v>
      </c>
      <c r="D31" t="s">
        <v>29</v>
      </c>
      <c r="E31">
        <v>0.4</v>
      </c>
      <c r="F31" t="s">
        <v>107</v>
      </c>
      <c r="G31" t="s">
        <v>77</v>
      </c>
    </row>
    <row r="32" spans="2:7" x14ac:dyDescent="0.25">
      <c r="B32" s="1" t="s">
        <v>108</v>
      </c>
      <c r="C32" s="91" t="s">
        <v>21</v>
      </c>
      <c r="D32" t="s">
        <v>109</v>
      </c>
      <c r="E32" t="s">
        <v>22</v>
      </c>
      <c r="F32" s="91" t="s">
        <v>21</v>
      </c>
      <c r="G32" t="s">
        <v>22</v>
      </c>
    </row>
    <row r="33" spans="2:7" x14ac:dyDescent="0.25">
      <c r="C33" t="s">
        <v>110</v>
      </c>
      <c r="D33" t="s">
        <v>111</v>
      </c>
      <c r="E33">
        <v>0.04</v>
      </c>
      <c r="F33" t="s">
        <v>112</v>
      </c>
      <c r="G33" s="72">
        <v>2.1999999999999999E-2</v>
      </c>
    </row>
    <row r="34" spans="2:7" x14ac:dyDescent="0.25">
      <c r="C34" t="s">
        <v>113</v>
      </c>
      <c r="D34" t="s">
        <v>114</v>
      </c>
      <c r="E34">
        <v>0.08</v>
      </c>
      <c r="F34" t="s">
        <v>115</v>
      </c>
      <c r="G34" s="72">
        <v>4.5199999999999997E-2</v>
      </c>
    </row>
    <row r="35" spans="2:7" x14ac:dyDescent="0.25">
      <c r="C35" t="s">
        <v>116</v>
      </c>
      <c r="D35" t="s">
        <v>117</v>
      </c>
      <c r="E35">
        <v>0.13500000000000001</v>
      </c>
      <c r="F35" t="s">
        <v>118</v>
      </c>
      <c r="G35" s="72">
        <v>7.0900000000000005E-2</v>
      </c>
    </row>
    <row r="36" spans="2:7" x14ac:dyDescent="0.25">
      <c r="C36" t="s">
        <v>119</v>
      </c>
      <c r="D36" t="s">
        <v>120</v>
      </c>
      <c r="E36">
        <v>0.23</v>
      </c>
      <c r="F36" t="s">
        <v>121</v>
      </c>
      <c r="G36" s="72">
        <v>0.1062</v>
      </c>
    </row>
    <row r="37" spans="2:7" x14ac:dyDescent="0.25">
      <c r="C37" t="s">
        <v>122</v>
      </c>
      <c r="D37" t="s">
        <v>123</v>
      </c>
      <c r="E37">
        <v>0.30399999999999999</v>
      </c>
      <c r="F37" t="s">
        <v>124</v>
      </c>
      <c r="G37" s="72">
        <v>0.15570000000000001</v>
      </c>
    </row>
    <row r="38" spans="2:7" x14ac:dyDescent="0.25">
      <c r="C38" t="s">
        <v>125</v>
      </c>
      <c r="D38" t="s">
        <v>126</v>
      </c>
      <c r="E38">
        <v>0.35</v>
      </c>
      <c r="F38" t="s">
        <v>127</v>
      </c>
      <c r="G38" s="72">
        <v>0.27479999999999999</v>
      </c>
    </row>
    <row r="39" spans="2:7" x14ac:dyDescent="0.25">
      <c r="C39" t="s">
        <v>128</v>
      </c>
      <c r="D39" t="s">
        <v>29</v>
      </c>
      <c r="E39">
        <v>0.4</v>
      </c>
      <c r="F39" t="s">
        <v>129</v>
      </c>
      <c r="G39" t="s">
        <v>77</v>
      </c>
    </row>
    <row r="40" spans="2:7" x14ac:dyDescent="0.25">
      <c r="B40" s="1" t="s">
        <v>130</v>
      </c>
      <c r="C40" s="91" t="s">
        <v>21</v>
      </c>
      <c r="D40" t="s">
        <v>131</v>
      </c>
      <c r="E40" t="s">
        <v>22</v>
      </c>
      <c r="F40" s="91" t="s">
        <v>21</v>
      </c>
      <c r="G40" t="s">
        <v>22</v>
      </c>
    </row>
    <row r="41" spans="2:7" x14ac:dyDescent="0.25">
      <c r="C41" t="s">
        <v>132</v>
      </c>
      <c r="D41" t="s">
        <v>133</v>
      </c>
      <c r="E41">
        <v>0.04</v>
      </c>
      <c r="F41" t="s">
        <v>134</v>
      </c>
      <c r="G41" s="72">
        <v>2.1999999999999999E-2</v>
      </c>
    </row>
    <row r="42" spans="2:7" x14ac:dyDescent="0.25">
      <c r="C42" t="s">
        <v>135</v>
      </c>
      <c r="D42" t="s">
        <v>136</v>
      </c>
      <c r="E42">
        <v>0.08</v>
      </c>
      <c r="F42" t="s">
        <v>137</v>
      </c>
      <c r="G42" s="72">
        <v>4.5199999999999997E-2</v>
      </c>
    </row>
    <row r="43" spans="2:7" x14ac:dyDescent="0.25">
      <c r="C43" t="s">
        <v>138</v>
      </c>
      <c r="D43" t="s">
        <v>139</v>
      </c>
      <c r="E43">
        <v>0.13500000000000001</v>
      </c>
      <c r="F43" t="s">
        <v>140</v>
      </c>
      <c r="G43" s="72">
        <v>7.0900000000000005E-2</v>
      </c>
    </row>
    <row r="44" spans="2:7" x14ac:dyDescent="0.25">
      <c r="C44" t="s">
        <v>141</v>
      </c>
      <c r="D44" t="s">
        <v>142</v>
      </c>
      <c r="E44">
        <v>0.23</v>
      </c>
      <c r="F44" t="s">
        <v>143</v>
      </c>
      <c r="G44" s="72">
        <v>0.1062</v>
      </c>
    </row>
    <row r="45" spans="2:7" x14ac:dyDescent="0.25">
      <c r="C45" t="s">
        <v>144</v>
      </c>
      <c r="D45" t="s">
        <v>145</v>
      </c>
      <c r="E45">
        <v>0.30399999999999999</v>
      </c>
      <c r="F45" t="s">
        <v>146</v>
      </c>
      <c r="G45" s="72">
        <v>0.15570000000000001</v>
      </c>
    </row>
    <row r="46" spans="2:7" x14ac:dyDescent="0.25">
      <c r="C46" t="s">
        <v>147</v>
      </c>
      <c r="D46" t="s">
        <v>148</v>
      </c>
      <c r="E46">
        <v>0.35</v>
      </c>
      <c r="F46" t="s">
        <v>149</v>
      </c>
      <c r="G46" s="72">
        <v>0.27479999999999999</v>
      </c>
    </row>
    <row r="47" spans="2:7" x14ac:dyDescent="0.25">
      <c r="C47" t="s">
        <v>150</v>
      </c>
      <c r="D47" t="s">
        <v>29</v>
      </c>
      <c r="E47">
        <v>0.4</v>
      </c>
      <c r="F47" t="s">
        <v>151</v>
      </c>
      <c r="G47" t="s">
        <v>77</v>
      </c>
    </row>
  </sheetData>
  <mergeCells count="2">
    <mergeCell ref="B13:G13"/>
    <mergeCell ref="C14:D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José Carrasco</vt:lpstr>
      <vt:lpstr>SMI</vt:lpstr>
      <vt:lpstr>Impto Unico</vt:lpstr>
    </vt:vector>
  </TitlesOfParts>
  <Manager/>
  <Company>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Lorena Becerra</dc:creator>
  <cp:keywords/>
  <dc:description/>
  <cp:lastModifiedBy>SlumberDiex</cp:lastModifiedBy>
  <cp:revision/>
  <dcterms:created xsi:type="dcterms:W3CDTF">2016-07-28T16:28:16Z</dcterms:created>
  <dcterms:modified xsi:type="dcterms:W3CDTF">2022-09-26T21:29:15Z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a7ed875-cb67-40d7-9ea6-a804b08b1148_Enabled">
    <vt:lpwstr>true</vt:lpwstr>
  </property>
  <property fmtid="{D5CDD505-2E9C-101B-9397-08002B2CF9AE}" pid="3" name="MSIP_Label_9a7ed875-cb67-40d7-9ea6-a804b08b1148_SetDate">
    <vt:lpwstr>2021-11-24T13:26:57Z</vt:lpwstr>
  </property>
  <property fmtid="{D5CDD505-2E9C-101B-9397-08002B2CF9AE}" pid="4" name="MSIP_Label_9a7ed875-cb67-40d7-9ea6-a804b08b1148_Method">
    <vt:lpwstr>Privileged</vt:lpwstr>
  </property>
  <property fmtid="{D5CDD505-2E9C-101B-9397-08002B2CF9AE}" pid="5" name="MSIP_Label_9a7ed875-cb67-40d7-9ea6-a804b08b1148_Name">
    <vt:lpwstr>9a7ed875-cb67-40d7-9ea6-a804b08b1148</vt:lpwstr>
  </property>
  <property fmtid="{D5CDD505-2E9C-101B-9397-08002B2CF9AE}" pid="6" name="MSIP_Label_9a7ed875-cb67-40d7-9ea6-a804b08b1148_SiteId">
    <vt:lpwstr>473672ba-cd07-4371-a2ae-788b4c61840e</vt:lpwstr>
  </property>
  <property fmtid="{D5CDD505-2E9C-101B-9397-08002B2CF9AE}" pid="7" name="MSIP_Label_9a7ed875-cb67-40d7-9ea6-a804b08b1148_ActionId">
    <vt:lpwstr>bb9cb928-78fe-4ea1-9dbe-5de1bce85c33</vt:lpwstr>
  </property>
  <property fmtid="{D5CDD505-2E9C-101B-9397-08002B2CF9AE}" pid="8" name="MSIP_Label_9a7ed875-cb67-40d7-9ea6-a804b08b1148_ContentBits">
    <vt:lpwstr>0</vt:lpwstr>
  </property>
</Properties>
</file>