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dyh\Downloads\"/>
    </mc:Choice>
  </mc:AlternateContent>
  <xr:revisionPtr revIDLastSave="0" documentId="13_ncr:1_{590FA616-8839-4660-9B4D-10175ECFF95A}" xr6:coauthVersionLast="47" xr6:coauthVersionMax="47" xr10:uidLastSave="{00000000-0000-0000-0000-000000000000}"/>
  <bookViews>
    <workbookView xWindow="8292" yWindow="0" windowWidth="14148" windowHeight="12336" firstSheet="4" activeTab="4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Theater Outcomes Based on Launc" sheetId="5" r:id="rId4"/>
    <sheet name="Outcomes Based on Goals" sheetId="16" r:id="rId5"/>
    <sheet name="Edinburgh Research" sheetId="6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6" l="1"/>
  <c r="C9" i="16"/>
  <c r="C8" i="16"/>
  <c r="C7" i="16"/>
  <c r="C6" i="16"/>
  <c r="C5" i="16"/>
  <c r="C4" i="16"/>
  <c r="C3" i="16"/>
  <c r="C11" i="16"/>
  <c r="C12" i="16"/>
  <c r="B13" i="16"/>
  <c r="E13" i="16" s="1"/>
  <c r="B12" i="16"/>
  <c r="B11" i="16"/>
  <c r="B10" i="16"/>
  <c r="B9" i="16"/>
  <c r="B8" i="16"/>
  <c r="B7" i="16"/>
  <c r="B6" i="16"/>
  <c r="B5" i="16"/>
  <c r="B4" i="16"/>
  <c r="B3" i="16"/>
  <c r="H2" i="16"/>
  <c r="G2" i="16"/>
  <c r="F2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2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U3649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16" l="1"/>
  <c r="G8" i="16" s="1"/>
  <c r="E7" i="16"/>
  <c r="G7" i="16" s="1"/>
  <c r="E4" i="16"/>
  <c r="H4" i="16" s="1"/>
  <c r="E3" i="16"/>
  <c r="H3" i="16" s="1"/>
  <c r="E12" i="16"/>
  <c r="H12" i="16" s="1"/>
  <c r="G13" i="16"/>
  <c r="H13" i="16"/>
  <c r="F13" i="16"/>
  <c r="E11" i="16"/>
  <c r="E10" i="16"/>
  <c r="E9" i="16"/>
  <c r="F9" i="16" s="1"/>
  <c r="H8" i="16"/>
  <c r="F8" i="16"/>
  <c r="E6" i="16"/>
  <c r="E5" i="16"/>
  <c r="F5" i="16" s="1"/>
  <c r="G4" i="16"/>
  <c r="F4" i="16"/>
  <c r="F3" i="16"/>
  <c r="G3" i="16"/>
  <c r="H7" i="16" l="1"/>
  <c r="F7" i="16"/>
  <c r="F12" i="16"/>
  <c r="G12" i="16"/>
  <c r="H11" i="16"/>
  <c r="G11" i="16"/>
  <c r="F11" i="16"/>
  <c r="H10" i="16"/>
  <c r="G10" i="16"/>
  <c r="F10" i="16"/>
  <c r="G9" i="16"/>
  <c r="H9" i="16"/>
  <c r="H6" i="16"/>
  <c r="G6" i="16"/>
  <c r="F6" i="16"/>
  <c r="H5" i="16"/>
  <c r="G5" i="16"/>
</calcChain>
</file>

<file path=xl/sharedStrings.xml><?xml version="1.0" encoding="utf-8"?>
<sst xmlns="http://schemas.openxmlformats.org/spreadsheetml/2006/main" count="33019" uniqueCount="8405">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</sst>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92777777777778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D4F-87FD-61ACB3731B3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D4F-87FD-61ACB3731B3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ED-4D4F-87FD-61ACB3731B3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ED-4D4F-87FD-61ACB373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6564671"/>
        <c:axId val="296561759"/>
      </c:barChart>
      <c:catAx>
        <c:axId val="29656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1759"/>
        <c:crosses val="autoZero"/>
        <c:auto val="1"/>
        <c:lblAlgn val="ctr"/>
        <c:lblOffset val="100"/>
        <c:noMultiLvlLbl val="0"/>
      </c:catAx>
      <c:valAx>
        <c:axId val="29656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56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5901137357830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95-4475-B2ED-2BAB5009AF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95-4475-B2ED-2BAB5009AF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95-4475-B2ED-2BAB5009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4239"/>
        <c:axId val="62305487"/>
      </c:barChart>
      <c:catAx>
        <c:axId val="623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5487"/>
        <c:crosses val="autoZero"/>
        <c:auto val="1"/>
        <c:lblAlgn val="ctr"/>
        <c:lblOffset val="100"/>
        <c:noMultiLvlLbl val="0"/>
      </c:catAx>
      <c:valAx>
        <c:axId val="623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Based on Launc!PivotTable5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89652230971129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Based on Launc'!$B$4:$B$5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F-4CA2-A943-9A811A310BAA}"/>
            </c:ext>
          </c:extLst>
        </c:ser>
        <c:ser>
          <c:idx val="1"/>
          <c:order val="1"/>
          <c:tx>
            <c:strRef>
              <c:f>'Theater Outcomes Based on Launc'!$C$4:$C$5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7-4113-8896-3A955756E201}"/>
            </c:ext>
          </c:extLst>
        </c:ser>
        <c:ser>
          <c:idx val="2"/>
          <c:order val="2"/>
          <c:tx>
            <c:strRef>
              <c:f>'Theater Outcomes Based on Launc'!$D$4:$D$5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Based on Launc'!$A$6:$A$18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Based on Launc'!$D$6:$D$18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7-4113-8896-3A955756E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58591"/>
        <c:axId val="202259423"/>
      </c:lineChart>
      <c:catAx>
        <c:axId val="2022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9423"/>
        <c:crosses val="autoZero"/>
        <c:auto val="1"/>
        <c:lblAlgn val="ctr"/>
        <c:lblOffset val="100"/>
        <c:noMultiLvlLbl val="0"/>
      </c:catAx>
      <c:valAx>
        <c:axId val="2022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6-4C95-B323-553CF1C200E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76-4C95-B323-553CF1C200E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76-4C95-B323-553CF1C2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522351"/>
        <c:axId val="2505202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76-4C95-B323-553CF1C200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E76-4C95-B323-553CF1C200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E76-4C95-B323-553CF1C200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76-4C95-B323-553CF1C200E5}"/>
                  </c:ext>
                </c:extLst>
              </c15:ser>
            </c15:filteredLineSeries>
          </c:ext>
        </c:extLst>
      </c:lineChart>
      <c:catAx>
        <c:axId val="25052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0271"/>
        <c:crosses val="autoZero"/>
        <c:auto val="1"/>
        <c:lblAlgn val="ctr"/>
        <c:lblOffset val="100"/>
        <c:noMultiLvlLbl val="0"/>
      </c:catAx>
      <c:valAx>
        <c:axId val="25052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102870</xdr:rowOff>
    </xdr:from>
    <xdr:to>
      <xdr:col>15</xdr:col>
      <xdr:colOff>30480</xdr:colOff>
      <xdr:row>20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74D53-BFCA-4510-8DC3-A385DBEE7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5</xdr:row>
      <xdr:rowOff>34290</xdr:rowOff>
    </xdr:from>
    <xdr:to>
      <xdr:col>15</xdr:col>
      <xdr:colOff>30480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248EE-EE23-4A6F-8E28-F0658420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3</xdr:row>
      <xdr:rowOff>19050</xdr:rowOff>
    </xdr:from>
    <xdr:to>
      <xdr:col>15</xdr:col>
      <xdr:colOff>205740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F9D-649C-4389-B2C9-F612D2050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404091</xdr:colOff>
      <xdr:row>15</xdr:row>
      <xdr:rowOff>129310</xdr:rowOff>
    </xdr:from>
    <xdr:to>
      <xdr:col>7</xdr:col>
      <xdr:colOff>542637</xdr:colOff>
      <xdr:row>39</xdr:row>
      <xdr:rowOff>92363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CEAEF-C42B-4787-9AE9-52667AAB3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466392013892" createdVersion="7" refreshedVersion="7" minRefreshableVersion="3" recordCount="4114" xr:uid="{19D74FD9-CA7D-4E85-9F05-AC0854CDA4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yh" refreshedDate="44542.6936599537" createdVersion="7" refreshedVersion="7" minRefreshableVersion="3" recordCount="4114" xr:uid="{1D0226E2-986D-44BE-81DA-0E5299D11A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x v="131"/>
    <s v="I"/>
    <x v="38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x v="442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x v="490"/>
    <s v="Cancelled"/>
    <x v="28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x v="638"/>
    <s v="O0"/>
    <x v="61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x v="1049"/>
    <s v="------"/>
    <x v="14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x v="1128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x v="1569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x v="2658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x v="3124"/>
    <s v="N/A"/>
    <x v="86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</r>
  <r>
    <n v="3886"/>
    <x v="3881"/>
    <n v="1"/>
    <x v="3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</r>
  <r>
    <n v="4087"/>
    <x v="4080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8AE71-20CD-457F-8B02-17F2CAE64E5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7DD14-1781-4C5B-A22B-240C285D24C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B3FD2-36AC-45F1-98BE-43FD589B8BF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60" zoomScaleNormal="60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4.33203125" customWidth="1"/>
    <col min="14" max="14" width="29.5546875" customWidth="1"/>
    <col min="15" max="15" width="21.6640625" customWidth="1"/>
    <col min="16" max="16" width="21.5546875" customWidth="1"/>
    <col min="17" max="17" width="29.5546875" customWidth="1"/>
    <col min="18" max="18" width="21.33203125" customWidth="1"/>
    <col min="19" max="19" width="30.77734375" style="16" bestFit="1" customWidth="1"/>
    <col min="20" max="20" width="29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8365</v>
      </c>
      <c r="R1" s="9" t="s">
        <v>8359</v>
      </c>
      <c r="S1" s="15" t="s">
        <v>8366</v>
      </c>
      <c r="T1" s="9" t="s">
        <v>8367</v>
      </c>
      <c r="U1" s="9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(((I2/60/60)/24)+DATE(1970,1,1))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(((I3/60/60)/24)+DATE(1970,1,1))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(((I67/60/60)/24)+DATE(1970,1,1))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(((I131/60/60)/24)+DATE(1970,1,1))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(((I195/60/60)/24)+DATE(1970,1,1))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(((I259/60/60)/24)+DATE(1970,1,1))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(((I323/60/60)/24)+DATE(1970,1,1))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(((I387/60/60)/24)+DATE(1970,1,1))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(((I451/60/60)/24)+DATE(1970,1,1))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(((I515/60/60)/24)+DATE(1970,1,1))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(((I579/60/60)/24)+DATE(1970,1,1))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(((I643/60/60)/24)+DATE(1970,1,1))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(((I707/60/60)/24)+DATE(1970,1,1))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(((I771/60/60)/24)+DATE(1970,1,1))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(((I835/60/60)/24)+DATE(1970,1,1))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(((I899/60/60)/24)+DATE(1970,1,1))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(((I963/60/60)/24)+DATE(1970,1,1))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(((I1027/60/60)/24)+DATE(1970,1,1))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(((I1091/60/60)/24)+DATE(1970,1,1))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(((I1155/60/60)/24)+DATE(1970,1,1))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(((I1219/60/60)/24)+DATE(1970,1,1))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(((I1283/60/60)/24)+DATE(1970,1,1))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(((I1347/60/60)/24)+DATE(1970,1,1))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(((I1411/60/60)/24)+DATE(1970,1,1))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(((I1475/60/60)/24)+DATE(1970,1,1))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(((I1539/60/60)/24)+DATE(1970,1,1))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(((I1603/60/60)/24)+DATE(1970,1,1))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(((I1667/60/60)/24)+DATE(1970,1,1))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(((I1731/60/60)/24)+DATE(1970,1,1))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(((I1795/60/60)/24)+DATE(1970,1,1))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(((I1859/60/60)/24)+DATE(1970,1,1))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(((I1923/60/60)/24)+DATE(1970,1,1))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(((I1987/60/60)/24)+DATE(1970,1,1))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(((I2051/60/60)/24)+DATE(1970,1,1))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(((I2115/60/60)/24)+DATE(1970,1,1))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(((I2179/60/60)/24)+DATE(1970,1,1))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(((I2243/60/60)/24)+DATE(1970,1,1))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(((I2307/60/60)/24)+DATE(1970,1,1))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(((I2371/60/60)/24)+DATE(1970,1,1))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(((I2435/60/60)/24)+DATE(1970,1,1))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(((I2499/60/60)/24)+DATE(1970,1,1))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(((I2563/60/60)/24)+DATE(1970,1,1))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(((I2627/60/60)/24)+DATE(1970,1,1))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(((I2691/60/60)/24)+DATE(1970,1,1))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(((I2755/60/60)/24)+DATE(1970,1,1))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(((I2819/60/60)/24)+DATE(1970,1,1))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(((I2883/60/60)/24)+DATE(1970,1,1))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(((I2947/60/60)/24)+DATE(1970,1,1))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(((I3011/60/60)/24)+DATE(1970,1,1))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(((I3075/60/60)/24)+DATE(1970,1,1))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(((I3139/60/60)/24)+DATE(1970,1,1))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1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(((I3203/60/60)/24)+DATE(1970,1,1))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1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(((I3267/60/60)/24)+DATE(1970,1,1))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1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(((I3331/60/60)/24)+DATE(1970,1,1))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1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(((I3395/60/60)/24)+DATE(1970,1,1))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1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(((I3459/60/60)/24)+DATE(1970,1,1))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(((I3523/60/60)/24)+DATE(1970,1,1))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1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(((I3587/60/60)/24)+DATE(1970,1,1))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1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(((I3651/60/60)/24)+DATE(1970,1,1))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1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(((I3715/60/60)/24)+DATE(1970,1,1))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1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(((I3779/60/60)/24)+DATE(1970,1,1))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1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(((I3843/60/60)/24)+DATE(1970,1,1))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1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(((I3907/60/60)/24)+DATE(1970,1,1))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1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(((I3971/60/60)/24)+DATE(1970,1,1))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1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(((I4035/60/60)/24)+DATE(1970,1,1))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1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(((I4099/60/60)/24)+DATE(1970,1,1))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FC93-CE5F-48C6-A790-6CAE248E4918}">
  <dimension ref="A2:F15"/>
  <sheetViews>
    <sheetView workbookViewId="0">
      <selection activeCell="R11" sqref="R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8222</v>
      </c>
      <c r="B2" t="s">
        <v>8364</v>
      </c>
    </row>
    <row r="4" spans="1:6" x14ac:dyDescent="0.3">
      <c r="A4" s="12" t="s">
        <v>8363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8050-8684-4707-BEF0-C0913543C032}">
  <dimension ref="A1:E7"/>
  <sheetViews>
    <sheetView workbookViewId="0">
      <selection activeCell="G19" sqref="G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7.33203125" bestFit="1" customWidth="1"/>
    <col min="8" max="8" width="18.33203125" bestFit="1" customWidth="1"/>
    <col min="9" max="9" width="17.33203125" bestFit="1" customWidth="1"/>
    <col min="10" max="10" width="23.109375" bestFit="1" customWidth="1"/>
    <col min="11" max="11" width="22.109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8316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640B-2BA3-421D-B8AA-32B1947A6F0C}">
  <dimension ref="A1:E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8365</v>
      </c>
      <c r="B1" t="s">
        <v>8315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7" t="s">
        <v>8374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7" t="s">
        <v>8375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7" t="s">
        <v>8376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7" t="s">
        <v>8377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7" t="s">
        <v>8368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7" t="s">
        <v>8378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7" t="s">
        <v>8369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7" t="s">
        <v>8370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7" t="s">
        <v>8371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7" t="s">
        <v>8372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7" t="s">
        <v>8373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7" t="s">
        <v>8379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DAAA-E728-43C8-894A-3BC0CDB957D9}">
  <dimension ref="A1:H13"/>
  <sheetViews>
    <sheetView tabSelected="1" topLeftCell="A4" zoomScale="66" zoomScaleNormal="66" workbookViewId="0">
      <selection activeCell="A27" sqref="A27"/>
    </sheetView>
  </sheetViews>
  <sheetFormatPr defaultRowHeight="14.4" x14ac:dyDescent="0.3"/>
  <cols>
    <col min="1" max="1" width="24" customWidth="1"/>
    <col min="2" max="2" width="19.21875" customWidth="1"/>
    <col min="3" max="3" width="25.88671875" customWidth="1"/>
    <col min="4" max="4" width="21.21875" customWidth="1"/>
    <col min="5" max="5" width="15.6640625" customWidth="1"/>
    <col min="6" max="6" width="21.6640625" customWidth="1"/>
    <col min="7" max="7" width="19.6640625" customWidth="1"/>
    <col min="8" max="8" width="20.88671875" customWidth="1"/>
  </cols>
  <sheetData>
    <row r="1" spans="1:8" x14ac:dyDescent="0.3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3">
      <c r="A3" t="s">
        <v>8394</v>
      </c>
      <c r="B3">
        <f>COUNTIFS(Kickstarter!F:F,"successful",Kickstarter!D:D,"&gt;=1000",Kickstarter!R:R,"plays",Kickstarter!D:D,"&lt;=4999")</f>
        <v>388</v>
      </c>
      <c r="C3">
        <f>COUNTIFS(Kickstarter!F:F,"failed",Kickstarter!D:D,"&gt;=1000",Kickstarter!R:R,"plays",Kickstarter!D:D,"&lt;=4999")</f>
        <v>146</v>
      </c>
      <c r="D3">
        <f>COUNTIFS(Kickstarter!F:F,"canceled",Kickstarter!D:D,"&gt;1000",Kickstarter!R:R,"plays",Kickstarter!D:D,"&lt;4999")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3">
      <c r="A4" t="s">
        <v>8395</v>
      </c>
      <c r="B4">
        <f>COUNTIFS(Kickstarter!F:F,"successful",Kickstarter!D:D,"&gt;=5000",Kickstarter!R:R,"plays",Kickstarter!D:D,"&lt;=9999")</f>
        <v>93</v>
      </c>
      <c r="C4">
        <f>COUNTIFS(Kickstarter!F:F,"failed",Kickstarter!D:D,"&gt;=5000",Kickstarter!R:R,"plays",Kickstarter!D:D,"&lt;=9999")</f>
        <v>76</v>
      </c>
      <c r="D4">
        <f>COUNTIFS(Kickstarter!F:F,"canceled",Kickstarter!D:D,"&gt;5000",Kickstarter!R:R,"plays",Kickstarter!D:D,"&lt;9999")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8396</v>
      </c>
      <c r="B5">
        <f>COUNTIFS(Kickstarter!F:F,"successful",Kickstarter!D:D,"&gt;=10000",Kickstarter!R:R,"plays",Kickstarter!D:D,"&lt;=14999")</f>
        <v>39</v>
      </c>
      <c r="C5">
        <f>COUNTIFS(Kickstarter!F:F,"failed",Kickstarter!D:D,"&gt;=10000",Kickstarter!R:R,"plays",Kickstarter!D:D,"&lt;=14999")</f>
        <v>33</v>
      </c>
      <c r="D5">
        <f>COUNTIFS(Kickstarter!F:F,"canceled",Kickstarter!D:D,"&gt;10000",Kickstarter!R:R,"plays",Kickstarter!D:D,"&lt;14999")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t="s">
        <v>8397</v>
      </c>
      <c r="B6">
        <f>COUNTIFS(Kickstarter!F:F,"successful",Kickstarter!D:D,"&gt;=15000",Kickstarter!R:R,"plays",Kickstarter!D:D,"&lt;=19999")</f>
        <v>12</v>
      </c>
      <c r="C6">
        <f>COUNTIFS(Kickstarter!F:F,"failed",Kickstarter!D:D,"&gt;=15000",Kickstarter!R:R,"plays",Kickstarter!D:D,"&lt;=19999")</f>
        <v>12</v>
      </c>
      <c r="D6">
        <f>COUNTIFS(Kickstarter!F:F,"canceled",Kickstarter!D:D,"&gt;15000",Kickstarter!R:R,"plays",Kickstarter!D:D,"&lt;19999")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t="s">
        <v>8398</v>
      </c>
      <c r="B7">
        <f>COUNTIFS(Kickstarter!F:F,"successful",Kickstarter!D:D,"&gt;=20000",Kickstarter!R:R,"plays",Kickstarter!D:D,"&lt;=24999")</f>
        <v>9</v>
      </c>
      <c r="C7">
        <f>COUNTIFS(Kickstarter!F:F,"failed",Kickstarter!D:D,"&gt;=20000",Kickstarter!R:R,"plays",Kickstarter!D:D,"&lt;=24999")</f>
        <v>11</v>
      </c>
      <c r="D7">
        <f>COUNTIFS(Kickstarter!F:F,"canceled",Kickstarter!D:D,"&gt;20000",Kickstarter!R:R,"plays",Kickstarter!D:D,"&lt;24999")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t="s">
        <v>8399</v>
      </c>
      <c r="B8">
        <f>COUNTIFS(Kickstarter!F:F,"successful",Kickstarter!D:D,"&gt;=25000",Kickstarter!R:R,"plays",Kickstarter!D:D,"&lt;=29999")</f>
        <v>1</v>
      </c>
      <c r="C8">
        <f>COUNTIFS(Kickstarter!F:F,"failed",Kickstarter!D:D,"&gt;=25000",Kickstarter!R:R,"plays",Kickstarter!D:D,"&lt;=29999")</f>
        <v>4</v>
      </c>
      <c r="D8">
        <f>COUNTIFS(Kickstarter!F:F,"canceled",Kickstarter!D:D,"&gt;25000",Kickstarter!R:R,"plays",Kickstarter!D:D,"&lt;29999")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t="s">
        <v>8400</v>
      </c>
      <c r="B9">
        <f>COUNTIFS(Kickstarter!F:F,"successful",Kickstarter!D:D,"&gt;=30000",Kickstarter!R:R,"plays",Kickstarter!D:D,"&lt;=34999")</f>
        <v>3</v>
      </c>
      <c r="C9">
        <f>COUNTIFS(Kickstarter!F:F,"failed",Kickstarter!D:D,"&gt;=30000",Kickstarter!R:R,"plays",Kickstarter!D:D,"&lt;=34999")</f>
        <v>8</v>
      </c>
      <c r="D9">
        <f>COUNTIFS(Kickstarter!F:F,"canceled",Kickstarter!D:D,"&gt;30000",Kickstarter!R:R,"plays",Kickstarter!D:D,"&lt;34999")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t="s">
        <v>8401</v>
      </c>
      <c r="B10">
        <f>COUNTIFS(Kickstarter!F:F,"successful",Kickstarter!D:D,"&gt;=35000",Kickstarter!R:R,"plays",Kickstarter!D:D,"&lt;=39999")</f>
        <v>4</v>
      </c>
      <c r="C10">
        <f>COUNTIFS(Kickstarter!F:F,"failed",Kickstarter!D:D,"&gt;=35000",Kickstarter!R:R,"plays",Kickstarter!D:D,"&lt;=39999")</f>
        <v>2</v>
      </c>
      <c r="D10">
        <f>COUNTIFS(Kickstarter!F:F,"canceled",Kickstarter!D:D,"&gt;35000",Kickstarter!R:R,"plays",Kickstarter!D:D,"&lt;39999")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t="s">
        <v>8402</v>
      </c>
      <c r="B11">
        <f>COUNTIFS(Kickstarter!F:F,"successful",Kickstarter!D:D,"&gt;=40000",Kickstarter!R:R,"plays",Kickstarter!D:D,"&lt;=44999")</f>
        <v>2</v>
      </c>
      <c r="C11">
        <f>COUNTIFS(Kickstarter!F:F,"failed",Kickstarter!D:D,"&gt;=40000",Kickstarter!R:R,"plays",Kickstarter!D:D,"&lt;=44999")</f>
        <v>1</v>
      </c>
      <c r="D11">
        <f>COUNTIFS(Kickstarter!F:F,"canceled",Kickstarter!D:D,"&gt;40000",Kickstarter!R:R,"plays",Kickstarter!D:D,"&lt;44999")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t="s">
        <v>8403</v>
      </c>
      <c r="B12">
        <f>COUNTIFS(Kickstarter!F:F,"successful",Kickstarter!D:D,"&gt;=45000",Kickstarter!R:R,"plays",Kickstarter!D:D,"&lt;=49999")</f>
        <v>0</v>
      </c>
      <c r="C12">
        <f>COUNTIFS(Kickstarter!F:F,"failed",Kickstarter!D:D,"&gt;=45000",Kickstarter!R:R,"plays",Kickstarter!D:D,"&lt;=49999")</f>
        <v>1</v>
      </c>
      <c r="D12">
        <f>COUNTIFS(Kickstarter!F:F,"canceled",Kickstarter!D:D,"&gt;45000",Kickstarter!R:R,"plays",Kickstarter!D:D,"&lt;49999")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t="s">
        <v>8404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DB53-8BD1-4C36-B425-C22BD658E764}">
  <dimension ref="A1:F6"/>
  <sheetViews>
    <sheetView workbookViewId="0">
      <selection activeCell="B3" sqref="B3"/>
    </sheetView>
  </sheetViews>
  <sheetFormatPr defaultRowHeight="14.4" x14ac:dyDescent="0.3"/>
  <cols>
    <col min="1" max="1" width="31.109375" customWidth="1"/>
    <col min="2" max="2" width="116.6640625" customWidth="1"/>
    <col min="5" max="5" width="16.21875" bestFit="1" customWidth="1"/>
    <col min="6" max="6" width="16.77734375" customWidth="1"/>
  </cols>
  <sheetData>
    <row r="1" spans="1:6" x14ac:dyDescent="0.3">
      <c r="A1" s="9" t="s">
        <v>8381</v>
      </c>
      <c r="B1" s="9" t="s">
        <v>4110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Theater Outcomes Based on Launc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indyh</cp:lastModifiedBy>
  <dcterms:created xsi:type="dcterms:W3CDTF">2017-04-20T15:17:24Z</dcterms:created>
  <dcterms:modified xsi:type="dcterms:W3CDTF">2021-12-20T17:18:51Z</dcterms:modified>
</cp:coreProperties>
</file>