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leyk\Desktop\Notes\Senior Spring\ENGR5000\Designs\ExternalFaces\"/>
    </mc:Choice>
  </mc:AlternateContent>
  <xr:revisionPtr revIDLastSave="0" documentId="13_ncr:1_{CA1318CB-A6CE-46F6-8FBE-F078657CF627}" xr6:coauthVersionLast="47" xr6:coauthVersionMax="47" xr10:uidLastSave="{00000000-0000-0000-0000-000000000000}"/>
  <bookViews>
    <workbookView xWindow="-108" yWindow="-108" windowWidth="23256" windowHeight="13176" xr2:uid="{F37BA978-2A10-4D13-AADE-D739D322A3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R2" i="1" l="1"/>
  <c r="F13" i="1"/>
  <c r="H13" i="1" s="1"/>
  <c r="B13" i="1"/>
  <c r="G2" i="1"/>
  <c r="G3" i="1"/>
  <c r="G4" i="1"/>
  <c r="G5" i="1"/>
  <c r="G7" i="1"/>
  <c r="G8" i="1"/>
  <c r="H3" i="1"/>
  <c r="H7" i="1"/>
  <c r="H8" i="1"/>
  <c r="H12" i="1"/>
  <c r="H2" i="1"/>
  <c r="F3" i="1"/>
  <c r="F4" i="1"/>
  <c r="H4" i="1" s="1"/>
  <c r="F5" i="1"/>
  <c r="H5" i="1" s="1"/>
  <c r="F6" i="1"/>
  <c r="H6" i="1" s="1"/>
  <c r="F7" i="1"/>
  <c r="F8" i="1"/>
  <c r="F9" i="1"/>
  <c r="G9" i="1" s="1"/>
  <c r="F10" i="1"/>
  <c r="H10" i="1" s="1"/>
  <c r="F11" i="1"/>
  <c r="H11" i="1" s="1"/>
  <c r="F12" i="1"/>
  <c r="F2" i="1"/>
  <c r="B12" i="1"/>
  <c r="B3" i="1"/>
  <c r="B4" i="1"/>
  <c r="B5" i="1"/>
  <c r="B6" i="1"/>
  <c r="B7" i="1"/>
  <c r="B8" i="1"/>
  <c r="B9" i="1"/>
  <c r="B10" i="1"/>
  <c r="B2" i="1"/>
  <c r="D11" i="1"/>
  <c r="B11" i="1" s="1"/>
  <c r="S8" i="1"/>
  <c r="S3" i="1"/>
  <c r="Q2" i="1" s="1"/>
  <c r="C2" i="1"/>
  <c r="C3" i="1"/>
  <c r="C4" i="1"/>
  <c r="H9" i="1" l="1"/>
  <c r="I9" i="1" s="1"/>
  <c r="G6" i="1"/>
  <c r="G13" i="1"/>
  <c r="P3" i="1" s="1"/>
  <c r="G10" i="1"/>
  <c r="G11" i="1"/>
  <c r="I12" i="1"/>
  <c r="O2" i="1"/>
  <c r="U2" i="1" s="1"/>
  <c r="X2" i="1" s="1"/>
  <c r="AA2" i="1" s="1"/>
  <c r="P2" i="1"/>
  <c r="I10" i="1"/>
  <c r="I7" i="1"/>
  <c r="I8" i="1"/>
  <c r="T2" i="1" l="1"/>
  <c r="I13" i="1"/>
  <c r="I3" i="1"/>
  <c r="I6" i="1"/>
  <c r="I2" i="1"/>
  <c r="I11" i="1"/>
  <c r="I5" i="1"/>
  <c r="I4" i="1"/>
  <c r="V2" i="1" l="1"/>
  <c r="Y2" i="1" s="1"/>
  <c r="AB2" i="1" s="1"/>
  <c r="W2" i="1" l="1"/>
  <c r="Z2" i="1" s="1"/>
</calcChain>
</file>

<file path=xl/sharedStrings.xml><?xml version="1.0" encoding="utf-8"?>
<sst xmlns="http://schemas.openxmlformats.org/spreadsheetml/2006/main" count="35" uniqueCount="35">
  <si>
    <t>Coil Resistance (Ohms)</t>
  </si>
  <si>
    <t>Area Sum (m^2)</t>
  </si>
  <si>
    <t>Number of Coils</t>
  </si>
  <si>
    <t>Voltage</t>
  </si>
  <si>
    <t>Amps</t>
  </si>
  <si>
    <t>Watts</t>
  </si>
  <si>
    <t>Magnetic Dipole (A-m^2)</t>
  </si>
  <si>
    <t>Watt per dipole</t>
  </si>
  <si>
    <t>Lat</t>
  </si>
  <si>
    <t>Long</t>
  </si>
  <si>
    <t>Description</t>
  </si>
  <si>
    <t>LEO over bosto</t>
  </si>
  <si>
    <t>Altitude (km)</t>
  </si>
  <si>
    <t>42° 21' 31" N</t>
  </si>
  <si>
    <t>71° 3' 24" W</t>
  </si>
  <si>
    <t>North Comp (nT)</t>
  </si>
  <si>
    <t>East/West Comp (nT)</t>
  </si>
  <si>
    <t>Vertical Comp (nT)</t>
  </si>
  <si>
    <t>References</t>
  </si>
  <si>
    <t>https://phys.libretexts.org/Courses/University_of_California_Davis/UCD%3A_Physics_9C__Electricity_and_Magnetism/4%3A_Magnetism/4.2%3A_Magnetic_Moment_and_Torque</t>
  </si>
  <si>
    <t>Moment of Intertia</t>
  </si>
  <si>
    <t>Mass of Sat</t>
  </si>
  <si>
    <t>Roll (rad/s^2)</t>
  </si>
  <si>
    <t>Pitch (rad/s^2)</t>
  </si>
  <si>
    <t>Yaw (rad/s^2)</t>
  </si>
  <si>
    <t>Roll (N * m)</t>
  </si>
  <si>
    <t>Pitch (N * m)</t>
  </si>
  <si>
    <t>Yaw (N * m)</t>
  </si>
  <si>
    <t>Deg / s Conversion</t>
  </si>
  <si>
    <t>Roll (deg /s^2)</t>
  </si>
  <si>
    <t>Pitch (deg /s^2)</t>
  </si>
  <si>
    <t>Yaw (deg /s^2)</t>
  </si>
  <si>
    <t>Dipole vector:</t>
  </si>
  <si>
    <t>Total Resistance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</si>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</sst>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center"/>
    </xf>
    <xf numFmtId="11" fontId="0" fillId="0" borderId="0" xfId="0" applyNumberForma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6099C-FD84-4880-8E18-A225A356449F}">
  <dimension ref="A1:AB33"/>
  <sheetViews>
    <sheetView tabSelected="1" workbookViewId="0">
      <selection activeCell="H13" sqref="H13"/>
    </sheetView>
  </sheetViews>
  <sheetFormatPr defaultRowHeight="14.4" x14ac:dyDescent="0.3"/>
  <cols>
    <col min="1" max="1" width="23.109375" customWidth="1"/>
    <col min="2" max="2" width="22.109375" customWidth="1"/>
    <col min="3" max="3" width="17.21875" customWidth="1"/>
    <col min="4" max="4" width="14.44140625" customWidth="1"/>
    <col min="5" max="5" width="8.33203125" customWidth="1"/>
    <col min="6" max="6" width="13.77734375" customWidth="1"/>
    <col min="7" max="7" width="23" customWidth="1"/>
    <col min="8" max="8" width="12.6640625" customWidth="1"/>
    <col min="9" max="9" width="15.33203125" customWidth="1"/>
    <col min="11" max="11" width="13.109375" customWidth="1"/>
    <col min="12" max="12" width="12.6640625" customWidth="1"/>
    <col min="14" max="14" width="13.109375" customWidth="1"/>
    <col min="15" max="15" width="17.5546875" customWidth="1"/>
    <col min="16" max="16" width="23.33203125" customWidth="1"/>
    <col min="17" max="18" width="16.88671875" customWidth="1"/>
    <col min="19" max="19" width="18" customWidth="1"/>
    <col min="20" max="20" width="12" bestFit="1" customWidth="1"/>
    <col min="21" max="21" width="14" customWidth="1"/>
    <col min="22" max="22" width="12.6640625" bestFit="1" customWidth="1"/>
    <col min="23" max="23" width="11.77734375" customWidth="1"/>
    <col min="24" max="24" width="12.109375" customWidth="1"/>
    <col min="25" max="25" width="14.88671875" customWidth="1"/>
    <col min="26" max="26" width="12.6640625" customWidth="1"/>
    <col min="27" max="28" width="13.21875" customWidth="1"/>
  </cols>
  <sheetData>
    <row r="1" spans="1:28" x14ac:dyDescent="0.3">
      <c r="A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5</v>
      </c>
      <c r="I1" s="1" t="s">
        <v>7</v>
      </c>
      <c r="J1" s="2"/>
      <c r="K1" s="1" t="s">
        <v>8</v>
      </c>
      <c r="L1" s="1" t="s">
        <v>9</v>
      </c>
      <c r="M1" s="1" t="s">
        <v>12</v>
      </c>
      <c r="N1" s="1" t="s">
        <v>10</v>
      </c>
      <c r="O1" s="1" t="s">
        <v>15</v>
      </c>
      <c r="P1" s="1" t="s">
        <v>16</v>
      </c>
      <c r="Q1" s="1" t="s">
        <v>17</v>
      </c>
      <c r="R1" s="6" t="s">
        <v>34</v>
      </c>
      <c r="S1" s="2"/>
      <c r="T1" s="1" t="s">
        <v>25</v>
      </c>
      <c r="U1" s="1" t="s">
        <v>26</v>
      </c>
      <c r="V1" s="1" t="s">
        <v>27</v>
      </c>
      <c r="W1" s="1" t="s">
        <v>22</v>
      </c>
      <c r="X1" s="1" t="s">
        <v>23</v>
      </c>
      <c r="Y1" s="1" t="s">
        <v>24</v>
      </c>
      <c r="Z1" s="1" t="s">
        <v>29</v>
      </c>
      <c r="AA1" s="1" t="s">
        <v>30</v>
      </c>
      <c r="AB1" s="1" t="s">
        <v>31</v>
      </c>
    </row>
    <row r="2" spans="1:28" x14ac:dyDescent="0.3">
      <c r="A2">
        <v>150</v>
      </c>
      <c r="B2">
        <f>A2/D2</f>
        <v>75</v>
      </c>
      <c r="C2">
        <f>0.0678 * 2</f>
        <v>0.1356</v>
      </c>
      <c r="D2">
        <v>2</v>
      </c>
      <c r="E2">
        <v>3.7</v>
      </c>
      <c r="F2">
        <f>(E2/A2)</f>
        <v>2.4666666666666667E-2</v>
      </c>
      <c r="G2">
        <f>F2*(C2 / D2) *D2</f>
        <v>3.3447999999999998E-3</v>
      </c>
      <c r="H2">
        <f>E2*F2</f>
        <v>9.1266666666666676E-2</v>
      </c>
      <c r="I2">
        <f t="shared" ref="I2:I5" si="0" xml:space="preserve"> H2/G2</f>
        <v>27.286135693215343</v>
      </c>
      <c r="J2" s="2"/>
      <c r="K2" t="s">
        <v>13</v>
      </c>
      <c r="L2" t="s">
        <v>14</v>
      </c>
      <c r="M2">
        <v>700</v>
      </c>
      <c r="N2" t="s">
        <v>11</v>
      </c>
      <c r="O2" s="5">
        <f xml:space="preserve"> 14423.4 * S3</f>
        <v>1.44234E-5</v>
      </c>
      <c r="P2" s="5">
        <f xml:space="preserve"> -3145.2 * S3</f>
        <v>-3.1452E-6</v>
      </c>
      <c r="Q2" s="5">
        <f xml:space="preserve"> 33918.9 * S3</f>
        <v>3.3918900000000005E-5</v>
      </c>
      <c r="R2" s="5">
        <f>36991.4 *  S3</f>
        <v>3.6991400000000006E-5</v>
      </c>
      <c r="S2" s="2">
        <v>0</v>
      </c>
      <c r="T2" s="5">
        <f>(P2 * Q3) - (Q2 * P3)</f>
        <v>-5.460501954300001E-7</v>
      </c>
      <c r="U2" s="5">
        <f>(Q2*O3) - (O2*Q3)</f>
        <v>0</v>
      </c>
      <c r="V2" s="5">
        <f xml:space="preserve"> (O2*P3)-(P2*O3)</f>
        <v>2.3219798958E-7</v>
      </c>
      <c r="W2" s="5">
        <f xml:space="preserve"> T2 / $S$8</f>
        <v>-5.242081876128E-3</v>
      </c>
      <c r="X2">
        <f t="shared" ref="X2:Y2" si="1" xml:space="preserve"> U2 / $S$8</f>
        <v>0</v>
      </c>
      <c r="Y2">
        <f t="shared" si="1"/>
        <v>2.2291006999679997E-3</v>
      </c>
      <c r="Z2">
        <f xml:space="preserve"> W2 * $S$11</f>
        <v>-0.3003491672955762</v>
      </c>
      <c r="AA2">
        <f t="shared" ref="AA2:AB2" si="2" xml:space="preserve"> X2 * $S$11</f>
        <v>0</v>
      </c>
      <c r="AB2">
        <f t="shared" si="2"/>
        <v>0.12771806218866216</v>
      </c>
    </row>
    <row r="3" spans="1:28" x14ac:dyDescent="0.3">
      <c r="A3">
        <v>100</v>
      </c>
      <c r="B3">
        <f t="shared" ref="B3:B13" si="3">A3/D3</f>
        <v>50</v>
      </c>
      <c r="C3">
        <f>0.0725 * 2</f>
        <v>0.14499999999999999</v>
      </c>
      <c r="D3">
        <v>2</v>
      </c>
      <c r="E3">
        <v>3.7</v>
      </c>
      <c r="F3">
        <f t="shared" ref="F3:F13" si="4">(E3/A3)</f>
        <v>3.7000000000000005E-2</v>
      </c>
      <c r="G3">
        <f t="shared" ref="G3:G13" si="5">F3*(C3 / D3) *D3</f>
        <v>5.365E-3</v>
      </c>
      <c r="H3">
        <f t="shared" ref="H3:H13" si="6">E3*F3</f>
        <v>0.13690000000000002</v>
      </c>
      <c r="I3">
        <f t="shared" si="0"/>
        <v>25.517241379310349</v>
      </c>
      <c r="J3" s="2"/>
      <c r="L3" s="4" t="s">
        <v>32</v>
      </c>
      <c r="M3" s="4"/>
      <c r="N3" s="4"/>
      <c r="O3">
        <v>0</v>
      </c>
      <c r="P3">
        <f>G13</f>
        <v>1.6098700000000001E-2</v>
      </c>
      <c r="Q3">
        <v>0</v>
      </c>
      <c r="S3" s="2">
        <f>10 ^ -9</f>
        <v>1.0000000000000001E-9</v>
      </c>
      <c r="T3" s="5"/>
      <c r="W3" s="5"/>
    </row>
    <row r="4" spans="1:28" x14ac:dyDescent="0.3">
      <c r="A4">
        <v>100</v>
      </c>
      <c r="B4">
        <f t="shared" si="3"/>
        <v>50</v>
      </c>
      <c r="C4">
        <f>0.0725 * 2</f>
        <v>0.14499999999999999</v>
      </c>
      <c r="D4">
        <v>2</v>
      </c>
      <c r="E4">
        <v>10</v>
      </c>
      <c r="F4">
        <f t="shared" si="4"/>
        <v>0.1</v>
      </c>
      <c r="G4">
        <f t="shared" si="5"/>
        <v>1.4499999999999999E-2</v>
      </c>
      <c r="H4">
        <f t="shared" si="6"/>
        <v>1</v>
      </c>
      <c r="I4">
        <f t="shared" si="0"/>
        <v>68.965517241379317</v>
      </c>
      <c r="J4" s="2"/>
      <c r="S4" s="2"/>
    </row>
    <row r="5" spans="1:28" x14ac:dyDescent="0.3">
      <c r="A5">
        <v>100</v>
      </c>
      <c r="B5">
        <f t="shared" si="3"/>
        <v>25</v>
      </c>
      <c r="C5">
        <v>0.28999999999999998</v>
      </c>
      <c r="D5">
        <v>4</v>
      </c>
      <c r="E5">
        <v>3.7</v>
      </c>
      <c r="F5">
        <f t="shared" si="4"/>
        <v>3.7000000000000005E-2</v>
      </c>
      <c r="G5">
        <f t="shared" si="5"/>
        <v>1.073E-2</v>
      </c>
      <c r="H5">
        <f t="shared" si="6"/>
        <v>0.13690000000000002</v>
      </c>
      <c r="I5">
        <f t="shared" si="0"/>
        <v>12.758620689655174</v>
      </c>
      <c r="J5" s="2"/>
      <c r="S5" s="2" t="s">
        <v>21</v>
      </c>
    </row>
    <row r="6" spans="1:28" x14ac:dyDescent="0.3">
      <c r="A6">
        <v>100</v>
      </c>
      <c r="B6">
        <f t="shared" si="3"/>
        <v>16.666666666666668</v>
      </c>
      <c r="C6">
        <v>0.43509999999999999</v>
      </c>
      <c r="D6">
        <v>6</v>
      </c>
      <c r="E6">
        <v>3.7</v>
      </c>
      <c r="F6">
        <f t="shared" si="4"/>
        <v>3.7000000000000005E-2</v>
      </c>
      <c r="G6">
        <f t="shared" si="5"/>
        <v>1.6098700000000001E-2</v>
      </c>
      <c r="H6">
        <f t="shared" si="6"/>
        <v>0.13690000000000002</v>
      </c>
      <c r="I6">
        <f xml:space="preserve"> H6/G6</f>
        <v>8.5037922316708805</v>
      </c>
      <c r="J6" s="2"/>
      <c r="S6" s="2">
        <v>0.25</v>
      </c>
    </row>
    <row r="7" spans="1:28" x14ac:dyDescent="0.3">
      <c r="A7">
        <v>100</v>
      </c>
      <c r="B7">
        <f t="shared" si="3"/>
        <v>16.666666666666668</v>
      </c>
      <c r="C7">
        <v>0.43509999999999999</v>
      </c>
      <c r="D7">
        <v>6</v>
      </c>
      <c r="E7">
        <v>10</v>
      </c>
      <c r="F7">
        <f t="shared" si="4"/>
        <v>0.1</v>
      </c>
      <c r="G7">
        <f t="shared" si="5"/>
        <v>4.351E-2</v>
      </c>
      <c r="H7">
        <f t="shared" si="6"/>
        <v>1</v>
      </c>
      <c r="I7">
        <f xml:space="preserve"> H7/G7</f>
        <v>22.983222247759137</v>
      </c>
      <c r="J7" s="2"/>
      <c r="S7" s="2" t="s">
        <v>20</v>
      </c>
    </row>
    <row r="8" spans="1:28" x14ac:dyDescent="0.3">
      <c r="A8">
        <v>50</v>
      </c>
      <c r="B8">
        <f t="shared" si="3"/>
        <v>25</v>
      </c>
      <c r="C8">
        <v>0.1138</v>
      </c>
      <c r="D8">
        <v>2</v>
      </c>
      <c r="E8">
        <v>3.7</v>
      </c>
      <c r="F8">
        <f t="shared" si="4"/>
        <v>7.400000000000001E-2</v>
      </c>
      <c r="G8">
        <f t="shared" si="5"/>
        <v>8.4212000000000002E-3</v>
      </c>
      <c r="H8">
        <f t="shared" si="6"/>
        <v>0.27380000000000004</v>
      </c>
      <c r="I8">
        <f t="shared" ref="I8:I13" si="7" xml:space="preserve"> H8/G8</f>
        <v>32.513181019332166</v>
      </c>
      <c r="J8" s="2"/>
      <c r="S8" s="2">
        <f xml:space="preserve"> (1/12) *S6 *((0.05 ^ 2) + (0.05 ^2))</f>
        <v>1.0416666666666669E-4</v>
      </c>
    </row>
    <row r="9" spans="1:28" x14ac:dyDescent="0.3">
      <c r="A9">
        <v>50</v>
      </c>
      <c r="B9">
        <f t="shared" si="3"/>
        <v>25</v>
      </c>
      <c r="C9">
        <v>0.1138</v>
      </c>
      <c r="D9">
        <v>2</v>
      </c>
      <c r="E9">
        <v>10</v>
      </c>
      <c r="F9">
        <f t="shared" si="4"/>
        <v>0.2</v>
      </c>
      <c r="G9">
        <f t="shared" si="5"/>
        <v>2.2760000000000002E-2</v>
      </c>
      <c r="H9">
        <f t="shared" si="6"/>
        <v>2</v>
      </c>
      <c r="I9">
        <f t="shared" si="7"/>
        <v>87.873462214411234</v>
      </c>
      <c r="J9" s="2"/>
      <c r="S9" s="2"/>
    </row>
    <row r="10" spans="1:28" x14ac:dyDescent="0.3">
      <c r="A10">
        <v>1000</v>
      </c>
      <c r="B10">
        <f t="shared" si="3"/>
        <v>166.66666666666666</v>
      </c>
      <c r="C10">
        <v>0.73450000000000004</v>
      </c>
      <c r="D10">
        <v>6</v>
      </c>
      <c r="E10">
        <v>3.7</v>
      </c>
      <c r="F10">
        <f t="shared" si="4"/>
        <v>3.7000000000000002E-3</v>
      </c>
      <c r="G10">
        <f t="shared" si="5"/>
        <v>2.7176500000000003E-3</v>
      </c>
      <c r="H10">
        <f t="shared" si="6"/>
        <v>1.3690000000000001E-2</v>
      </c>
      <c r="I10">
        <f t="shared" si="7"/>
        <v>5.0374404356705238</v>
      </c>
      <c r="J10" s="2"/>
      <c r="S10" s="2" t="s">
        <v>28</v>
      </c>
    </row>
    <row r="11" spans="1:28" x14ac:dyDescent="0.3">
      <c r="A11">
        <v>300</v>
      </c>
      <c r="B11">
        <f t="shared" si="3"/>
        <v>50</v>
      </c>
      <c r="C11">
        <v>0.5927</v>
      </c>
      <c r="D11">
        <f xml:space="preserve"> 6</f>
        <v>6</v>
      </c>
      <c r="E11">
        <v>3.7</v>
      </c>
      <c r="F11">
        <f t="shared" si="4"/>
        <v>1.2333333333333333E-2</v>
      </c>
      <c r="G11">
        <f t="shared" si="5"/>
        <v>7.3099666666666657E-3</v>
      </c>
      <c r="H11">
        <f t="shared" si="6"/>
        <v>4.5633333333333338E-2</v>
      </c>
      <c r="I11">
        <f t="shared" si="7"/>
        <v>6.2426185253922739</v>
      </c>
      <c r="J11" s="2"/>
      <c r="S11" s="2">
        <v>57.295779500000002</v>
      </c>
    </row>
    <row r="12" spans="1:28" x14ac:dyDescent="0.3">
      <c r="A12">
        <v>6000</v>
      </c>
      <c r="B12">
        <f t="shared" si="3"/>
        <v>1000</v>
      </c>
      <c r="C12">
        <v>0.83130000000000004</v>
      </c>
      <c r="D12">
        <v>6</v>
      </c>
      <c r="E12">
        <v>3.7</v>
      </c>
      <c r="F12">
        <f t="shared" si="4"/>
        <v>6.1666666666666673E-4</v>
      </c>
      <c r="G12">
        <f>F12*(C12 / D12) *D12</f>
        <v>5.1263500000000011E-4</v>
      </c>
      <c r="H12">
        <f t="shared" si="6"/>
        <v>2.2816666666666671E-3</v>
      </c>
      <c r="I12">
        <f t="shared" si="7"/>
        <v>4.4508600986406828</v>
      </c>
      <c r="J12" s="2"/>
      <c r="S12" s="2"/>
    </row>
    <row r="13" spans="1:28" x14ac:dyDescent="0.3">
      <c r="A13">
        <v>100</v>
      </c>
      <c r="B13">
        <f t="shared" si="3"/>
        <v>16.666666666666668</v>
      </c>
      <c r="C13">
        <v>0.43509999999999999</v>
      </c>
      <c r="D13">
        <v>6</v>
      </c>
      <c r="E13">
        <v>3.7</v>
      </c>
      <c r="F13">
        <f t="shared" si="4"/>
        <v>3.7000000000000005E-2</v>
      </c>
      <c r="G13">
        <f t="shared" si="5"/>
        <v>1.6098700000000001E-2</v>
      </c>
      <c r="H13">
        <f t="shared" si="6"/>
        <v>0.13690000000000002</v>
      </c>
      <c r="I13">
        <f t="shared" si="7"/>
        <v>8.5037922316708805</v>
      </c>
      <c r="J13" s="2"/>
      <c r="S13" s="2"/>
    </row>
    <row r="14" spans="1:28" x14ac:dyDescent="0.3">
      <c r="J14" s="2"/>
      <c r="S14" s="2"/>
    </row>
    <row r="15" spans="1:28" x14ac:dyDescent="0.3">
      <c r="J15" s="2"/>
      <c r="S15" s="2"/>
    </row>
    <row r="16" spans="1:28" x14ac:dyDescent="0.3">
      <c r="J16" s="2"/>
      <c r="S16" s="2"/>
    </row>
    <row r="17" spans="2:19" x14ac:dyDescent="0.3">
      <c r="J17" s="2"/>
      <c r="S17" s="2"/>
    </row>
    <row r="18" spans="2:19" x14ac:dyDescent="0.3">
      <c r="J18" s="2"/>
      <c r="S18" s="2"/>
    </row>
    <row r="19" spans="2:19" x14ac:dyDescent="0.3">
      <c r="J19" s="2"/>
      <c r="S19" s="2"/>
    </row>
    <row r="20" spans="2:19" x14ac:dyDescent="0.3">
      <c r="J20" s="2"/>
      <c r="S20" s="2"/>
    </row>
    <row r="21" spans="2:19" x14ac:dyDescent="0.3">
      <c r="J21" s="2"/>
      <c r="S21" s="2"/>
    </row>
    <row r="22" spans="2:19" x14ac:dyDescent="0.3">
      <c r="J22" s="2"/>
      <c r="S22" s="2"/>
    </row>
    <row r="23" spans="2:19" x14ac:dyDescent="0.3">
      <c r="J23" s="2"/>
      <c r="S23" s="2"/>
    </row>
    <row r="24" spans="2:19" x14ac:dyDescent="0.3">
      <c r="J24" s="2"/>
      <c r="S24" s="2"/>
    </row>
    <row r="25" spans="2:19" x14ac:dyDescent="0.3">
      <c r="J25" s="2"/>
      <c r="S25" s="2"/>
    </row>
    <row r="26" spans="2:19" x14ac:dyDescent="0.3">
      <c r="J26" s="2"/>
      <c r="S26" s="2"/>
    </row>
    <row r="27" spans="2:19" x14ac:dyDescent="0.3">
      <c r="J27" s="2"/>
      <c r="S27" s="2"/>
    </row>
    <row r="32" spans="2:19" x14ac:dyDescent="0.3">
      <c r="B32" s="3" t="s">
        <v>18</v>
      </c>
    </row>
    <row r="33" spans="2:2" x14ac:dyDescent="0.3">
      <c r="B33" t="s">
        <v>19</v>
      </c>
    </row>
  </sheetData>
  <mergeCells count="1">
    <mergeCell ref="L3:N3"/>
  </mergeCells>
  <conditionalFormatting sqref="I2:I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Shanley, Kieran M.</dc:creator>
  <cp:lastModifiedBy>Shanley, Kieran M.</cp:lastModifiedBy>
  <dcterms:created xsi:type="dcterms:W3CDTF">2023-04-28T18:06:16Z</dcterms:created>
  <dcterms:modified xsi:type="dcterms:W3CDTF">2023-05-02T23:43:33Z</dcterms:modified>
</cp:coreProperties>
</file>