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CSD\PREWORK_KK\Module-1\"/>
    </mc:Choice>
  </mc:AlternateContent>
  <xr:revisionPtr revIDLastSave="0" documentId="10_ncr:100000_{677D245E-87F1-46C9-9609-12BAAD3447B2}" xr6:coauthVersionLast="31" xr6:coauthVersionMax="31" xr10:uidLastSave="{00000000-0000-0000-0000-000000000000}"/>
  <bookViews>
    <workbookView xWindow="0" yWindow="0" windowWidth="20490" windowHeight="7545" xr2:uid="{00000000-000D-0000-FFFF-FFFF00000000}"/>
  </bookViews>
  <sheets>
    <sheet name="Data_&amp;_Formatting" sheetId="1" r:id="rId1"/>
    <sheet name="Pivot_State_by_Cat." sheetId="5" r:id="rId2"/>
    <sheet name="Pivot_State_Over_Time" sheetId="13" r:id="rId3"/>
    <sheet name="Bonus" sheetId="23" r:id="rId4"/>
    <sheet name="RepBySubCat" sheetId="6" state="hidden" r:id="rId5"/>
    <sheet name="Sheet3" sheetId="22" state="hidden" r:id="rId6"/>
    <sheet name="AnalysisBySubCat" sheetId="15" state="hidden" r:id="rId7"/>
    <sheet name="RepByTime (3)" sheetId="19" state="hidden" r:id="rId8"/>
    <sheet name="ActivityAnalysis" sheetId="17" state="hidden" r:id="rId9"/>
    <sheet name="RepByTime (2)" sheetId="18" state="hidden" r:id="rId10"/>
  </sheets>
  <definedNames>
    <definedName name="_xlnm._FilterDatabase" localSheetId="8" hidden="1">ActivityAnalysis!$J$2:$T$23</definedName>
    <definedName name="_xlnm._FilterDatabase" localSheetId="0" hidden="1">'Data_&amp;_Formatting'!$D$1:$D$4115</definedName>
    <definedName name="_xlchart.v1.0" hidden="1">ActivityAnalysis!$J$3:$J$23</definedName>
    <definedName name="_xlchart.v1.1" hidden="1">ActivityAnalysis!$K$2</definedName>
    <definedName name="_xlchart.v1.10" hidden="1">ActivityAnalysis!$O$3:$O$23</definedName>
    <definedName name="_xlchart.v1.11" hidden="1">ActivityAnalysis!$P$2</definedName>
    <definedName name="_xlchart.v1.12" hidden="1">ActivityAnalysis!$P$3:$P$23</definedName>
    <definedName name="_xlchart.v1.13" hidden="1">ActivityAnalysis!$Q$2</definedName>
    <definedName name="_xlchart.v1.14" hidden="1">ActivityAnalysis!$Q$3:$Q$23</definedName>
    <definedName name="_xlchart.v1.15" hidden="1">ActivityAnalysis!$R$2</definedName>
    <definedName name="_xlchart.v1.16" hidden="1">ActivityAnalysis!$R$3:$R$23</definedName>
    <definedName name="_xlchart.v1.17" hidden="1">ActivityAnalysis!$S$2</definedName>
    <definedName name="_xlchart.v1.18" hidden="1">ActivityAnalysis!$S$3:$S$23</definedName>
    <definedName name="_xlchart.v1.2" hidden="1">ActivityAnalysis!$K$3:$K$23</definedName>
    <definedName name="_xlchart.v1.3" hidden="1">ActivityAnalysis!$L$2</definedName>
    <definedName name="_xlchart.v1.4" hidden="1">ActivityAnalysis!$L$3:$L$23</definedName>
    <definedName name="_xlchart.v1.5" hidden="1">ActivityAnalysis!$M$2</definedName>
    <definedName name="_xlchart.v1.6" hidden="1">ActivityAnalysis!$M$3:$M$23</definedName>
    <definedName name="_xlchart.v1.7" hidden="1">ActivityAnalysis!$N$2</definedName>
    <definedName name="_xlchart.v1.8" hidden="1">ActivityAnalysis!$N$3:$N$23</definedName>
    <definedName name="_xlchart.v1.9" hidden="1">ActivityAnalysis!$O$2</definedName>
  </definedNames>
  <calcPr calcId="179017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23" l="1"/>
  <c r="E12" i="23"/>
  <c r="E11" i="23"/>
  <c r="G11" i="23" s="1"/>
  <c r="E10" i="23"/>
  <c r="H10" i="23" s="1"/>
  <c r="E9" i="23"/>
  <c r="E8" i="23"/>
  <c r="E7" i="23"/>
  <c r="G7" i="23" s="1"/>
  <c r="E6" i="23"/>
  <c r="E5" i="23"/>
  <c r="E4" i="23"/>
  <c r="E3" i="23"/>
  <c r="E2" i="23"/>
  <c r="G2" i="23" s="1"/>
  <c r="H8" i="23"/>
  <c r="D13" i="23"/>
  <c r="D12" i="23"/>
  <c r="D11" i="23"/>
  <c r="D10" i="23"/>
  <c r="D9" i="23"/>
  <c r="D8" i="23"/>
  <c r="D7" i="23"/>
  <c r="D6" i="23"/>
  <c r="D5" i="23"/>
  <c r="D4" i="23"/>
  <c r="D3" i="23"/>
  <c r="C13" i="23"/>
  <c r="C12" i="23"/>
  <c r="C11" i="23"/>
  <c r="C10" i="23"/>
  <c r="C9" i="23"/>
  <c r="C8" i="23"/>
  <c r="C7" i="23"/>
  <c r="C6" i="23"/>
  <c r="C5" i="23"/>
  <c r="C4" i="23"/>
  <c r="C3" i="23"/>
  <c r="B13" i="23"/>
  <c r="F13" i="23" s="1"/>
  <c r="B12" i="23"/>
  <c r="F12" i="23" s="1"/>
  <c r="B11" i="23"/>
  <c r="F11" i="23" s="1"/>
  <c r="B10" i="23"/>
  <c r="F10" i="23" s="1"/>
  <c r="B9" i="23"/>
  <c r="B8" i="23"/>
  <c r="B7" i="23"/>
  <c r="B6" i="23"/>
  <c r="F6" i="23" s="1"/>
  <c r="B5" i="23"/>
  <c r="B4" i="23"/>
  <c r="B3" i="23"/>
  <c r="H13" i="23"/>
  <c r="G13" i="23"/>
  <c r="H12" i="23"/>
  <c r="G12" i="23"/>
  <c r="H11" i="23"/>
  <c r="H9" i="23"/>
  <c r="G9" i="23"/>
  <c r="F9" i="23"/>
  <c r="H2" i="23"/>
  <c r="F2" i="23"/>
  <c r="D2" i="23"/>
  <c r="C2" i="23"/>
  <c r="B2" i="23"/>
  <c r="W11" i="22"/>
  <c r="W10" i="22"/>
  <c r="W9" i="22"/>
  <c r="W8" i="22"/>
  <c r="W7" i="22"/>
  <c r="W5" i="22"/>
  <c r="W4" i="22"/>
  <c r="W3" i="22"/>
  <c r="V11" i="22"/>
  <c r="V10" i="22"/>
  <c r="V9" i="22"/>
  <c r="V8" i="22"/>
  <c r="V7" i="22"/>
  <c r="V5" i="22"/>
  <c r="V3" i="22"/>
  <c r="U11" i="22"/>
  <c r="U10" i="22"/>
  <c r="U9" i="22"/>
  <c r="U8" i="22"/>
  <c r="U7" i="22"/>
  <c r="U5" i="22"/>
  <c r="U4" i="22"/>
  <c r="U3" i="22"/>
  <c r="T11" i="22"/>
  <c r="T10" i="22"/>
  <c r="T9" i="22"/>
  <c r="T8" i="22"/>
  <c r="T7" i="22"/>
  <c r="T6" i="22"/>
  <c r="T5" i="22"/>
  <c r="T4" i="22"/>
  <c r="T3" i="22"/>
  <c r="R11" i="22"/>
  <c r="R10" i="22"/>
  <c r="R9" i="22"/>
  <c r="R7" i="22"/>
  <c r="R6" i="22"/>
  <c r="R4" i="22"/>
  <c r="R3" i="22"/>
  <c r="Q4" i="22"/>
  <c r="Q5" i="22"/>
  <c r="Q6" i="22"/>
  <c r="Q7" i="22"/>
  <c r="Q8" i="22"/>
  <c r="Q9" i="22"/>
  <c r="Q10" i="22"/>
  <c r="Q11" i="22"/>
  <c r="T12" i="22"/>
  <c r="Q3" i="22"/>
  <c r="W12" i="22"/>
  <c r="V12" i="22"/>
  <c r="U12" i="22"/>
  <c r="R12" i="22"/>
  <c r="T34" i="22"/>
  <c r="T33" i="22"/>
  <c r="T32" i="22"/>
  <c r="T31" i="22"/>
  <c r="T30" i="22"/>
  <c r="T29" i="22"/>
  <c r="T28" i="22"/>
  <c r="T27" i="22"/>
  <c r="T26" i="22"/>
  <c r="T23" i="22"/>
  <c r="T22" i="22"/>
  <c r="T21" i="22"/>
  <c r="T20" i="22"/>
  <c r="T19" i="22"/>
  <c r="T18" i="22"/>
  <c r="T17" i="22"/>
  <c r="T16" i="22"/>
  <c r="T15" i="22"/>
  <c r="G10" i="23" l="1"/>
  <c r="H6" i="23"/>
  <c r="G6" i="23"/>
  <c r="F8" i="23"/>
  <c r="H7" i="23"/>
  <c r="F7" i="23"/>
  <c r="G4" i="23"/>
  <c r="H4" i="23"/>
  <c r="G8" i="23"/>
  <c r="G3" i="23"/>
  <c r="G5" i="23"/>
  <c r="F3" i="23"/>
  <c r="H3" i="23"/>
  <c r="H5" i="23"/>
  <c r="F4" i="23"/>
  <c r="F5" i="23"/>
  <c r="Q12" i="22"/>
  <c r="T3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T7" i="17"/>
  <c r="T6" i="17"/>
  <c r="T5" i="17"/>
  <c r="T4" i="17"/>
  <c r="B4" i="1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<sst xmlns="http://schemas.openxmlformats.org/spreadsheetml/2006/main" count="25192" uniqueCount="8434">
  <si>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</si>
  <si>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</si>
  <si>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</si>
  <si>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</si>
  <si>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</si>
  <si>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</si>
  <si>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</si>
  <si>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</si>
  <si>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</si>
  <si>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</si>
  <si>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</si>
  <si>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</si>
  <si>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</si>
  <si>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</si>
  <si>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</si>
  <si>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</si>
  <si>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</si>
  <si>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</si>
  <si>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</si>
  <si>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</si>
  <si>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</si>
  <si>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</si>
  <si>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</si>
  <si>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</si>
  <si>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</si>
  <si>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</si>
  <si>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</si>
  <si>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</si>
  <si>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</si>
  <si>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</si>
  <si>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</si>
  <si>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</si>
  <si>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</si>
  <si>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</si>
  <si>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</si>
  <si>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</si>
  <si>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</si>
  <si>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</si>
  <si>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</si>
  <si>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</si>
  <si>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</si>
  <si>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</si>
  <si>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</si>
  <si>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</si>
  <si>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</si>
  <si>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</si>
  <si>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</si>
  <si>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</si>
  <si>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</si>
  <si>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</si>
  <si>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</si>
  <si>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</si>
  <si>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</si>
  <si>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</si>
  <si>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</si>
  <si>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</si>
  <si>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</si>
  <si>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</si>
  <si>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</si>
  <si>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</si>
  <si>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</si>
  <si>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</si>
  <si>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</si>
  <si>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</si>
  <si>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</si>
  <si>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</si>
  <si>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</si>
  <si>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</si>
  <si>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</si>
  <si>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</si>
  <si>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</si>
  <si>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</si>
  <si>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</si>
  <si>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</si>
  <si>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</si>
  <si>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</si>
  <si>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</si>
  <si>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</si>
  <si>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</si>
  <si>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</si>
  <si>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</si>
  <si>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</si>
  <si>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</si>
  <si>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</si>
  <si>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</si>
  <si>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</si>
  <si>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</si>
  <si>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</si>
  <si>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</si>
  <si>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</si>
  <si>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</si>
  <si>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</si>
  <si>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</si>
  <si>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</si>
  <si>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</si>
  <si>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</si>
  <si>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</si>
  <si>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</si>
  <si>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</si>
  <si>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</si>
  <si>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</si>
  <si>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</si>
  <si>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</si>
  <si>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</si>
  <si>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</si>
  <si>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</si>
  <si>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</si>
  <si>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</si>
  <si>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</si>
  <si>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</si>
  <si>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</si>
  <si>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</si>
  <si>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</si>
  <si>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</si>
  <si>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</si>
  <si>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</si>
  <si>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</si>
  <si>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</si>
  <si>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</si>
  <si>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</si>
  <si>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</si>
  <si>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</si>
  <si>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</si>
  <si>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</si>
  <si>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</si>
  <si>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</si>
  <si>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</si>
  <si>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</si>
  <si>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</si>
  <si>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</si>
  <si>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</si>
  <si>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</si>
  <si>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</si>
  <si>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</si>
  <si>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</si>
  <si>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</si>
  <si>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</si>
  <si>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</si>
  <si>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</si>
  <si>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</si>
  <si>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</si>
  <si>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</si>
  <si>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</si>
  <si>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</si>
  <si>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</si>
  <si>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</si>
  <si>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</si>
  <si>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</si>
  <si>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</si>
  <si>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</si>
  <si>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</si>
  <si>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</si>
  <si>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</si>
  <si>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</si>
  <si>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</si>
  <si>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</si>
  <si>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</si>
  <si>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</si>
  <si>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</si>
  <si>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</si>
  <si>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</si>
  <si>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</si>
  <si>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</si>
  <si>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</si>
  <si>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</si>
  <si>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</si>
  <si>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</si>
  <si>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</si>
  <si>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</si>
  <si>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</si>
  <si>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</si>
  <si>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</si>
  <si>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</si>
  <si>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</si>
  <si>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</si>
  <si>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</si>
  <si>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</si>
  <si>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</si>
  <si>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</si>
  <si>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</si>
  <si>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</si>
  <si>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</si>
  <si>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</si>
  <si>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</si>
  <si>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</si>
  <si>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</si>
  <si>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</si>
  <si>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</si>
  <si>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</si>
  <si>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</si>
  <si>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</si>
  <si>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</si>
  <si>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</si>
  <si>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</si>
  <si>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</si>
  <si>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</si>
  <si>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</si>
  <si>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</si>
  <si>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</si>
  <si>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</si>
  <si>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</si>
  <si>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</si>
  <si>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</si>
  <si>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</si>
  <si>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</si>
  <si>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</si>
  <si>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</si>
  <si>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</si>
  <si>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</si>
  <si>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</si>
  <si>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</si>
  <si>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</si>
  <si>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</si>
  <si>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</si>
  <si>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</si>
  <si>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</si>
  <si>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</si>
  <si>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</si>
  <si>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</si>
  <si>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</si>
  <si>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</si>
  <si>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</si>
  <si>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</si>
  <si>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</si>
  <si>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</si>
  <si>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</si>
  <si>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</si>
  <si>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</si>
  <si>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</si>
  <si>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</si>
  <si>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</si>
  <si>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</si>
  <si>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</si>
  <si>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</si>
  <si>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</si>
  <si>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</si>
  <si>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</si>
  <si>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</si>
  <si>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</si>
  <si>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</si>
  <si>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</si>
  <si>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</si>
  <si>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</si>
  <si>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</si>
  <si>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</si>
  <si>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</si>
  <si>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</si>
  <si>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</si>
  <si>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</si>
  <si>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</si>
  <si>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</si>
  <si>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</si>
  <si>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</si>
  <si>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</si>
  <si>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</si>
  <si>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</si>
  <si>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</si>
  <si>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</si>
  <si>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</si>
  <si>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</si>
  <si>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</si>
  <si>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</si>
  <si>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</si>
  <si>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</si>
  <si>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</si>
  <si>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</si>
  <si>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</si>
  <si>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</si>
  <si>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</si>
  <si>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</si>
  <si>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</si>
  <si>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</si>
  <si>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</si>
  <si>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</si>
  <si>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</si>
  <si>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</si>
  <si>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</si>
  <si>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</si>
  <si>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</si>
  <si>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</si>
  <si>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</si>
  <si>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</si>
  <si>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</si>
  <si>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</si>
  <si>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</si>
  <si>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</si>
  <si>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</si>
  <si>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</si>
  <si>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</si>
  <si>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</si>
  <si>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</si>
  <si>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</si>
  <si>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</si>
  <si>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</si>
  <si>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</si>
  <si>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</si>
  <si>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</si>
  <si>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</si>
  <si>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</si>
  <si>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</si>
  <si>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</si>
  <si>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</si>
  <si>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</si>
  <si>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</si>
  <si>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</si>
  <si>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</si>
  <si>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</si>
  <si>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</si>
  <si>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</si>
  <si>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</si>
  <si>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</si>
  <si>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</si>
  <si>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</si>
  <si>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</si>
  <si>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</si>
  <si>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</si>
  <si>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</si>
  <si>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</si>
  <si>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</si>
  <si>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</si>
  <si>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</si>
  <si>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</si>
  <si>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</si>
  <si>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</si>
  <si>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</si>
  <si>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</si>
  <si>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</si>
  <si>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</si>
  <si>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</si>
  <si>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</si>
  <si>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</si>
  <si>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</si>
  <si>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</si>
  <si>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</si>
  <si>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</si>
  <si>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</si>
  <si>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</si>
  <si>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</si>
  <si>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</si>
  <si>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</si>
  <si>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</si>
  <si>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</si>
  <si>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</si>
  <si>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</si>
  <si>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</si>
  <si>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</si>
  <si>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</si>
  <si>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</si>
  <si>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</si>
  <si>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</si>
  <si>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</si>
  <si>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</si>
  <si>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</si>
  <si>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</si>
  <si>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</si>
  <si>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</si>
  <si>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</si>
  <si>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</si>
  <si>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</si>
  <si>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</si>
  <si>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</si>
  <si>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</si>
  <si>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</si>
  <si>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</si>
  <si>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</si>
  <si>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</si>
  <si>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</si>
  <si>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</si>
  <si>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</si>
  <si>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</si>
  <si>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</si>
  <si>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</si>
  <si>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</si>
  <si>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</si>
  <si>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</si>
  <si>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</si>
  <si>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</si>
  <si>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</si>
  <si>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</si>
  <si>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</si>
  <si>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</si>
  <si>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</si>
  <si>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</si>
  <si>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</si>
  <si>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</si>
  <si>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</si>
  <si>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</si>
  <si>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</si>
  <si>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</si>
  <si>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</si>
  <si>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</si>
  <si>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</si>
  <si>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</si>
  <si>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</si>
  <si>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</si>
  <si>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</si>
  <si>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</si>
  <si>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</si>
  <si>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</si>
  <si>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</si>
  <si>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</si>
  <si>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</si>
  <si>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</si>
  <si>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</si>
  <si>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</si>
  <si>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</si>
  <si>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</si>
  <si>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</si>
  <si>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</si>
  <si>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</si>
  <si>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</si>
  <si>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</si>
  <si>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</si>
  <si>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</si>
  <si>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</si>
  <si>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</si>
  <si>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</si>
  <si>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</si>
  <si>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</si>
  <si>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</si>
  <si>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</si>
  <si>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</si>
  <si>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</si>
  <si>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</si>
  <si>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</si>
  <si>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</si>
  <si>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</si>
  <si>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</si>
  <si>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</si>
  <si>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</si>
  <si>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</si>
  <si>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</si>
  <si>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</si>
  <si>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</si>
  <si>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</si>
  <si>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</si>
  <si>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</si>
  <si>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</si>
  <si>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</si>
  <si>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</si>
  <si>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</si>
  <si>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</si>
  <si>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</si>
  <si>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</si>
  <si>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</si>
  <si>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</si>
  <si>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</si>
  <si>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</si>
  <si>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</si>
  <si>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</si>
  <si>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</si>
  <si>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</si>
  <si>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</si>
  <si>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</si>
  <si>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</si>
  <si>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</si>
  <si>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</si>
  <si>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</si>
  <si>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</si>
  <si>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</si>
  <si>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</si>
  <si>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</si>
  <si>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</si>
  <si>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</si>
  <si>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</si>
  <si>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</si>
  <si>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</si>
  <si>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</si>
  <si>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</si>
  <si>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</si>
  <si>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</si>
  <si>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</si>
  <si>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</si>
  <si>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</si>
  <si>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</si>
  <si>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</si>
  <si>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</si>
  <si>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</si>
  <si>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</si>
  <si>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</si>
  <si>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</si>
  <si>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</si>
  <si>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</si>
  <si>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</si>
  <si>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</si>
  <si>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</si>
  <si>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</si>
  <si>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</si>
  <si>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</si>
  <si>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</si>
  <si>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</si>
  <si>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</si>
  <si>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</si>
  <si>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</si>
  <si>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</si>
  <si>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</si>
  <si>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</si>
  <si>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</si>
  <si>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</si>
  <si>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</si>
  <si>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</si>
  <si>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</si>
  <si>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</si>
  <si>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</si>
  <si>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</si>
  <si>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</si>
  <si>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</si>
  <si>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</si>
  <si>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</si>
  <si>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</si>
  <si>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</si>
  <si>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</si>
  <si>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</si>
  <si>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</si>
  <si>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</si>
  <si>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</si>
  <si>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</si>
  <si>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</si>
  <si>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</si>
  <si>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</si>
  <si>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</si>
  <si>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</si>
  <si>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</si>
  <si>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</si>
  <si>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</si>
  <si>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</si>
  <si>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</si>
  <si>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</si>
  <si>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</si>
  <si>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</si>
  <si>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</si>
  <si>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</si>
  <si>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</si>
  <si>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</si>
  <si>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</si>
  <si>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</si>
  <si>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</si>
  <si>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</si>
  <si>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</si>
  <si>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</si>
  <si>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</si>
  <si>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</si>
  <si>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</si>
  <si>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</si>
  <si>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</si>
  <si>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</si>
  <si>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</si>
  <si>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</si>
  <si>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</si>
  <si>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</si>
  <si>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</si>
  <si>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</si>
  <si>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</si>
  <si>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</si>
  <si>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</si>
  <si>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</si>
  <si>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</si>
  <si>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</si>
  <si>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</si>
  <si>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</si>
  <si>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</si>
  <si>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</si>
  <si>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</si>
  <si>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</si>
  <si>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</si>
  <si>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</si>
  <si>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</si>
  <si>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</si>
  <si>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</si>
  <si>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</si>
  <si>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</si>
  <si>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</si>
  <si>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</si>
  <si>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</si>
  <si>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</si>
  <si>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</si>
  <si>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</si>
  <si>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</si>
  <si>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</si>
  <si>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</si>
  <si>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</si>
  <si>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</si>
  <si>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</si>
  <si>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</si>
  <si>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</si>
  <si>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</si>
  <si>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</si>
  <si>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</si>
  <si>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</si>
  <si>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</si>
  <si>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</si>
  <si>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</si>
  <si>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</si>
  <si>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</si>
  <si>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</si>
  <si>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</si>
  <si>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</si>
  <si>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</si>
  <si>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</si>
  <si>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</si>
  <si>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</si>
  <si>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</si>
  <si>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</si>
  <si>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</si>
  <si>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</si>
  <si>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</si>
  <si>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</si>
  <si>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</si>
  <si>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</si>
  <si>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</si>
  <si>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</si>
  <si>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</si>
  <si>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</si>
  <si>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</si>
  <si>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</si>
  <si>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</si>
  <si>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</si>
  <si>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</si>
  <si>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</si>
  <si>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</si>
  <si>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</si>
  <si>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</si>
  <si>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</si>
  <si>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</si>
  <si>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</si>
  <si>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</si>
  <si>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</si>
  <si>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</si>
  <si>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</si>
  <si>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</si>
  <si>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</si>
  <si>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</si>
  <si>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</si>
  <si>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</si>
  <si>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</si>
  <si>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</si>
  <si>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</si>
  <si>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</si>
  <si>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</si>
  <si>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</si>
  <si>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</si>
  <si>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</si>
  <si>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</si>
  <si>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</si>
  <si>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</si>
  <si>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</si>
  <si>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</si>
  <si>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</si>
  <si>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</si>
  <si>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</si>
  <si>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</si>
  <si>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</si>
  <si>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</si>
  <si>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</si>
  <si>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</si>
  <si>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</si>
  <si>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</si>
  <si>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</si>
  <si>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</si>
  <si>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</si>
  <si>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</si>
  <si>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</si>
  <si>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</si>
  <si>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</si>
  <si>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</si>
  <si>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</si>
  <si>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</si>
  <si>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</si>
  <si>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</si>
  <si>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</si>
  <si>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</si>
  <si>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</si>
  <si>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</si>
  <si>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</si>
  <si>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</si>
  <si>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</si>
  <si>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</si>
  <si>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</si>
  <si>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</si>
  <si>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</si>
  <si>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</si>
  <si>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</si>
  <si>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</si>
  <si>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</si>
  <si>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</si>
  <si>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</si>
  <si>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</si>
  <si>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</si>
  <si>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</si>
  <si>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</si>
  <si>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</si>
  <si>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</si>
  <si>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</si>
  <si>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</si>
  <si>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</si>
  <si>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</si>
  <si>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</si>
  <si>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</si>
  <si>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</si>
  <si>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</si>
  <si>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</si>
  <si>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</si>
  <si>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</si>
  <si>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</si>
  <si>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</si>
  <si>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</si>
  <si>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</si>
  <si>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</si>
  <si>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</si>
  <si>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</si>
  <si>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</si>
  <si>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</si>
  <si>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</si>
  <si>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</si>
  <si>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</si>
  <si>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</si>
  <si>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</si>
  <si>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</si>
  <si>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</si>
  <si>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</si>
  <si>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</si>
  <si>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</si>
  <si>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</si>
  <si>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</si>
  <si>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</si>
  <si>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</si>
  <si>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</si>
  <si>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</si>
  <si>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</si>
  <si>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</si>
  <si>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</si>
  <si>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</si>
  <si>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</si>
  <si>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</si>
  <si>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</si>
  <si>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</si>
  <si>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</si>
  <si>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</si>
  <si>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</si>
  <si>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</si>
  <si>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</si>
  <si>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</si>
  <si>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</si>
  <si>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</si>
  <si>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</si>
  <si>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</si>
  <si>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</si>
  <si>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</si>
  <si>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</si>
  <si>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</si>
  <si>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</si>
  <si>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</si>
  <si>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</si>
  <si>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</si>
  <si>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</si>
  <si>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</si>
  <si>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</si>
  <si>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</si>
  <si>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</si>
  <si>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</si>
  <si>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</si>
  <si>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</si>
  <si>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</si>
  <si>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</si>
  <si>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</si>
  <si>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</si>
  <si>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</si>
  <si>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</si>
  <si>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</si>
  <si>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</si>
  <si>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</si>
  <si>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</si>
  <si>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</si>
  <si>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</si>
  <si>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</si>
  <si>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</si>
  <si>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</si>
  <si>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</si>
  <si>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</si>
  <si>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</si>
  <si>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</si>
  <si>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</si>
  <si>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</si>
  <si>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</si>
  <si>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</si>
  <si>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</si>
  <si>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</si>
  <si>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</si>
  <si>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</si>
  <si>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</si>
  <si>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</si>
  <si>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</si>
  <si>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</si>
  <si>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</si>
  <si>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</si>
  <si>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</si>
  <si>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</si>
  <si>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</si>
  <si>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</si>
  <si>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</si>
  <si>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</si>
  <si>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</si>
  <si>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</si>
  <si>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</si>
  <si>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</si>
  <si>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</si>
  <si>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</si>
  <si>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</si>
  <si>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</si>
  <si>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</si>
  <si>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</si>
  <si>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</si>
  <si>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</si>
  <si>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</si>
  <si>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</si>
  <si>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</si>
  <si>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</si>
  <si>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</si>
  <si>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</si>
  <si>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</si>
  <si>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</si>
  <si>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</si>
  <si>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</si>
  <si>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</si>
  <si>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</si>
  <si>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</si>
  <si>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</si>
  <si>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</si>
  <si>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</si>
  <si>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</si>
  <si>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</si>
  <si>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</si>
  <si>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</si>
  <si>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</si>
  <si>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</si>
  <si>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</si>
  <si>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</si>
  <si>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</si>
  <si>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</si>
  <si>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</si>
  <si>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</si>
  <si>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</si>
  <si>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</si>
  <si>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</si>
  <si>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</si>
  <si>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</si>
  <si>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</si>
  <si>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</si>
  <si>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</si>
  <si>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</si>
  <si>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</si>
  <si>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</si>
  <si>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</si>
  <si>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</si>
  <si>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</si>
  <si>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</si>
  <si>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</si>
  <si>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</si>
  <si>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</si>
  <si>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</si>
  <si>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</si>
  <si>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</si>
  <si>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</si>
  <si>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</si>
  <si>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</si>
  <si>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</si>
  <si>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</si>
  <si>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</si>
  <si>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</si>
  <si>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</si>
  <si>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</si>
  <si>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</si>
  <si>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</si>
  <si>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</si>
  <si>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</si>
  <si>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</si>
  <si>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</si>
  <si>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</si>
  <si>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</si>
  <si>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</si>
  <si>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</si>
  <si>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</si>
  <si>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</si>
  <si>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</si>
  <si>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</si>
  <si>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</si>
  <si>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</si>
  <si>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</si>
  <si>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</si>
  <si>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</si>
  <si>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</si>
  <si>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</si>
  <si>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</si>
  <si>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</si>
  <si>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</si>
  <si>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</si>
  <si>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</si>
  <si>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</si>
  <si>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</si>
  <si>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</si>
  <si>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</si>
  <si>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</si>
  <si>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</si>
  <si>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</si>
  <si>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</si>
  <si>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</si>
  <si>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</si>
  <si>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</si>
  <si>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</si>
  <si>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</si>
  <si>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</si>
  <si>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</si>
  <si>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</si>
  <si>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</si>
  <si>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</si>
  <si>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</si>
  <si>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</si>
  <si>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</si>
  <si>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</si>
  <si>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</si>
  <si>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</si>
  <si>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</si>
  <si>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</si>
  <si>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</si>
  <si>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</si>
  <si>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</si>
  <si>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</si>
  <si>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</si>
  <si>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</si>
  <si>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</si>
  <si>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</si>
  <si>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</si>
  <si>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</si>
  <si>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</si>
  <si>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</si>
  <si>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</si>
  <si>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</si>
  <si>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</si>
  <si>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</si>
  <si>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</si>
  <si>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</si>
  <si>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</si>
  <si>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</si>
  <si>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</si>
  <si>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</si>
  <si>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</si>
  <si>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</si>
  <si>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</si>
  <si>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</si>
  <si>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</si>
  <si>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</si>
  <si>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</si>
  <si>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</si>
  <si>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</si>
  <si>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</si>
  <si>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</si>
  <si>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</si>
  <si>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</si>
  <si>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</si>
  <si>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</si>
  <si>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</si>
  <si>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</si>
  <si>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</si>
  <si>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</si>
  <si>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</si>
  <si>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</si>
  <si>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</si>
  <si>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</si>
  <si>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</si>
  <si>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</si>
  <si>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</si>
  <si>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</si>
  <si>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</si>
  <si>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</si>
  <si>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</si>
  <si>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</si>
  <si>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</si>
  <si>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</si>
  <si>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</si>
  <si>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</si>
  <si>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</si>
  <si>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</si>
  <si>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</si>
  <si>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</si>
  <si>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</si>
  <si>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</si>
  <si>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</si>
  <si>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</si>
  <si>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</si>
  <si>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</si>
  <si>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</si>
  <si>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</si>
  <si>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</si>
  <si>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</si>
  <si>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</si>
  <si>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</si>
  <si>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</si>
  <si>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</si>
  <si>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</si>
  <si>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</si>
  <si>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</si>
  <si>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</si>
  <si>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</si>
  <si>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</si>
  <si>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</si>
  <si>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</si>
  <si>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</si>
  <si>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</si>
  <si>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</si>
  <si>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</si>
  <si>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</si>
  <si>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</si>
  <si>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</si>
  <si>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</si>
  <si>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</si>
  <si>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</si>
  <si>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</si>
  <si>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</si>
  <si>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</si>
  <si>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</si>
  <si>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</si>
  <si>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</si>
  <si>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</si>
  <si>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</si>
  <si>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</si>
  <si>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</si>
  <si>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</si>
  <si>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</si>
  <si>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</si>
  <si>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</si>
  <si>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</si>
  <si>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</si>
  <si>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</si>
  <si>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</si>
  <si>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</si>
  <si>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</si>
  <si>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</si>
  <si>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</si>
  <si>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</si>
  <si>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</si>
  <si>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</si>
  <si>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</si>
  <si>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</si>
  <si>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</si>
  <si>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</si>
  <si>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</si>
  <si>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</si>
  <si>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</si>
  <si>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</si>
  <si>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</si>
  <si>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</si>
  <si>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</si>
  <si>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</si>
  <si>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</si>
  <si>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</si>
  <si>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</si>
  <si>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</si>
  <si>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</si>
  <si>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</si>
  <si>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</si>
  <si>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</si>
  <si>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</si>
  <si>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</si>
  <si>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</si>
  <si>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</si>
  <si>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</si>
  <si>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</si>
  <si>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</si>
  <si>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</si>
  <si>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</si>
  <si>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</si>
  <si>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</si>
  <si>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</si>
  <si>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</si>
  <si>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</si>
  <si>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</si>
  <si>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</si>
  <si>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</si>
  <si>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</si>
  <si>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</si>
  <si>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</si>
  <si>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</si>
  <si>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</si>
  <si>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</si>
  <si>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</si>
  <si>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</si>
  <si>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</si>
  <si>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</si>
  <si>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</si>
  <si>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</si>
  <si>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</si>
  <si>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</si>
  <si>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</si>
  <si>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</si>
  <si>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</si>
  <si>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</si>
  <si>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</si>
  <si>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</si>
  <si>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</si>
  <si>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</si>
  <si>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</si>
  <si>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</si>
  <si>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</si>
  <si>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</si>
  <si>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</si>
  <si>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</si>
  <si>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</si>
  <si>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</si>
  <si>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</si>
  <si>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</si>
  <si>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</si>
  <si>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</si>
  <si>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</si>
  <si>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</si>
  <si>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</si>
  <si>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</si>
  <si>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</si>
  <si>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</si>
  <si>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</si>
  <si>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</si>
  <si>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</si>
  <si>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</si>
  <si>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</si>
  <si>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</si>
  <si>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</si>
  <si>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</si>
  <si>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</si>
  <si>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</si>
  <si>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</si>
  <si>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</si>
  <si>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</si>
  <si>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</si>
  <si>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</si>
  <si>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</si>
  <si>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</si>
  <si>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</si>
  <si>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</si>
  <si>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</si>
  <si>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</si>
  <si>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</si>
  <si>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</si>
  <si>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</si>
  <si>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</si>
  <si>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</si>
  <si>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</si>
  <si>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</si>
  <si>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</si>
  <si>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</si>
  <si>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</si>
  <si>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</si>
  <si>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</si>
  <si>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</si>
  <si>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</si>
  <si>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</si>
  <si>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</si>
  <si>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</si>
  <si>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</si>
  <si>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</si>
  <si>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</si>
  <si>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</si>
  <si>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</si>
  <si>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</si>
  <si>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</si>
  <si>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</si>
  <si>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</si>
  <si>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</si>
  <si>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</si>
  <si>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</si>
  <si>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</si>
  <si>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</si>
  <si>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</si>
  <si>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</si>
  <si>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</si>
  <si>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</si>
  <si>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</si>
  <si>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</si>
  <si>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</si>
  <si>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</si>
  <si>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</si>
  <si>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</si>
  <si>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</si>
  <si>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</si>
  <si>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</si>
  <si>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</si>
  <si>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</si>
  <si>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</si>
  <si>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</si>
  <si>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</si>
  <si>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</si>
  <si>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</si>
  <si>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</si>
  <si>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</si>
  <si>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</si>
  <si>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</si>
  <si>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</si>
  <si>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</si>
  <si>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</si>
  <si>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</si>
  <si>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</si>
  <si>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</si>
  <si>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</si>
  <si>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</si>
  <si>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</si>
  <si>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</si>
  <si>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</si>
  <si>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</si>
  <si>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</si>
  <si>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</si>
  <si>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</si>
  <si>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</si>
  <si>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</si>
  <si>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</si>
  <si>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</si>
  <si>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</si>
  <si>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</si>
  <si>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</si>
  <si>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</si>
  <si>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</si>
  <si>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</si>
  <si>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</si>
  <si>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</si>
  <si>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</si>
  <si>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</si>
  <si>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</si>
  <si>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</si>
  <si>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</si>
  <si>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</si>
  <si>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</si>
  <si>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</si>
  <si>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</si>
  <si>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</si>
  <si>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</si>
  <si>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</si>
  <si>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</si>
  <si>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</si>
  <si>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</si>
  <si>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</si>
  <si>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</si>
  <si>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</si>
  <si>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</si>
  <si>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</si>
  <si>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</si>
  <si>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</si>
  <si>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</si>
  <si>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</si>
  <si>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</si>
  <si>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</si>
  <si>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</si>
  <si>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</si>
  <si>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</si>
  <si>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</si>
  <si>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</si>
  <si>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</si>
  <si>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</si>
  <si>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</si>
  <si>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</si>
  <si>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</si>
  <si>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</si>
  <si>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</si>
  <si>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</si>
  <si>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</si>
  <si>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</si>
  <si>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</si>
  <si>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</si>
  <si>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</si>
  <si>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</si>
  <si>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</si>
  <si>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</si>
  <si>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</si>
  <si>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</si>
  <si>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</si>
  <si>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</si>
  <si>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</si>
  <si>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</si>
  <si>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</si>
  <si>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</si>
  <si>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</si>
  <si>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</si>
  <si>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</si>
  <si>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</si>
  <si>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</si>
  <si>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</si>
  <si>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</si>
  <si>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</si>
  <si>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</si>
  <si>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</si>
  <si>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</si>
  <si>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</si>
  <si>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</si>
  <si>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</si>
  <si>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</si>
  <si>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</si>
  <si>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</si>
  <si>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</si>
  <si>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</si>
  <si>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</si>
  <si>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</si>
  <si>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</si>
  <si>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</si>
  <si>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</si>
  <si>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</si>
  <si>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</si>
  <si>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</si>
  <si>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</si>
  <si>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</si>
  <si>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</si>
  <si>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</si>
  <si>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</si>
  <si>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</si>
  <si>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</si>
  <si>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</si>
  <si>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</si>
  <si>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</si>
  <si>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</si>
  <si>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</si>
  <si>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</si>
  <si>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</si>
  <si>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</si>
  <si>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</si>
  <si>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</si>
  <si>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</si>
  <si>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</si>
  <si>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</si>
  <si>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</si>
  <si>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</si>
  <si>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</si>
  <si>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</si>
  <si>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</si>
  <si>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</si>
  <si>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</si>
  <si>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</si>
  <si>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</si>
  <si>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</si>
  <si>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</si>
  <si>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</si>
  <si>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</si>
  <si>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</si>
  <si>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</si>
  <si>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</si>
  <si>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</si>
  <si>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</si>
  <si>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</si>
  <si>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</si>
  <si>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</si>
  <si>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</si>
  <si>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</si>
  <si>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</si>
  <si>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</si>
  <si>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</si>
  <si>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</si>
  <si>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</si>
  <si>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</si>
  <si>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</si>
  <si>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</si>
  <si>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</si>
  <si>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</si>
  <si>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</si>
  <si>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</si>
  <si>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</si>
  <si>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</si>
  <si>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</si>
  <si>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</si>
  <si>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</si>
  <si>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</si>
  <si>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</si>
  <si>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</si>
  <si>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</si>
  <si>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</si>
  <si>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</si>
  <si>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</si>
  <si>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</si>
  <si>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</si>
  <si>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</si>
  <si>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</si>
  <si>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</si>
  <si>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</si>
  <si>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</si>
  <si>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</si>
  <si>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</si>
  <si>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</si>
  <si>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</si>
  <si>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</si>
  <si>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</si>
  <si>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</si>
  <si>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</si>
  <si>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</si>
  <si>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</si>
  <si>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</si>
  <si>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</si>
  <si>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</si>
  <si>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</si>
  <si>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</si>
  <si>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</si>
  <si>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</si>
  <si>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</si>
  <si>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</si>
  <si>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</si>
  <si>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</si>
  <si>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</si>
  <si>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</si>
  <si>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</si>
  <si>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</si>
  <si>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</si>
  <si>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</si>
  <si>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</si>
  <si>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</si>
  <si>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</si>
  <si>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</si>
  <si>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</si>
  <si>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</si>
  <si>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</si>
  <si>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</si>
  <si>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</si>
  <si>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</si>
  <si>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</si>
  <si>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</si>
  <si>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</si>
  <si>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</si>
  <si>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</si>
  <si>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</si>
  <si>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</si>
  <si>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</si>
  <si>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</si>
  <si>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</si>
  <si>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</si>
  <si>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</si>
  <si>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</si>
  <si>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</si>
  <si>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</si>
  <si>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</si>
  <si>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</si>
  <si>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</si>
  <si>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</si>
  <si>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</si>
  <si>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</si>
  <si>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</si>
  <si>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</si>
  <si>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</si>
  <si>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</si>
  <si>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</si>
  <si>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</si>
  <si>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</si>
  <si>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</si>
  <si>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</si>
  <si>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</si>
  <si>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</si>
  <si>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</si>
  <si>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</si>
  <si>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</si>
  <si>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</si>
  <si>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</si>
  <si>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</si>
  <si>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</si>
  <si>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</si>
  <si>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</si>
  <si>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</si>
  <si>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</si>
  <si>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</si>
  <si>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</si>
  <si>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</si>
  <si>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</si>
  <si>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</si>
  <si>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</si>
  <si>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</si>
  <si>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</si>
  <si>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</si>
  <si>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</si>
  <si>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</si>
  <si>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</si>
  <si>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</si>
  <si>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</si>
  <si>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</si>
  <si>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</si>
  <si>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</si>
  <si>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</si>
  <si>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</si>
  <si>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</si>
  <si>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</si>
  <si>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</si>
  <si>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</si>
  <si>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</si>
  <si>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</si>
  <si>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</si>
  <si>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</si>
  <si>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</si>
  <si>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</si>
  <si>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</si>
  <si>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</si>
  <si>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</si>
  <si>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</si>
  <si>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</si>
  <si>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</si>
  <si>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</si>
  <si>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</si>
  <si>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</si>
  <si>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</si>
  <si>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</si>
  <si>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</si>
  <si>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</si>
  <si>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</si>
  <si>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</si>
  <si>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</si>
  <si>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</si>
  <si>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</si>
  <si>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</si>
  <si>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</si>
  <si>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</si>
  <si>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</si>
  <si>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</si>
  <si>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</si>
  <si>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</si>
  <si>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</si>
  <si>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</si>
  <si>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</si>
  <si>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</si>
  <si>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</si>
  <si>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</si>
  <si>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</si>
  <si>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</si>
  <si>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</si>
  <si>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</si>
  <si>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</si>
  <si>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</si>
  <si>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</si>
  <si>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</si>
  <si>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</si>
  <si>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</si>
  <si>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</si>
  <si>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</si>
  <si>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</si>
  <si>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</si>
  <si>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</si>
  <si>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</si>
  <si>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</si>
  <si>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</si>
  <si>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</si>
  <si>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</si>
  <si>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</si>
  <si>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</si>
  <si>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</si>
  <si>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</si>
  <si>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</si>
  <si>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</si>
  <si>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</si>
  <si>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</si>
  <si>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</si>
  <si>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</si>
  <si>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</si>
  <si>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</si>
  <si>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</si>
  <si>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</si>
  <si>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</si>
  <si>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</si>
  <si>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</si>
  <si>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</si>
  <si>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</si>
  <si>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</si>
  <si>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</si>
  <si>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</si>
  <si>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</si>
  <si>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</si>
  <si>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</si>
  <si>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</si>
  <si>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</si>
  <si>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</si>
  <si>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</si>
  <si>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</si>
  <si>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</si>
  <si>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</si>
  <si>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</si>
  <si>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</si>
  <si>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</si>
  <si>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</si>
  <si>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</si>
  <si>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</si>
  <si>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</si>
  <si>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</si>
  <si>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</si>
  <si>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</si>
  <si>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</si>
  <si>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</si>
  <si>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</si>
  <si>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</si>
  <si>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</si>
  <si>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</si>
  <si>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</si>
  <si>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</si>
  <si>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</si>
  <si>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</si>
  <si>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</si>
  <si>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</si>
  <si>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</si>
  <si>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</si>
  <si>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</si>
  <si>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</si>
  <si>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</si>
  <si>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</si>
  <si>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</si>
  <si>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</si>
  <si>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</si>
  <si>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</si>
  <si>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</si>
  <si>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</si>
  <si>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</si>
  <si>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</si>
  <si>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</si>
  <si>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</si>
  <si>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</si>
  <si>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</si>
  <si>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</si>
  <si>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</si>
  <si>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</si>
  <si>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</si>
  <si>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</si>
  <si>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</si>
  <si>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</si>
  <si>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</si>
  <si>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</si>
  <si>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</si>
  <si>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</si>
  <si>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</si>
  <si>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</si>
  <si>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</si>
  <si>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</si>
  <si>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</si>
  <si>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</si>
  <si>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</si>
  <si>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</si>
  <si>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</si>
  <si>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</si>
  <si>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</si>
  <si>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</si>
  <si>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</si>
  <si>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</si>
  <si>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</si>
  <si>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</si>
  <si>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</si>
  <si>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</si>
  <si>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</si>
  <si>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</si>
  <si>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</si>
  <si>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</si>
  <si>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</si>
  <si>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</si>
  <si>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</si>
  <si>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</si>
  <si>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</si>
  <si>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</si>
  <si>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</si>
  <si>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</si>
  <si>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</si>
  <si>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</si>
  <si>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</si>
  <si>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</si>
  <si>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</si>
  <si>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</si>
  <si>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</si>
  <si>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</si>
  <si>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</si>
  <si>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</si>
  <si>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</si>
  <si>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</si>
  <si>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</si>
  <si>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</si>
  <si>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</si>
  <si>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</si>
  <si>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</si>
  <si>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</si>
  <si>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</si>
  <si>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</si>
  <si>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</si>
  <si>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</si>
  <si>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</si>
  <si>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</si>
  <si>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</si>
  <si>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</si>
  <si>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</si>
  <si>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</si>
  <si>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</si>
  <si>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</si>
  <si>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</si>
  <si>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</si>
  <si>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</si>
  <si>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</si>
  <si>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</si>
  <si>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</si>
  <si>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</si>
  <si>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</si>
  <si>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</si>
  <si>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</si>
  <si>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</si>
  <si>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</si>
  <si>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</si>
  <si>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</si>
  <si>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</si>
  <si>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</si>
  <si>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</si>
  <si>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</si>
  <si>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</si>
  <si>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</si>
  <si>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</si>
  <si>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</si>
  <si>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</si>
  <si>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</si>
  <si>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</si>
  <si>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</si>
  <si>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</si>
  <si>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</si>
  <si>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</si>
  <si>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</si>
  <si>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</si>
  <si>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</si>
  <si>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</si>
  <si>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</si>
  <si>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</si>
  <si>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</si>
  <si>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</si>
  <si>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</si>
  <si>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</si>
  <si>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</si>
  <si>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</si>
  <si>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</si>
  <si>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</si>
  <si>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</si>
  <si>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</si>
  <si>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</si>
  <si>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</si>
  <si>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</si>
  <si>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</si>
  <si>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</si>
  <si>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</si>
  <si>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</si>
  <si>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</si>
  <si>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</si>
  <si>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</si>
  <si>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</si>
  <si>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</si>
  <si>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</si>
  <si>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</si>
  <si>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</si>
  <si>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</si>
  <si>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</si>
  <si>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</si>
  <si>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</si>
  <si>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</si>
  <si>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</si>
  <si>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</si>
  <si>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</si>
  <si>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</si>
  <si>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</si>
  <si>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</si>
  <si>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</si>
  <si>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</si>
  <si>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</si>
  <si>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</si>
  <si>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</si>
  <si>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</si>
  <si>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</si>
  <si>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</si>
  <si>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</si>
  <si>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</si>
  <si>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</si>
  <si>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</si>
  <si>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</si>
  <si>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</si>
  <si>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</si>
  <si>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</si>
  <si>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</si>
  <si>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</si>
  <si>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</si>
  <si>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</si>
  <si>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</si>
  <si>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</si>
  <si>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</si>
  <si>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</si>
  <si>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</si>
  <si>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</si>
  <si>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</si>
  <si>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</si>
  <si>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</si>
  <si>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</si>
  <si>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</si>
  <si>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</si>
  <si>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</si>
  <si>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</si>
  <si>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</si>
  <si>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</si>
  <si>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</si>
  <si>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</si>
  <si>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</si>
  <si>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</si>
  <si>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</si>
  <si>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</si>
  <si>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</si>
  <si>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</si>
  <si>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</si>
  <si>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</si>
  <si>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</si>
  <si>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</si>
  <si>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</si>
  <si>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</si>
  <si>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</si>
  <si>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</si>
  <si>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</si>
  <si>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</si>
  <si>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</si>
  <si>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</si>
  <si>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</si>
  <si>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</si>
  <si>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</si>
  <si>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</si>
  <si>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</si>
  <si>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</si>
  <si>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</si>
  <si>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</si>
  <si>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</si>
  <si>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</si>
  <si>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</si>
  <si>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</si>
  <si>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</si>
  <si>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</si>
  <si>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</si>
  <si>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</si>
  <si>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</si>
  <si>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</si>
  <si>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</si>
  <si>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</si>
  <si>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</si>
  <si>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</si>
  <si>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</si>
  <si>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</si>
  <si>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</si>
  <si>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</si>
  <si>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</si>
  <si>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</si>
  <si>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</si>
  <si>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</si>
  <si>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</si>
  <si>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</si>
  <si>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</si>
  <si>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</si>
  <si>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</si>
  <si>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</si>
  <si>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</si>
  <si>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</si>
  <si>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</si>
  <si>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</si>
  <si>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</si>
  <si>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</si>
  <si>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</si>
  <si>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</si>
  <si>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</si>
  <si>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</si>
  <si>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</si>
  <si>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</si>
  <si>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</si>
  <si>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</si>
  <si>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</si>
  <si>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</si>
  <si>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</si>
  <si>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</si>
  <si>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</si>
  <si>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</si>
  <si>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</si>
  <si>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</si>
  <si>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</si>
  <si>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</si>
  <si>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</si>
  <si>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</si>
  <si>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</si>
  <si>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</si>
  <si>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</si>
  <si>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</si>
  <si>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</si>
  <si>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</si>
  <si>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</si>
  <si>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</si>
  <si>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</si>
  <si>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</si>
  <si>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</si>
  <si>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</si>
  <si>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</si>
  <si>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</si>
  <si>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</si>
  <si>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</si>
  <si>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</si>
  <si>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</si>
  <si>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</si>
  <si>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</si>
  <si>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</si>
  <si>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</si>
  <si>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</si>
  <si>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</si>
  <si>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</si>
  <si>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</si>
  <si>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</si>
  <si>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</si>
  <si>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</si>
  <si>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</si>
  <si>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</si>
  <si>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</si>
  <si>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</si>
  <si>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</si>
  <si>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</si>
  <si>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</si>
  <si>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</si>
  <si>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</si>
  <si>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</si>
  <si>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</si>
  <si>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</si>
  <si>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</si>
  <si>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</si>
  <si>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</si>
  <si>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</si>
  <si>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</si>
  <si>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</si>
  <si>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</si>
  <si>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</si>
  <si>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</si>
  <si>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</si>
  <si>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</si>
  <si>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</si>
  <si>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</si>
  <si>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</si>
  <si>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</si>
  <si>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</si>
  <si>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</si>
  <si>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</si>
  <si>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</si>
  <si>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</si>
  <si>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</si>
  <si>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</si>
  <si>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</si>
  <si>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</si>
  <si>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</si>
  <si>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</si>
  <si>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</si>
  <si>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</si>
  <si>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</si>
  <si>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</si>
  <si>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</si>
  <si>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</si>
  <si>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</si>
  <si>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</si>
  <si>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</si>
  <si>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</si>
  <si>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</si>
  <si>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</si>
  <si>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</si>
  <si>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</si>
  <si>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</si>
  <si>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</si>
  <si>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</si>
  <si>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</si>
  <si>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</si>
  <si>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</si>
  <si>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</si>
  <si>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</si>
  <si>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</si>
  <si>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</si>
  <si>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</si>
  <si>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</si>
  <si>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</si>
  <si>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</si>
  <si>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</si>
  <si>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</si>
  <si>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</si>
  <si>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</si>
  <si>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</si>
  <si>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</si>
  <si>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</si>
  <si>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</si>
  <si>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</si>
  <si>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</si>
  <si>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</si>
  <si>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</si>
  <si>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</si>
  <si>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</si>
  <si>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</si>
  <si>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</si>
  <si>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</si>
  <si>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</si>
  <si>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</si>
  <si>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</si>
  <si>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</si>
  <si>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</si>
  <si>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</si>
  <si>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</si>
  <si>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</si>
  <si>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</si>
  <si>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</si>
  <si>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</si>
  <si>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</si>
  <si>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</si>
  <si>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</si>
  <si>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</si>
  <si>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</si>
  <si>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</si>
  <si>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</si>
  <si>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</si>
  <si>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</si>
  <si>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</si>
  <si>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</si>
  <si>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</si>
  <si>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</si>
  <si>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</si>
  <si>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</si>
  <si>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</si>
  <si>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</si>
  <si>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</si>
  <si>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</si>
  <si>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</si>
  <si>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</si>
  <si>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</si>
  <si>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</si>
  <si>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</si>
  <si>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</si>
  <si>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</si>
  <si>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</si>
  <si>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</si>
  <si>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</si>
  <si>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</si>
  <si>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</si>
  <si>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</si>
  <si>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</si>
  <si>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</si>
  <si>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</si>
  <si>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</si>
  <si>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</si>
  <si>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</si>
  <si>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</si>
  <si>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</si>
  <si>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</si>
  <si>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</si>
  <si>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</si>
  <si>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</si>
  <si>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</si>
  <si>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</si>
  <si>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</si>
  <si>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</si>
  <si>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</si>
  <si>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</si>
  <si>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</si>
  <si>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</si>
  <si>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</si>
  <si>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</si>
  <si>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</si>
  <si>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</si>
  <si>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</si>
  <si>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</si>
  <si>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</si>
  <si>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</si>
  <si>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</si>
  <si>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</si>
  <si>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</si>
  <si>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</si>
  <si>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</si>
  <si>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</si>
  <si>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</si>
  <si>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</si>
  <si>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</si>
  <si>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</si>
  <si>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</si>
  <si>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</si>
  <si>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</si>
  <si>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</si>
  <si>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</si>
  <si>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</si>
  <si>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</si>
  <si>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</si>
  <si>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</si>
  <si>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</si>
  <si>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</si>
  <si>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</si>
  <si>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</si>
  <si>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</si>
  <si>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</si>
  <si>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</si>
  <si>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</si>
  <si>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</si>
  <si>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</si>
  <si>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</si>
  <si>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</si>
  <si>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</si>
  <si>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</si>
  <si>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</si>
  <si>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</si>
  <si>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</si>
  <si>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</si>
  <si>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</si>
  <si>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</si>
  <si>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</si>
  <si>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</si>
  <si>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</si>
  <si>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</si>
  <si>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</si>
  <si>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</si>
  <si>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</si>
  <si>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</si>
  <si>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</si>
  <si>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</si>
  <si>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</si>
  <si>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</si>
  <si>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</si>
  <si>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</si>
  <si>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</si>
  <si>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</si>
  <si>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</si>
  <si>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</si>
  <si>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</si>
  <si>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</si>
  <si>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</si>
  <si>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</si>
  <si>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</si>
  <si>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</si>
  <si>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</si>
  <si>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</si>
  <si>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</si>
  <si>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</si>
  <si>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</si>
  <si>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</si>
  <si>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</si>
  <si>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</si>
  <si>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</si>
  <si>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</si>
  <si>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</si>
  <si>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</si>
  <si>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</si>
  <si>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</si>
  <si>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</si>
  <si>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</si>
  <si>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</si>
  <si>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</si>
  <si>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</si>
  <si>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</si>
  <si>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</si>
  <si>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</si>
  <si>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</si>
  <si>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</si>
  <si>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</si>
  <si>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</si>
  <si>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</si>
  <si>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</si>
  <si>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</si>
  <si>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</si>
  <si>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</si>
  <si>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</si>
  <si>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</si>
  <si>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</si>
  <si>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</si>
  <si>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</si>
  <si>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</si>
  <si>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</si>
  <si>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</si>
  <si>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</si>
  <si>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</si>
  <si>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</si>
  <si>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</si>
  <si>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</si>
  <si>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</si>
  <si>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</si>
  <si>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</si>
  <si>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</si>
  <si>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</si>
  <si>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</si>
  <si>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</si>
  <si>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</si>
  <si>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</si>
  <si>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</si>
  <si>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</si>
  <si>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</si>
  <si>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</si>
  <si>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</si>
  <si>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</si>
  <si>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</si>
  <si>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</si>
  <si>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</si>
  <si>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</si>
  <si>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</si>
  <si>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</si>
  <si>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</si>
  <si>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</si>
  <si>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</si>
  <si>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</si>
  <si>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</si>
  <si>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</si>
  <si>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</si>
  <si>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</si>
  <si>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</si>
  <si>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</si>
  <si>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</si>
  <si>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</si>
  <si>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</si>
  <si>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</si>
  <si>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</si>
  <si>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</si>
  <si>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</si>
  <si>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</si>
  <si>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</si>
  <si>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</si>
  <si>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</si>
  <si>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</si>
  <si>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</si>
  <si>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</si>
  <si>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</si>
  <si>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</si>
  <si>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</si>
  <si>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</si>
  <si>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</si>
  <si>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</si>
  <si>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</si>
  <si>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</si>
  <si>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</si>
  <si>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</si>
  <si>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</si>
  <si>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</si>
  <si>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</si>
  <si>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</si>
  <si>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</si>
  <si>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</si>
  <si>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</si>
  <si>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</si>
  <si>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</si>
  <si>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</si>
  <si>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</si>
  <si>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</si>
  <si>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</si>
  <si>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</si>
  <si>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</si>
  <si>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</si>
  <si>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</si>
  <si>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</si>
  <si>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</si>
  <si>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</si>
  <si>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</si>
  <si>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</si>
  <si>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</si>
  <si>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</si>
  <si>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</si>
  <si>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</si>
  <si>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</si>
  <si>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</si>
  <si>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</si>
  <si>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</si>
  <si>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</si>
  <si>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</si>
  <si>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</si>
  <si>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</si>
  <si>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</si>
  <si>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</si>
  <si>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</si>
  <si>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</si>
  <si>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</si>
  <si>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</si>
  <si>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</si>
  <si>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</si>
  <si>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</si>
  <si>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</si>
  <si>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</si>
  <si>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</si>
  <si>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</si>
  <si>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</si>
  <si>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</si>
  <si>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</si>
  <si>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</si>
  <si>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</si>
  <si>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</si>
  <si>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</si>
  <si>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</si>
  <si>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</si>
  <si>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</si>
  <si>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</si>
  <si>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</si>
  <si>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</si>
  <si>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</si>
  <si>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</si>
  <si>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</si>
  <si>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</si>
  <si>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</si>
  <si>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</si>
  <si>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</si>
  <si>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</si>
  <si>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</si>
  <si>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</si>
  <si>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</si>
  <si>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</si>
  <si>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</si>
  <si>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</si>
  <si>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</si>
  <si>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</si>
  <si>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</si>
  <si>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</si>
  <si>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</si>
  <si>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</si>
  <si>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</si>
  <si>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</si>
  <si>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</si>
  <si>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</si>
  <si>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</si>
  <si>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</si>
  <si>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</si>
  <si>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</si>
  <si>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</si>
  <si>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</si>
  <si>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</si>
  <si>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</si>
  <si>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</si>
  <si>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</si>
  <si>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</si>
  <si>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</si>
  <si>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</si>
  <si>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</si>
  <si>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</si>
  <si>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</si>
  <si>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</si>
  <si>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</si>
  <si>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</si>
  <si>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</si>
  <si>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</si>
  <si>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</si>
  <si>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</si>
  <si>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</si>
  <si>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</si>
  <si>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</si>
  <si>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</si>
  <si>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</si>
  <si>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</si>
  <si>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</si>
  <si>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</si>
  <si>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</si>
  <si>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</si>
  <si>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</si>
  <si>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</si>
  <si>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</si>
  <si>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</si>
  <si>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</si>
  <si>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</si>
  <si>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</si>
  <si>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</si>
  <si>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</si>
  <si>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</si>
  <si>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</si>
  <si>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</si>
  <si>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</si>
  <si>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</si>
  <si>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</si>
  <si>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</si>
  <si>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</si>
  <si>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</si>
  <si>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</si>
  <si>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</si>
  <si>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</si>
  <si>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</si>
  <si>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</si>
  <si>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</si>
  <si>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</si>
  <si>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</si>
  <si>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</si>
  <si>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</si>
  <si>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</si>
  <si>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</si>
  <si>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</si>
  <si>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</si>
  <si>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</si>
  <si>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</si>
  <si>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</si>
  <si>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</si>
  <si>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</si>
  <si>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</si>
  <si>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</si>
  <si>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</si>
  <si>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</si>
  <si>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</si>
  <si>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</si>
  <si>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</si>
  <si>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</si>
  <si>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</si>
  <si>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</si>
  <si>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</si>
  <si>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</si>
  <si>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</si>
  <si>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</si>
  <si>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</si>
  <si>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</si>
  <si>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</si>
  <si>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</si>
  <si>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</si>
  <si>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</si>
  <si>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</si>
  <si>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</si>
  <si>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</si>
  <si>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</si>
  <si>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</si>
  <si>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</si>
  <si>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</si>
  <si>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</si>
  <si>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</si>
  <si>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</si>
  <si>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</si>
  <si>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</si>
  <si>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</si>
  <si>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</si>
  <si>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</si>
  <si>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</si>
  <si>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</si>
  <si>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</si>
  <si>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</si>
  <si>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</si>
  <si>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</si>
  <si>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</si>
  <si>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</si>
  <si>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</si>
  <si>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</si>
  <si>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</si>
  <si>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</si>
  <si>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</si>
  <si>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</si>
  <si>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</si>
  <si>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</si>
  <si>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</si>
  <si>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</si>
  <si>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</si>
  <si>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</si>
  <si>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</si>
  <si>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</si>
  <si>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</si>
  <si>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</si>
  <si>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</si>
  <si>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</si>
  <si>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</si>
  <si>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</si>
  <si>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</si>
  <si>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</si>
  <si>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</si>
  <si>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</si>
  <si>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</si>
  <si>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</si>
  <si>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</si>
  <si>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</si>
  <si>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</si>
  <si>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</si>
  <si>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</si>
  <si>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</si>
  <si>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</si>
  <si>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</si>
  <si>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</si>
  <si>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</si>
  <si>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</si>
  <si>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</si>
  <si>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</si>
  <si>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</si>
  <si>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</si>
  <si>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</si>
  <si>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</si>
  <si>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</si>
  <si>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</si>
  <si>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</si>
  <si>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</si>
  <si>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</si>
  <si>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</si>
  <si>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</si>
  <si>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</si>
  <si>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</si>
  <si>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</si>
  <si>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</si>
  <si>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</si>
  <si>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</si>
  <si>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</si>
  <si>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</si>
  <si>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</si>
  <si>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</si>
  <si>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</si>
  <si>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</si>
  <si>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</si>
  <si>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</si>
  <si>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</si>
  <si>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</si>
  <si>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</si>
  <si>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</si>
  <si>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</si>
  <si>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</si>
  <si>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</si>
  <si>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</si>
  <si>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</si>
  <si>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</si>
  <si>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</si>
  <si>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</si>
  <si>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</si>
  <si>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</si>
  <si>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</si>
  <si>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</si>
  <si>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</si>
  <si>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</si>
  <si>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</si>
  <si>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</si>
  <si>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</si>
  <si>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</si>
  <si>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</si>
  <si>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</si>
  <si>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</si>
  <si>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</si>
  <si>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</si>
  <si>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</si>
  <si>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</si>
  <si>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</si>
  <si>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</si>
  <si>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</si>
  <si>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</si>
  <si>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</si>
  <si>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</si>
  <si>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</si>
  <si>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</si>
  <si>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</si>
  <si>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</si>
  <si>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</si>
  <si>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</si>
  <si>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</si>
  <si>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</si>
  <si>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</si>
  <si>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</si>
  <si>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</si>
  <si>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</si>
  <si>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</si>
  <si>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</si>
  <si>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</si>
  <si>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</si>
  <si>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</si>
  <si>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</si>
  <si>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</si>
  <si>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</si>
  <si>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</si>
  <si>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</si>
  <si>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</si>
  <si>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</si>
  <si>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</si>
  <si>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</si>
  <si>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</si>
  <si>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</si>
  <si>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</si>
  <si>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</si>
  <si>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</si>
  <si>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</si>
  <si>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</si>
  <si>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</si>
  <si>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</si>
  <si>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</si>
  <si>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</si>
  <si>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</si>
  <si>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</si>
  <si>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</si>
  <si>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</si>
  <si>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</si>
  <si>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</si>
  <si>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</si>
  <si>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</si>
  <si>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</si>
  <si>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</si>
  <si>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</si>
  <si>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</si>
  <si>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</si>
  <si>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</si>
  <si>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</si>
  <si>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</si>
  <si>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</si>
  <si>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</si>
  <si>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</si>
  <si>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</si>
  <si>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</si>
  <si>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</si>
  <si>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</si>
  <si>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</si>
  <si>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</si>
  <si>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</si>
  <si>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</si>
  <si>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</si>
  <si>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</si>
  <si>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</si>
  <si>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</si>
  <si>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</si>
  <si>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</si>
  <si>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</si>
  <si>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</si>
  <si>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</si>
  <si>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</si>
  <si>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</si>
  <si>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</si>
  <si>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</si>
  <si>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</si>
  <si>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</si>
  <si>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</si>
  <si>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</si>
  <si>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</si>
  <si>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</si>
  <si>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</si>
  <si>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</si>
  <si>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</si>
  <si>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</si>
  <si>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</si>
  <si>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</si>
  <si>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</si>
  <si>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</si>
  <si>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</si>
  <si>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</si>
  <si>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</si>
  <si>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</si>
  <si>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</si>
  <si>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</si>
  <si>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</si>
  <si>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</si>
  <si>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</si>
  <si>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</si>
  <si>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</si>
  <si>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</si>
  <si>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</si>
  <si>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</si>
  <si>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</si>
  <si>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</si>
  <si>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</si>
  <si>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</si>
  <si>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</si>
  <si>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</si>
  <si>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</si>
  <si>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</si>
  <si>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</si>
  <si>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</si>
  <si>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</si>
  <si>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</si>
  <si>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</si>
  <si>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</si>
  <si>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</si>
  <si>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</si>
  <si>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</si>
  <si>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</si>
  <si>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</si>
  <si>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</si>
  <si>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</si>
  <si>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</si>
  <si>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</si>
  <si>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</si>
  <si>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</si>
  <si>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</si>
  <si>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</si>
  <si>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</si>
  <si>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</si>
  <si>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</si>
  <si>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</si>
  <si>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</si>
  <si>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</si>
  <si>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</si>
  <si>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</si>
  <si>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</si>
  <si>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</si>
  <si>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</si>
  <si>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</si>
  <si>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</si>
  <si>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</si>
  <si>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</si>
  <si>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</si>
  <si>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</si>
  <si>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</si>
  <si>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</si>
  <si>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</si>
  <si>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</si>
  <si>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</si>
  <si>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</si>
  <si>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</si>
  <si>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</si>
  <si>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</si>
  <si>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</si>
  <si>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</si>
  <si>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</si>
  <si>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</si>
  <si>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</si>
  <si>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</si>
  <si>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</si>
  <si>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</si>
  <si>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</si>
  <si>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</si>
  <si>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</si>
  <si>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</si>
  <si>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</si>
  <si>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</si>
  <si>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</si>
  <si>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</si>
  <si>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</si>
  <si>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</si>
  <si>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</si>
  <si>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</si>
  <si>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</si>
  <si>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</si>
  <si>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</si>
  <si>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</si>
  <si>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</si>
  <si>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</si>
  <si>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</si>
  <si>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</si>
  <si>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</si>
  <si>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</si>
  <si>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</si>
  <si>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</si>
  <si>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</si>
  <si>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</si>
  <si>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</si>
  <si>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</si>
  <si>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</si>
  <si>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</si>
  <si>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</si>
  <si>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</si>
  <si>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</si>
  <si>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</si>
  <si>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</si>
  <si>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</si>
  <si>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</si>
  <si>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</si>
  <si>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</si>
  <si>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</si>
  <si>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</si>
  <si>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</si>
  <si>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</si>
  <si>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</si>
  <si>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</si>
  <si>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</si>
  <si>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</si>
  <si>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</si>
  <si>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</si>
  <si>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</si>
  <si>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</si>
  <si>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</si>
  <si>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</si>
  <si>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</si>
  <si>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</si>
  <si>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</si>
  <si>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</si>
  <si>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</si>
  <si>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</si>
  <si>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</si>
  <si>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</si>
  <si>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</si>
  <si>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</si>
  <si>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</si>
  <si>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</si>
  <si>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</si>
  <si>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</si>
  <si>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</si>
  <si>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</si>
  <si>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</si>
  <si>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</si>
  <si>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</si>
  <si>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</si>
  <si>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</si>
  <si>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</si>
  <si>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</si>
  <si>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</si>
  <si>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</si>
  <si>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</si>
  <si>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</si>
  <si>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</si>
  <si>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</si>
  <si>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</si>
  <si>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</si>
  <si>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</si>
  <si>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</si>
  <si>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</si>
  <si>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</si>
  <si>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</si>
  <si>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</si>
  <si>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</si>
  <si>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</si>
  <si>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</si>
  <si>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</si>
  <si>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</si>
  <si>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</si>
  <si>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</si>
  <si>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</si>
  <si>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</si>
  <si>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</si>
  <si>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</si>
  <si>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</si>
  <si>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</si>
  <si>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</si>
  <si>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</si>
  <si>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</si>
  <si>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</si>
  <si>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</si>
  <si>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</si>
  <si>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</si>
  <si>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</si>
  <si>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</si>
  <si>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</si>
  <si>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</si>
  <si>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</si>
  <si>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</si>
  <si>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</si>
  <si>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</si>
  <si>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</si>
  <si>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</si>
  <si>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</si>
  <si>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</si>
  <si>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</si>
  <si>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</si>
  <si>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</si>
  <si>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</si>
  <si>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</si>
  <si>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</si>
  <si>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</si>
  <si>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</si>
  <si>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</si>
  <si>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</si>
  <si>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</si>
  <si>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</si>
  <si>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</si>
  <si>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</si>
  <si>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</si>
  <si>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</si>
  <si>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</si>
  <si>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</si>
  <si>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</si>
  <si>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</si>
  <si>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</si>
  <si>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</si>
  <si>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</si>
  <si>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</si>
  <si>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</si>
  <si>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</si>
  <si>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</si>
  <si>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</si>
  <si>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</si>
  <si>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</si>
  <si>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</si>
  <si>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</si>
  <si>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</si>
  <si>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</si>
  <si>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</si>
  <si>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</si>
  <si>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</si>
  <si>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</si>
  <si>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</si>
  <si>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</si>
  <si>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</si>
  <si>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</si>
  <si>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</si>
  <si>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</si>
  <si>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</si>
  <si>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</si>
  <si>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</si>
  <si>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</si>
  <si>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</si>
  <si>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</si>
  <si>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</si>
  <si>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</si>
  <si>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</si>
  <si>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</si>
  <si>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</si>
  <si>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</si>
  <si>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</si>
  <si>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</si>
  <si>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</si>
  <si>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</si>
  <si>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</si>
  <si>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</si>
  <si>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</si>
  <si>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</si>
  <si>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</si>
  <si>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</si>
  <si>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</si>
  <si>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</si>
  <si>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</si>
  <si>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</si>
  <si>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</si>
  <si>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</si>
  <si>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</si>
  <si>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</si>
  <si>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</si>
  <si>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</si>
  <si>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</si>
  <si>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</si>
  <si>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</si>
  <si>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</si>
  <si>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</si>
  <si>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</si>
  <si>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</si>
  <si>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</si>
  <si>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</si>
  <si>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</si>
  <si>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</si>
  <si>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</si>
  <si>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</si>
  <si>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</si>
  <si>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</si>
  <si>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</si>
  <si>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</si>
  <si>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</si>
  <si>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</si>
  <si>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</si>
  <si>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</si>
  <si>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</si>
  <si>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</si>
  <si>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</si>
  <si>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</si>
  <si>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</si>
  <si>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</si>
  <si>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</si>
  <si>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</si>
  <si>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</si>
  <si>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</si>
  <si>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</si>
  <si>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</si>
  <si>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</si>
  <si>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</si>
  <si>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</si>
  <si>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</si>
  <si>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</si>
  <si>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</si>
  <si>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</si>
  <si>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</si>
  <si>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</si>
  <si>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</si>
  <si>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</si>
  <si>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</si>
  <si>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</si>
  <si>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</si>
  <si>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</si>
  <si>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</si>
  <si>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</si>
  <si>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</si>
  <si>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</si>
  <si>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</si>
  <si>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</si>
  <si>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</si>
  <si>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</si>
  <si>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</si>
  <si>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</si>
  <si>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</si>
  <si>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</si>
  <si>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</si>
  <si>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</si>
  <si>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</si>
  <si>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</si>
  <si>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</si>
  <si>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</si>
  <si>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</si>
  <si>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</si>
  <si>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</si>
  <si>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</si>
  <si>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</si>
  <si>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</si>
  <si>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</si>
  <si>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</si>
  <si>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</si>
  <si>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</si>
  <si>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</si>
  <si>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</si>
  <si>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</si>
  <si>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</si>
  <si>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</si>
  <si>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</si>
  <si>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</si>
  <si>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</si>
  <si>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</si>
  <si>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</si>
  <si>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</si>
  <si>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</si>
  <si>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</si>
  <si>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</si>
  <si>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</si>
  <si>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</si>
  <si>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</si>
  <si>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</si>
  <si>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</si>
  <si>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</si>
  <si>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</si>
  <si>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</si>
  <si>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</si>
  <si>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</si>
  <si>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</si>
  <si>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</si>
  <si>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</si>
  <si>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</si>
  <si>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</si>
  <si>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</si>
  <si>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</si>
  <si>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</si>
  <si>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</si>
  <si>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</si>
  <si>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</si>
  <si>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</si>
  <si>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</si>
  <si>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</si>
  <si>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</si>
  <si>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</si>
  <si>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</si>
  <si>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</si>
  <si>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</si>
  <si>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</si>
  <si>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</si>
  <si>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</si>
  <si>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</si>
  <si>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</si>
  <si>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</si>
  <si>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</si>
  <si>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</si>
  <si>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</si>
  <si>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</si>
  <si>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</si>
  <si>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</si>
  <si>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</si>
  <si>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</si>
  <si>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</si>
  <si>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</si>
  <si>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</si>
  <si>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</si>
  <si>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</si>
  <si>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</si>
  <si>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</si>
  <si>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</si>
  <si>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</si>
  <si>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</si>
  <si>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</si>
  <si>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</si>
  <si>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</si>
  <si>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</si>
  <si>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</si>
  <si>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</si>
  <si>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</si>
  <si>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</si>
  <si>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</si>
  <si>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</si>
  <si>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</si>
  <si>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</si>
  <si>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</si>
  <si>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</si>
  <si>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</si>
  <si>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</si>
  <si>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</si>
  <si>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</si>
  <si>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</si>
  <si>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</si>
  <si>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</si>
  <si>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</si>
  <si>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</si>
  <si>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</si>
  <si>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</si>
  <si>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</si>
  <si>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</si>
  <si>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</si>
  <si>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</si>
  <si>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</si>
  <si>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</si>
  <si>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</si>
  <si>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</si>
  <si>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</si>
  <si>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</si>
  <si>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</si>
  <si>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</si>
  <si>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</si>
  <si>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</si>
  <si>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</si>
  <si>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</si>
  <si>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</si>
  <si>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</si>
  <si>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</si>
  <si>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</si>
  <si>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</si>
  <si>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</si>
  <si>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</si>
  <si>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</si>
  <si>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</si>
  <si>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</si>
  <si>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</si>
  <si>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</si>
  <si>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</si>
  <si>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</si>
  <si>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</si>
  <si>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</si>
  <si>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</si>
  <si>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</si>
  <si>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</si>
  <si>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</si>
  <si>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</si>
  <si>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</si>
  <si>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</si>
  <si>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</si>
  <si>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</si>
  <si>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</si>
  <si>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</si>
  <si>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</si>
  <si>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</si>
  <si>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</si>
  <si>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</si>
  <si>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</si>
  <si>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</si>
  <si>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</si>
  <si>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</si>
  <si>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</si>
  <si>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</si>
  <si>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</si>
  <si>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</si>
  <si>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</si>
  <si>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</si>
  <si>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</si>
  <si>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</si>
  <si>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</si>
  <si>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</si>
  <si>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</si>
  <si>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</si>
  <si>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</si>
  <si>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</si>
  <si>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</si>
  <si>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</si>
  <si>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</si>
  <si>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</si>
  <si>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</si>
  <si>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</si>
  <si>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</si>
  <si>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</si>
  <si>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</si>
  <si>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</si>
  <si>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</si>
  <si>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</si>
  <si>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</si>
  <si>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</si>
  <si>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</si>
  <si>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</si>
  <si>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</si>
  <si>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</si>
  <si>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</si>
  <si>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</si>
  <si>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</si>
  <si>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</si>
  <si>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</si>
  <si>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</si>
  <si>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</si>
  <si>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</si>
  <si>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</si>
  <si>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</si>
  <si>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</si>
  <si>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</si>
  <si>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</si>
  <si>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</si>
  <si>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</si>
  <si>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</si>
  <si>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</si>
  <si>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</si>
  <si>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</si>
  <si>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</si>
  <si>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</si>
  <si>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</si>
  <si>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</si>
  <si>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</si>
  <si>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</si>
  <si>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</si>
  <si>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</si>
  <si>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</si>
  <si>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</si>
  <si>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</si>
  <si>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</si>
  <si>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</si>
  <si>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</si>
  <si>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</si>
  <si>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</si>
  <si>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</si>
  <si>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</si>
  <si>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</si>
  <si>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</si>
  <si>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</si>
  <si>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</si>
  <si>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</si>
  <si>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</si>
  <si>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</si>
  <si>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</si>
  <si>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</si>
  <si>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</si>
  <si>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</si>
  <si>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</si>
  <si>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</si>
  <si>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</si>
  <si>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</si>
  <si>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</si>
  <si>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</si>
  <si>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</si>
  <si>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</si>
  <si>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</si>
  <si>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</si>
  <si>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</si>
  <si>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</si>
  <si>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</si>
  <si>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</si>
  <si>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</si>
  <si>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</si>
  <si>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</si>
  <si>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</si>
  <si>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</si>
  <si>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</si>
  <si>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</si>
  <si>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</si>
  <si>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</si>
  <si>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</si>
  <si>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</si>
  <si>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</si>
  <si>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</si>
  <si>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</si>
  <si>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</si>
  <si>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</si>
  <si>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</si>
  <si>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</si>
  <si>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</si>
  <si>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</si>
  <si>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</si>
  <si>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</si>
  <si>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</si>
  <si>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</si>
  <si>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</si>
  <si>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</si>
  <si>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</si>
  <si>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</si>
  <si>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</si>
  <si>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</si>
  <si>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</si>
  <si>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</si>
  <si>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</si>
  <si>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</si>
  <si>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</si>
  <si>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</si>
  <si>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</si>
  <si>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</si>
  <si>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</si>
  <si>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</si>
  <si>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</si>
  <si>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</si>
  <si>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</si>
  <si>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</si>
  <si>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</si>
  <si>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</si>
  <si>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</si>
  <si>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</si>
  <si>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</si>
  <si>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</si>
  <si>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</si>
  <si>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</si>
  <si>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</si>
  <si>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</si>
  <si>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</si>
  <si>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</si>
  <si>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</si>
  <si>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</si>
  <si>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</si>
  <si>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</si>
  <si>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</si>
  <si>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</si>
  <si>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</si>
  <si>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</si>
  <si>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</si>
  <si>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</si>
  <si>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</si>
  <si>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</si>
  <si>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</si>
  <si>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</si>
  <si>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</si>
  <si>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</si>
  <si>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</si>
  <si>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</si>
  <si>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</si>
  <si>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</si>
  <si>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</si>
  <si>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</si>
  <si>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</si>
  <si>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</si>
  <si>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</si>
  <si>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</si>
  <si>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</si>
  <si>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</si>
  <si>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</si>
  <si>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</si>
  <si>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</si>
  <si>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</si>
  <si>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</si>
  <si>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</si>
  <si>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</si>
  <si>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</si>
  <si>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</si>
  <si>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</si>
  <si>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</si>
  <si>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</si>
  <si>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</si>
  <si>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</si>
  <si>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</si>
  <si>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</si>
  <si>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</si>
  <si>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</si>
  <si>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</si>
  <si>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</si>
  <si>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</si>
  <si>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</si>
  <si>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</si>
  <si>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</si>
  <si>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</si>
  <si>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</si>
  <si>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</si>
  <si>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</si>
  <si>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</si>
  <si>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</si>
  <si>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</si>
  <si>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</si>
  <si>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</si>
  <si>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</si>
  <si>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</si>
  <si>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</si>
  <si>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</si>
  <si>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</si>
  <si>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</si>
  <si>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</si>
  <si>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</si>
  <si>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</si>
  <si>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</si>
  <si>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</si>
  <si>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</si>
  <si>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</si>
  <si>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</si>
  <si>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</si>
  <si>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</si>
  <si>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</si>
  <si>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</si>
  <si>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</si>
  <si>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</si>
  <si>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</si>
  <si>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</si>
  <si>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</si>
  <si>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</si>
  <si>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</si>
  <si>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</si>
  <si>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</si>
  <si>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</si>
  <si>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</si>
  <si>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</si>
  <si>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</si>
  <si>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</si>
  <si>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</si>
  <si>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</si>
  <si>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</si>
  <si>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</si>
  <si>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</si>
  <si>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</si>
  <si>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</si>
  <si>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</si>
  <si>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</si>
  <si>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</si>
  <si>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</si>
  <si>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</si>
  <si>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</si>
  <si>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</si>
  <si>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</si>
  <si>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</si>
  <si>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</si>
  <si>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</si>
  <si>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</si>
  <si>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</si>
  <si>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</si>
  <si>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</si>
  <si>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</si>
  <si>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</si>
  <si>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</si>
  <si>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</si>
  <si>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</si>
  <si>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</si>
  <si>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</si>
  <si>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</si>
  <si>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</si>
  <si>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</si>
  <si>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</si>
  <si>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</si>
  <si>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</si>
  <si>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</si>
  <si>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</si>
  <si>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</si>
  <si>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</si>
  <si>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</si>
  <si>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</si>
  <si>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</si>
  <si>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</si>
  <si>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</si>
  <si>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</si>
  <si>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</si>
  <si>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</si>
  <si>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</si>
  <si>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</si>
  <si>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</si>
  <si>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</si>
  <si>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</si>
  <si>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</si>
  <si>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</si>
  <si>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</si>
  <si>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</si>
  <si>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</si>
  <si>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</si>
  <si>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</si>
  <si>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</si>
  <si>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</si>
  <si>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</si>
  <si>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</si>
  <si>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</si>
  <si>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</si>
  <si>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</si>
  <si>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</si>
  <si>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</si>
  <si>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</si>
  <si>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</si>
  <si>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</si>
  <si>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</si>
  <si>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</si>
  <si>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</si>
  <si>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</si>
  <si>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</si>
  <si>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</si>
  <si>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</si>
  <si>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</si>
  <si>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</si>
  <si>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</si>
  <si>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</si>
  <si>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</si>
  <si>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</si>
  <si>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</si>
  <si>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</si>
  <si>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</si>
  <si>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</si>
  <si>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</si>
  <si>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</si>
  <si>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</si>
  <si>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</si>
  <si>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</si>
  <si>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</si>
  <si>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</si>
  <si>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</si>
  <si>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</si>
  <si>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</si>
  <si>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</si>
  <si>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</si>
  <si>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</si>
  <si>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</si>
  <si>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</si>
  <si>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</si>
  <si>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</si>
  <si>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</si>
  <si>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</si>
  <si>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</si>
  <si>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</si>
  <si>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</si>
  <si>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</si>
  <si>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</si>
  <si>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</si>
  <si>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</si>
  <si>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</si>
  <si>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</si>
  <si>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</si>
  <si>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</si>
  <si>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</si>
  <si>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</si>
  <si>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</si>
  <si>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</si>
  <si>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</si>
  <si>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</si>
  <si>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</si>
  <si>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</si>
  <si>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</si>
  <si>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</si>
  <si>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</si>
  <si>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</si>
  <si>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</si>
  <si>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</si>
  <si>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</si>
  <si>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</si>
  <si>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</si>
  <si>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</si>
  <si>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</si>
  <si>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</si>
  <si>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</si>
  <si>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</si>
  <si>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</si>
  <si>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</si>
  <si>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</si>
  <si>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</si>
  <si>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</si>
  <si>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</si>
  <si>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</si>
  <si>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</si>
  <si>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</si>
  <si>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</si>
  <si>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</si>
  <si>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</si>
  <si>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</si>
  <si>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</si>
  <si>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</si>
  <si>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</si>
  <si>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</si>
  <si>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</si>
  <si>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</si>
  <si>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</si>
  <si>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</si>
  <si>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</si>
  <si>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</si>
  <si>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</si>
  <si>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</si>
  <si>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</si>
  <si>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</si>
  <si>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</si>
  <si>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</si>
  <si>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</si>
  <si>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</si>
  <si>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</si>
  <si>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</si>
  <si>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</si>
  <si>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</si>
  <si>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</si>
  <si>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</si>
  <si>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</si>
  <si>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</si>
  <si>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</si>
  <si>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</si>
  <si>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</si>
  <si>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</si>
  <si>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</si>
  <si>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</si>
  <si>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</si>
  <si>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</si>
  <si>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</si>
  <si>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</si>
  <si>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</si>
  <si>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</si>
  <si>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</si>
  <si>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</si>
  <si>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</si>
  <si>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</si>
  <si>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</si>
  <si>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</si>
  <si>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</si>
  <si>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</si>
  <si>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</si>
  <si>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</si>
  <si>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</si>
  <si>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</si>
  <si>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</si>
  <si>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</si>
  <si>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</si>
  <si>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</si>
  <si>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</si>
  <si>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</si>
  <si>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</si>
  <si>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</si>
  <si>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</si>
  <si>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</si>
  <si>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</si>
  <si>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</si>
  <si>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</si>
  <si>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</si>
  <si>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</si>
  <si>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</si>
  <si>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</si>
  <si>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</si>
  <si>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</si>
  <si>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</si>
  <si>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</si>
  <si>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</si>
  <si>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</si>
  <si>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</si>
  <si>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</si>
  <si>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</si>
  <si>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</si>
  <si>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</si>
  <si>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</si>
  <si>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</si>
  <si>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</si>
  <si>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</si>
  <si>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</si>
  <si>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</si>
  <si>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</si>
  <si>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</si>
  <si>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</si>
  <si>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</si>
  <si>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</si>
  <si>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</si>
  <si>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</si>
  <si>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</si>
  <si>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</si>
  <si>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</si>
  <si>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</si>
  <si>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</si>
  <si>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</si>
  <si>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</si>
  <si>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</si>
  <si>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</si>
  <si>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</si>
  <si>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</si>
  <si>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</si>
  <si>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</si>
  <si>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</si>
  <si>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</si>
  <si>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</si>
  <si>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</si>
  <si>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</si>
  <si>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</si>
  <si>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</si>
  <si>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</si>
  <si>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</si>
  <si>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</si>
  <si>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</si>
  <si>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</si>
  <si>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</si>
  <si>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</si>
  <si>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</si>
  <si>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</si>
  <si>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</si>
  <si>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</si>
  <si>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</si>
  <si>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</si>
  <si>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</si>
  <si>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</si>
  <si>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</si>
  <si>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</si>
  <si>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</si>
  <si>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</si>
  <si>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</si>
  <si>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</si>
  <si>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</si>
  <si>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</si>
  <si>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</si>
  <si>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</si>
  <si>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</si>
  <si>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</si>
  <si>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</si>
  <si>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</si>
  <si>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</si>
  <si>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</si>
  <si>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</si>
  <si>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</si>
  <si>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</si>
  <si>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</si>
  <si>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</si>
  <si>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</si>
  <si>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</si>
  <si>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</si>
  <si>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</si>
  <si>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</si>
  <si>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</si>
  <si>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</si>
  <si>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</si>
  <si>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</si>
  <si>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</si>
  <si>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</si>
  <si>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</si>
  <si>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</si>
  <si>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</si>
  <si>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</si>
  <si>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</si>
  <si>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</si>
  <si>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</si>
  <si>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</si>
  <si>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</si>
  <si>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</si>
  <si>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</si>
  <si>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</si>
  <si>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</si>
  <si>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</si>
  <si>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</si>
  <si>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</si>
  <si>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</si>
  <si>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</si>
  <si>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</si>
  <si>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</si>
  <si>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</si>
  <si>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</si>
  <si>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</si>
  <si>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</si>
  <si>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</si>
  <si>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</si>
  <si>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</si>
  <si>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</si>
  <si>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</si>
  <si>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</si>
  <si>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</si>
  <si>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</si>
  <si>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</si>
  <si>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</si>
  <si>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</si>
  <si>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</si>
  <si>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</si>
  <si>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</si>
  <si>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</si>
  <si>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</si>
  <si>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</si>
  <si>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</si>
  <si>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</si>
  <si>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</si>
  <si>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</si>
  <si>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</si>
  <si>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</si>
  <si>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</si>
  <si>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</si>
  <si>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</si>
  <si>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</si>
  <si>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</si>
  <si>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</si>
  <si>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</si>
  <si>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</si>
  <si>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</si>
  <si>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</si>
  <si>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</si>
  <si>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</si>
  <si>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</si>
  <si>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</si>
  <si>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</si>
  <si>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</si>
  <si>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</si>
  <si>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</si>
  <si>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</si>
  <si>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</si>
  <si>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</si>
  <si>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</si>
  <si>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</si>
  <si>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</si>
  <si>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</si>
  <si>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</si>
  <si>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</si>
  <si>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</si>
  <si>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</si>
  <si>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</si>
  <si>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</si>
  <si>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</si>
  <si>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</si>
  <si>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</si>
  <si>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</si>
  <si>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</si>
  <si>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</si>
  <si>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</si>
  <si>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</si>
  <si>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</si>
  <si>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</si>
  <si>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</si>
  <si>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</si>
  <si>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</si>
  <si>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</si>
  <si>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</si>
  <si>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</si>
  <si>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</si>
  <si>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</si>
  <si>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</si>
  <si>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</si>
  <si>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</si>
  <si>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</si>
  <si>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</si>
  <si>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</si>
  <si>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</si>
  <si>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</si>
  <si>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</si>
  <si>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</si>
  <si>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</si>
  <si>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</si>
  <si>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</si>
  <si>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</si>
  <si>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</si>
  <si>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</si>
  <si>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</si>
  <si>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</si>
  <si>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</si>
  <si>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</si>
  <si>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</si>
  <si>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</si>
  <si>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</si>
  <si>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</si>
  <si>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</si>
  <si>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</si>
  <si>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</si>
  <si>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</si>
  <si>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</si>
  <si>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</si>
  <si>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</si>
  <si>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</si>
  <si>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</si>
  <si>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</si>
  <si>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</si>
  <si>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</si>
  <si>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</si>
  <si>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</si>
  <si>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</si>
  <si>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</si>
  <si>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</si>
  <si>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</si>
  <si>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</si>
  <si>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</si>
  <si>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</si>
  <si>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</si>
  <si>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</si>
  <si>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</si>
  <si>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</si>
  <si>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</si>
  <si>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</si>
  <si>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</si>
  <si>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</si>
  <si>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</si>
  <si>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</si>
  <si>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</si>
  <si>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</si>
  <si>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</si>
  <si>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</si>
  <si>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</si>
  <si>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</si>
  <si>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</si>
  <si>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</si>
  <si>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</si>
  <si>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</si>
  <si>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</si>
  <si>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</si>
  <si>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</si>
  <si>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</si>
  <si>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</si>
  <si>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</si>
  <si>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</si>
  <si>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</si>
  <si>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</si>
  <si>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</si>
  <si>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</si>
  <si>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</si>
  <si>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</si>
  <si>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</si>
  <si>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</si>
  <si>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</si>
  <si>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</si>
  <si>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</si>
  <si>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</si>
  <si>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</si>
  <si>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</si>
  <si>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</si>
  <si>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</si>
  <si>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</si>
  <si>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</si>
  <si>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</si>
  <si>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</si>
  <si>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</si>
  <si>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</si>
  <si>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</si>
  <si>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</si>
  <si>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</si>
  <si>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</si>
  <si>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</si>
  <si>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</si>
  <si>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</si>
  <si>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</si>
  <si>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</si>
  <si>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</si>
  <si>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</si>
  <si>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</si>
  <si>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</si>
  <si>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</si>
  <si>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</si>
  <si>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</si>
  <si>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</si>
  <si>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</si>
  <si>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</si>
  <si>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</si>
  <si>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</si>
  <si>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</si>
  <si>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</si>
  <si>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</si>
  <si>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</si>
  <si>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</si>
  <si>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</si>
  <si>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</si>
  <si>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</si>
  <si>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</si>
  <si>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</si>
  <si>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</si>
  <si>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</si>
  <si>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</si>
  <si>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</si>
  <si>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</si>
  <si>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</si>
  <si>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</si>
  <si>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</si>
  <si>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</si>
  <si>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</si>
  <si>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</si>
  <si>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</si>
  <si>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</si>
  <si>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</si>
  <si>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</si>
  <si>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</si>
  <si>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</si>
  <si>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</si>
  <si>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</si>
  <si>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</si>
  <si>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</si>
  <si>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</si>
  <si>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</si>
  <si>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</si>
  <si>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</si>
  <si>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</si>
  <si>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</si>
  <si>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</si>
  <si>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</si>
  <si>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</si>
  <si>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</si>
  <si>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</si>
  <si>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</si>
  <si>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</si>
  <si>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</si>
  <si>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</si>
  <si>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</si>
  <si>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</si>
  <si>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</si>
  <si>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</si>
  <si>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</si>
  <si>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</si>
  <si>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</si>
  <si>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</si>
  <si>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</si>
  <si>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</si>
  <si>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</si>
  <si>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</si>
  <si>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</si>
  <si>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</si>
  <si>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</si>
  <si>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</si>
  <si>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</si>
  <si>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</si>
  <si>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</si>
  <si>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</si>
  <si>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</si>
  <si>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</si>
  <si>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</si>
  <si>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</si>
  <si>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</si>
  <si>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</si>
  <si>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</si>
  <si>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</si>
  <si>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</si>
  <si>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</si>
  <si>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</si>
  <si>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</si>
  <si>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</si>
  <si>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</si>
  <si>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</si>
  <si>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</si>
  <si>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</si>
  <si>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</si>
  <si>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</si>
  <si>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</si>
  <si>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</si>
  <si>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</si>
  <si>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</si>
  <si>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</si>
  <si>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</si>
  <si>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</si>
  <si>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</si>
  <si>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</si>
  <si>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</si>
  <si>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</si>
  <si>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</si>
  <si>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</si>
  <si>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</si>
  <si>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</si>
  <si>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</si>
  <si>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</si>
  <si>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</si>
  <si>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</si>
  <si>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</si>
  <si>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</si>
  <si>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</si>
  <si>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</si>
  <si>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</si>
  <si>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</si>
  <si>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</si>
  <si>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</si>
  <si>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</si>
  <si>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</si>
  <si>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</si>
  <si>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</si>
  <si>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</si>
  <si>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</si>
  <si>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</si>
  <si>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</si>
  <si>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</si>
  <si>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</si>
  <si>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</si>
  <si>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</si>
  <si>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</si>
  <si>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</si>
  <si>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</si>
  <si>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</si>
  <si>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</si>
  <si>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</si>
  <si>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</si>
  <si>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</si>
  <si>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</si>
  <si>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</si>
  <si>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</si>
  <si>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</si>
  <si>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</si>
  <si>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</si>
  <si>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</si>
  <si>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</si>
  <si>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</si>
  <si>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</si>
  <si>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</si>
  <si>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</si>
  <si>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</si>
  <si>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</si>
  <si>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</si>
  <si>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</si>
  <si>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</si>
  <si>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</si>
  <si>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</si>
  <si>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</si>
  <si>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</si>
  <si>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</si>
  <si>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</si>
  <si>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</si>
  <si>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</si>
  <si>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</si>
  <si>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</si>
  <si>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</si>
  <si>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</si>
  <si>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</si>
  <si>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</si>
  <si>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</si>
  <si>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</si>
  <si>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</si>
  <si>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</si>
  <si>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</si>
  <si>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</si>
  <si>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</si>
  <si>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</si>
  <si>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</si>
  <si>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</si>
  <si>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</si>
  <si>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</si>
  <si>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</si>
  <si>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</si>
  <si>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</si>
  <si>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</si>
  <si>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</si>
  <si>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</si>
  <si>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</si>
  <si>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</si>
  <si>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</si>
  <si>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</si>
  <si>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</si>
  <si>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</si>
  <si>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</si>
  <si>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</si>
  <si>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</si>
  <si>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</si>
  <si>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</si>
  <si>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</si>
  <si>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</si>
  <si>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</si>
  <si>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</si>
  <si>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</si>
  <si>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</si>
  <si>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</si>
  <si>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</si>
  <si>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</si>
  <si>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</si>
  <si>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</si>
  <si>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</si>
  <si>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</si>
  <si>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</si>
  <si>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</si>
  <si>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</si>
  <si>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</si>
  <si>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</si>
  <si>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</si>
  <si>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</si>
  <si>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</si>
  <si>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</si>
  <si>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</si>
  <si>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</si>
  <si>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</si>
  <si>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</si>
  <si>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</si>
  <si>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</si>
  <si>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</si>
  <si>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</si>
  <si>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</si>
  <si>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</si>
  <si>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</si>
  <si>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</si>
  <si>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</si>
  <si>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</si>
  <si>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</si>
  <si>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</si>
  <si>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</si>
  <si>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</si>
  <si>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</si>
  <si>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</si>
  <si>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</si>
  <si>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</si>
  <si>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</si>
  <si>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</si>
  <si>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</si>
  <si>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</si>
  <si>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</si>
  <si>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</si>
  <si>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</si>
  <si>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</si>
  <si>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</si>
  <si>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</si>
  <si>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</si>
  <si>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</si>
  <si>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</si>
  <si>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</si>
  <si>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</si>
  <si>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</si>
  <si>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</si>
  <si>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</si>
  <si>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</si>
  <si>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</si>
  <si>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</si>
  <si>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</si>
  <si>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</si>
  <si>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</si>
  <si>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</si>
  <si>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</si>
  <si>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</si>
  <si>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</si>
  <si>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</si>
  <si>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</si>
  <si>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</si>
  <si>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</si>
  <si>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</si>
  <si>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</si>
  <si>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</si>
  <si>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</si>
  <si>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</si>
  <si>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</si>
  <si>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</si>
  <si>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</si>
  <si>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</si>
  <si>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</si>
  <si>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</si>
  <si>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</si>
  <si>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</si>
  <si>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</si>
  <si>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</si>
  <si>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</si>
  <si>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</si>
  <si>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</si>
  <si>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</si>
  <si>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</si>
  <si>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</si>
  <si>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</si>
  <si>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</si>
  <si>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</si>
  <si>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</si>
  <si>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</si>
  <si>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</si>
  <si>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</si>
  <si>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</si>
  <si>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</si>
  <si>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</si>
  <si>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</si>
  <si>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</si>
  <si>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</si>
  <si>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</si>
  <si>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</si>
  <si>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</si>
  <si>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</si>
  <si>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</si>
  <si>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</si>
  <si>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</si>
  <si>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</si>
  <si>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</si>
  <si>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</si>
  <si>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</si>
  <si>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</si>
  <si>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</si>
  <si>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</si>
  <si>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</si>
  <si>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</si>
  <si>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</si>
  <si>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</si>
  <si>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</si>
  <si>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</si>
  <si>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</si>
  <si>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</si>
  <si>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</si>
  <si>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</si>
  <si>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</si>
  <si>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</si>
  <si>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</si>
  <si>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</si>
  <si>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</si>
  <si>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</si>
  <si>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</si>
  <si>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</si>
  <si>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</si>
  <si>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</si>
  <si>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</si>
  <si>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</si>
  <si>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</si>
  <si>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</si>
  <si>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</si>
  <si>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</si>
  <si>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</si>
  <si>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</si>
  <si>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</si>
  <si>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</si>
  <si>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</si>
  <si>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</si>
  <si>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</si>
  <si>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</si>
  <si>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</si>
  <si>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</si>
  <si>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</si>
  <si>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</si>
  <si>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</si>
  <si>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</si>
  <si>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</si>
  <si>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</si>
  <si>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</si>
  <si>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</si>
  <si>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</si>
  <si>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</si>
  <si>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</si>
  <si>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</si>
  <si>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</si>
  <si>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</si>
  <si>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</si>
  <si>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</si>
  <si>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</si>
  <si>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</si>
  <si>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</si>
  <si>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</si>
  <si>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</si>
  <si>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</si>
  <si>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</si>
  <si>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</si>
  <si>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</si>
  <si>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</si>
  <si>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</si>
  <si>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</si>
  <si>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</si>
  <si>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</si>
  <si>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</si>
  <si>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</si>
  <si>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</si>
  <si>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</si>
  <si>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</si>
  <si>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</si>
  <si>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</si>
  <si>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</si>
  <si>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</si>
  <si>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</si>
  <si>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</si>
  <si>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</si>
  <si>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</si>
  <si>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</si>
  <si>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</si>
  <si>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</si>
  <si>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</si>
  <si>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</si>
  <si>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</si>
  <si>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</si>
  <si>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</si>
  <si>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</si>
  <si>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</si>
  <si>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</si>
  <si>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</si>
  <si>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</si>
  <si>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</si>
  <si>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</si>
  <si>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</si>
  <si>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</si>
  <si>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</si>
  <si>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</si>
  <si>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</si>
  <si>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</si>
  <si>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</si>
  <si>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</si>
  <si>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</si>
  <si>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</si>
  <si>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</si>
  <si>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</si>
  <si>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</si>
  <si>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</si>
  <si>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</si>
  <si>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</si>
  <si>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</si>
  <si>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</si>
  <si>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</si>
  <si>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</si>
  <si>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</si>
  <si>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</si>
  <si>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</si>
  <si>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</si>
  <si>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</si>
  <si>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</si>
  <si>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</si>
  <si>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</si>
  <si>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</si>
  <si>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</si>
  <si>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</si>
  <si>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</si>
  <si>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</si>
  <si>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</si>
  <si>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</si>
  <si>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</si>
  <si>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</si>
  <si>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</si>
  <si>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</si>
  <si>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</si>
  <si>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</si>
  <si>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</si>
  <si>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</si>
  <si>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</si>
  <si>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</si>
  <si>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</si>
  <si>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</si>
  <si>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</si>
  <si>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</si>
  <si>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</si>
  <si>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</si>
  <si>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</si>
  <si>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</si>
  <si>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</si>
  <si>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</si>
  <si>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</si>
  <si>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</si>
  <si>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</si>
  <si>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</si>
  <si>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</si>
  <si>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</si>
  <si>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</si>
  <si>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</si>
  <si>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</si>
  <si>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</si>
  <si>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</si>
  <si>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</si>
  <si>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</si>
  <si>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</si>
  <si>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</si>
  <si>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</si>
  <si>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</si>
  <si>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</si>
  <si>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</si>
  <si>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</si>
  <si>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</si>
  <si>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</si>
  <si>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</si>
  <si>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</si>
  <si>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</si>
  <si>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</si>
  <si>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</si>
  <si>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</si>
  <si>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</si>
  <si>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</si>
  <si>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</si>
  <si>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</si>
  <si>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</si>
  <si>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</si>
  <si>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</si>
  <si>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</si>
  <si>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</si>
  <si>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</si>
  <si>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</si>
  <si>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</si>
  <si>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</si>
  <si>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</si>
  <si>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</si>
  <si>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</si>
  <si>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</si>
  <si>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</si>
  <si>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</si>
  <si>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</si>
  <si>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</si>
  <si>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</si>
  <si>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</si>
  <si>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</si>
  <si>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</si>
  <si>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</si>
  <si>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</si>
  <si>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</si>
  <si>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</si>
  <si>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</si>
  <si>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</si>
  <si>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</si>
  <si>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</si>
  <si>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</si>
  <si>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</si>
  <si>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</si>
  <si>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</si>
  <si>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</si>
  <si>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</si>
  <si>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</si>
  <si>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</si>
  <si>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</si>
  <si>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</si>
  <si>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</si>
  <si>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</si>
  <si>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</si>
  <si>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</si>
  <si>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</si>
  <si>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</si>
  <si>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</si>
  <si>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</si>
  <si>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</si>
  <si>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</si>
  <si>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</si>
  <si>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</si>
  <si>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</si>
  <si>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</si>
  <si>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</si>
  <si>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</si>
  <si>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</si>
  <si>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</si>
  <si>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</si>
  <si>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</si>
  <si>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</si>
  <si>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</si>
  <si>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</si>
  <si>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</si>
  <si>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</si>
  <si>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</si>
  <si>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</si>
  <si>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</si>
  <si>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</si>
  <si>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</si>
  <si>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</si>
  <si>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</si>
  <si>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</si>
  <si>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</si>
  <si>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</si>
  <si>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</si>
  <si>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</si>
  <si>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</si>
  <si>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</si>
  <si>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</si>
  <si>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</si>
  <si>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</si>
  <si>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</si>
  <si>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</si>
  <si>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</si>
  <si>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</si>
  <si>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</si>
  <si>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</si>
  <si>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</si>
  <si>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</si>
  <si>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</si>
  <si>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</si>
  <si>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</si>
  <si>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</si>
  <si>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</si>
  <si>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</si>
  <si>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</si>
  <si>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</si>
  <si>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</si>
  <si>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</si>
  <si>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</si>
  <si>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</si>
  <si>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</si>
  <si>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</si>
  <si>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</si>
  <si>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</si>
  <si>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</si>
  <si>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</si>
  <si>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</si>
  <si>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</si>
  <si>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</si>
  <si>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</si>
  <si>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</si>
  <si>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</si>
  <si>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</si>
  <si>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</si>
  <si>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</si>
  <si>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</si>
  <si>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</si>
  <si>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</si>
  <si>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</si>
  <si>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</si>
  <si>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</si>
  <si>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</si>
  <si>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</si>
  <si>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</si>
  <si>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</si>
  <si>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</si>
  <si>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</si>
  <si>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</si>
  <si>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</si>
  <si>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</si>
  <si>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</si>
  <si>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</si>
  <si>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</si>
  <si>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</si>
  <si>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</si>
  <si>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</si>
  <si>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</si>
  <si>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</si>
  <si>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</si>
  <si>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</si>
  <si>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</si>
  <si>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</si>
  <si>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</si>
  <si>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</si>
  <si>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</si>
  <si>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</si>
  <si>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</si>
  <si>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</si>
  <si>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</si>
  <si>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</si>
  <si>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</si>
  <si>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</si>
  <si>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</si>
  <si>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</si>
  <si>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</si>
  <si>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</si>
  <si>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</si>
  <si>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</si>
  <si>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</si>
  <si>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</si>
  <si>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</si>
  <si>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</si>
  <si>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</si>
  <si>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</si>
  <si>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</si>
  <si>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</si>
  <si>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</si>
  <si>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</si>
  <si>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</si>
  <si>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</si>
  <si>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</si>
  <si>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</si>
  <si>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</si>
  <si>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</si>
  <si>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</si>
  <si>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</si>
  <si>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</si>
  <si>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</si>
  <si>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</si>
  <si>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</si>
  <si>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</si>
  <si>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</si>
  <si>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</si>
  <si>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</si>
  <si>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</si>
  <si>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</si>
  <si>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</si>
  <si>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</si>
  <si>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</si>
  <si>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</si>
  <si>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</si>
  <si>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</si>
  <si>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</si>
  <si>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</si>
  <si>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</si>
  <si>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</si>
  <si>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</si>
  <si>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</si>
  <si>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</si>
  <si>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</si>
  <si>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</si>
  <si>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</si>
  <si>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</si>
  <si>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</si>
  <si>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</si>
  <si>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</si>
  <si>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</si>
  <si>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</si>
  <si>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</si>
  <si>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</si>
  <si>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</si>
  <si>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</si>
  <si>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</si>
  <si>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</si>
  <si>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</si>
  <si>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</si>
  <si>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</si>
  <si>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</si>
  <si>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</si>
  <si>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</si>
  <si>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</si>
  <si>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</si>
  <si>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</si>
  <si>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</si>
  <si>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</si>
  <si>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</si>
  <si>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</si>
  <si>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</si>
  <si>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</si>
  <si>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</si>
  <si>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</si>
  <si>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</si>
  <si>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</si>
  <si>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</si>
  <si>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</si>
  <si>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</si>
  <si>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</si>
  <si>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</si>
  <si>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</si>
  <si>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</si>
  <si>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</si>
  <si>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</si>
  <si>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</si>
  <si>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</si>
  <si>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</si>
  <si>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</si>
  <si>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</si>
  <si>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</si>
  <si>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</si>
  <si>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</si>
  <si>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</si>
  <si>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</si>
  <si>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</si>
  <si>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</si>
  <si>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</si>
  <si>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</si>
  <si>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</si>
  <si>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</si>
  <si>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</si>
  <si>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</si>
  <si>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</si>
  <si>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</si>
  <si>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</si>
  <si>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</si>
  <si>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</si>
  <si>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</si>
  <si>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</si>
  <si>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</si>
  <si>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</si>
  <si>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</si>
  <si>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</si>
  <si>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</si>
  <si>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</si>
  <si>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</si>
  <si>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</si>
  <si>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</si>
  <si>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</si>
  <si>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</si>
  <si>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</si>
  <si>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</si>
  <si>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</si>
  <si>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</si>
  <si>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</si>
  <si>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</si>
  <si>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</si>
  <si>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</si>
  <si>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</si>
  <si>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</si>
  <si>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</si>
  <si>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</si>
  <si>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</si>
  <si>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</si>
  <si>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</si>
  <si>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</si>
  <si>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</si>
  <si>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</si>
  <si>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</si>
  <si>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</si>
  <si>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</si>
  <si>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</si>
  <si>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</si>
  <si>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</si>
  <si>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</si>
  <si>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</si>
  <si>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</si>
  <si>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</si>
  <si>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</si>
  <si>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</si>
  <si>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</si>
  <si>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</si>
  <si>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</si>
  <si>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</si>
  <si>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</si>
  <si>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</si>
  <si>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</si>
  <si>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</si>
  <si>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</si>
  <si>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</si>
  <si>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</si>
  <si>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</si>
  <si>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</si>
  <si>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</si>
  <si>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</si>
  <si>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</si>
  <si>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</si>
  <si>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</si>
  <si>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</si>
  <si>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</si>
  <si>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</si>
  <si>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</si>
  <si>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</si>
  <si>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</si>
  <si>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</si>
  <si>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</si>
  <si>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</si>
  <si>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</si>
  <si>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</si>
  <si>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</si>
  <si>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</si>
  <si>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</si>
  <si>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</si>
  <si>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</si>
  <si>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</si>
  <si>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</si>
  <si>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</si>
  <si>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</si>
  <si>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</si>
  <si>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</si>
  <si>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</si>
  <si>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</si>
  <si>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</si>
  <si>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</si>
  <si>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</si>
  <si>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</si>
  <si>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</si>
  <si>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</si>
  <si>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</si>
  <si>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</si>
  <si>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</si>
  <si>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</si>
  <si>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</si>
  <si>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</si>
  <si>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</si>
  <si>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</si>
  <si>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</si>
  <si>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</si>
  <si>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</si>
  <si>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</si>
  <si>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</si>
  <si>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</si>
  <si>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</si>
  <si>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</si>
  <si>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</si>
  <si>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</si>
  <si>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</si>
  <si>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</si>
  <si>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</si>
  <si>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</si>
  <si>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</si>
  <si>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</si>
  <si>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</si>
  <si>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</si>
  <si>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</si>
  <si>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</si>
  <si>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</si>
  <si>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</si>
  <si>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</si>
  <si>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</si>
  <si>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</si>
  <si>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</si>
  <si>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</si>
  <si>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</si>
  <si>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</si>
  <si>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</si>
  <si>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</si>
  <si>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</si>
  <si>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</si>
  <si>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</si>
  <si>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</si>
  <si>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</si>
  <si>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</si>
  <si>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</si>
  <si>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</si>
  <si>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</si>
  <si>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</si>
  <si>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</si>
  <si>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</si>
  <si>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</si>
  <si>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</si>
  <si>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</si>
  <si>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</si>
  <si>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</si>
  <si>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</si>
  <si>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</si>
  <si>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</si>
  <si>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</si>
  <si>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</si>
  <si>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</si>
  <si>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</si>
  <si>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</si>
  <si>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</si>
  <si>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</si>
  <si>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</si>
  <si>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</si>
  <si>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</si>
  <si>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</si>
  <si>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</si>
  <si>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</si>
  <si>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</si>
  <si>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</si>
  <si>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</si>
  <si>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</si>
  <si>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</si>
  <si>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</si>
  <si>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</si>
  <si>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</si>
  <si>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</si>
  <si>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</si>
  <si>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</si>
  <si>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</si>
  <si>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</si>
  <si>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</si>
  <si>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</si>
  <si>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</si>
  <si>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</si>
  <si>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</si>
  <si>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</si>
  <si>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</si>
  <si>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</si>
  <si>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</si>
  <si>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</si>
  <si>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</si>
  <si>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</si>
  <si>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</si>
  <si>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</si>
  <si>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</si>
  <si>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</si>
  <si>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</si>
  <si>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</si>
  <si>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</si>
  <si>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</si>
  <si>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</si>
  <si>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</si>
  <si>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</si>
  <si>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</si>
  <si>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</si>
  <si>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</si>
  <si>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</si>
  <si>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</si>
  <si>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</si>
  <si>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</si>
  <si>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</si>
  <si>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</si>
  <si>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</si>
  <si>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</si>
  <si>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</si>
  <si>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</si>
  <si>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</si>
  <si>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</si>
  <si>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</si>
  <si>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</si>
  <si>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</si>
  <si>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</si>
  <si>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</si>
  <si>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</si>
  <si>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</si>
  <si>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</si>
  <si>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</si>
  <si>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</si>
  <si>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</si>
  <si>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</si>
  <si>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</si>
  <si>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</si>
  <si>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</si>
  <si>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</si>
  <si>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</si>
  <si>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</si>
  <si>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</si>
  <si>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</si>
  <si>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</si>
  <si>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</si>
  <si>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</si>
  <si>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</si>
  <si>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</si>
  <si>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</si>
  <si>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</si>
  <si>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</si>
  <si>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</si>
  <si>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</si>
  <si>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</si>
  <si>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</si>
  <si>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</si>
  <si>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</si>
  <si>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</si>
  <si>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</si>
  <si>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</si>
  <si>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</si>
  <si>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</si>
  <si>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</si>
  <si>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</si>
  <si>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</si>
  <si>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</si>
  <si>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</si>
  <si>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</si>
  <si>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</si>
  <si>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</si>
  <si>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</si>
  <si>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</si>
  <si>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</si>
  <si>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</si>
  <si>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</si>
  <si>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</si>
  <si>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</si>
  <si>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</si>
  <si>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</si>
  <si>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</si>
  <si>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</si>
  <si>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</si>
  <si>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</si>
  <si>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</si>
  <si>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</si>
  <si>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</si>
  <si>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</si>
  <si>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</si>
  <si>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</si>
  <si>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</si>
  <si>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</si>
  <si>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</si>
  <si>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</si>
  <si>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</si>
  <si>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</si>
  <si>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</si>
  <si>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</si>
  <si>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</si>
  <si>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</si>
  <si>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</si>
  <si>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</si>
  <si>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</si>
  <si>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</si>
  <si>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</si>
  <si>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</si>
  <si>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</si>
  <si>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</si>
  <si>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</si>
  <si>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</si>
  <si>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</si>
  <si>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</si>
  <si>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</si>
  <si>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</si>
  <si>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</si>
  <si>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</si>
  <si>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</si>
  <si>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</si>
  <si>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</si>
  <si>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</si>
  <si>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</si>
  <si>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</si>
  <si>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</si>
  <si>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</si>
  <si>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</si>
  <si>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</si>
  <si>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</si>
  <si>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</si>
  <si>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</si>
  <si>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</si>
  <si>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</si>
  <si>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</si>
  <si>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</si>
  <si>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</si>
  <si>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</si>
  <si>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</si>
  <si>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</si>
  <si>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</si>
  <si>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</si>
  <si>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</si>
  <si>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</si>
  <si>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</si>
  <si>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</si>
  <si>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</si>
  <si>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</si>
  <si>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</si>
  <si>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</si>
  <si>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</si>
  <si>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</si>
  <si>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</si>
  <si>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</si>
  <si>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</si>
  <si>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</si>
  <si>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</si>
  <si>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</si>
  <si>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</si>
  <si>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</si>
  <si>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</si>
  <si>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</si>
  <si>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</si>
  <si>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</si>
  <si>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</si>
  <si>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</si>
  <si>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</si>
  <si>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</si>
  <si>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</si>
  <si>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</si>
  <si>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</si>
  <si>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</si>
  <si>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</si>
  <si>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</si>
  <si>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</si>
  <si>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</si>
  <si>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</si>
  <si>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</si>
  <si>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</si>
  <si>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</si>
  <si>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</si>
  <si>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</si>
  <si>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</si>
  <si>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</si>
  <si>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</si>
  <si>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</si>
  <si>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</si>
  <si>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</si>
  <si>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</si>
  <si>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</si>
  <si>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</si>
  <si>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</si>
  <si>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</si>
  <si>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</si>
  <si>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</si>
  <si>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</si>
  <si>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</si>
  <si>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</si>
  <si>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</si>
  <si>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</si>
  <si>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</si>
  <si>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</si>
  <si>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</si>
  <si>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</si>
  <si>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</si>
  <si>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</si>
  <si>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</si>
  <si>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</si>
  <si>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</si>
  <si>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</si>
  <si>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</si>
  <si>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</si>
  <si>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</si>
  <si>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</si>
  <si>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</si>
  <si>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</si>
  <si>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</si>
  <si>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</si>
  <si>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</si>
  <si>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</si>
  <si>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</si>
  <si>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</si>
  <si>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</si>
  <si>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</si>
  <si>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</si>
  <si>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</si>
  <si>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</si>
  <si>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</si>
  <si>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</si>
  <si>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</si>
  <si>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</si>
  <si>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</si>
  <si>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</si>
  <si>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</si>
  <si>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</si>
  <si>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</si>
  <si>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</si>
  <si>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</si>
  <si>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</si>
  <si>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</si>
  <si>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</si>
  <si>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</si>
  <si>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</si>
  <si>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</si>
  <si>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</si>
  <si>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</si>
  <si>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</si>
  <si>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</si>
  <si>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</si>
  <si>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</si>
  <si>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</si>
  <si>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</si>
  <si>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</si>
  <si>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</si>
  <si>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</si>
  <si>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</si>
  <si>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</si>
  <si>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</si>
  <si>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</si>
  <si>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</si>
  <si>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</si>
  <si>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</si>
  <si>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</si>
  <si>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</si>
  <si>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</si>
  <si>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</si>
  <si>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</si>
  <si>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</si>
  <si>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</si>
  <si>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</si>
  <si>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</si>
  <si>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</si>
  <si>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</si>
  <si>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</si>
  <si>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</si>
  <si>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</si>
  <si>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</si>
  <si>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</si>
  <si>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</si>
  <si>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</si>
  <si>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</si>
  <si>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</si>
  <si>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</si>
  <si>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</si>
  <si>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</si>
  <si>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</si>
  <si>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</si>
  <si>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</si>
  <si>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</si>
  <si>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</si>
  <si>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</si>
  <si>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</si>
  <si>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</si>
  <si>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</si>
  <si>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</si>
  <si>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</si>
  <si>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</si>
  <si>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</si>
  <si>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</si>
  <si>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</si>
  <si>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</si>
  <si>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</si>
  <si>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</si>
  <si>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</si>
  <si>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</si>
  <si>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</si>
  <si>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</si>
  <si>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</si>
  <si>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</si>
  <si>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</si>
  <si>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</si>
  <si>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</si>
  <si>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</si>
  <si>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</si>
  <si>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</si>
  <si>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</si>
  <si>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</si>
  <si>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</si>
  <si>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</si>
  <si>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</si>
  <si>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</si>
  <si>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</si>
  <si>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</si>
  <si>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</si>
  <si>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</si>
  <si>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</si>
  <si>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</si>
  <si>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</si>
  <si>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</si>
  <si>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</si>
  <si>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</si>
  <si>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</si>
  <si>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</si>
  <si>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</si>
  <si>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</si>
  <si>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</si>
  <si>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</si>
  <si>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</si>
  <si>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</si>
  <si>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</si>
  <si>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</si>
  <si>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</si>
  <si>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</si>
  <si>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</si>
  <si>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</si>
  <si>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</si>
  <si>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</si>
  <si>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</si>
  <si>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</si>
  <si>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</si>
  <si>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</si>
  <si>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</si>
  <si>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</si>
  <si>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</si>
  <si>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</si>
  <si>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</si>
  <si>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</si>
  <si>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</si>
  <si>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</si>
  <si>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</si>
  <si>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</si>
  <si>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</si>
  <si>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</si>
  <si>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</si>
  <si>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</si>
  <si>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</si>
  <si>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</si>
  <si>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</si>
  <si>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</si>
  <si>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</si>
  <si>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</si>
  <si>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</si>
  <si>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</si>
  <si>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</si>
  <si>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</si>
  <si>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</si>
  <si>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</si>
  <si>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</si>
  <si>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</si>
  <si>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</si>
  <si>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</si>
  <si>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</si>
  <si>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</si>
  <si>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</si>
  <si>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</si>
  <si>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</si>
  <si>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</si>
  <si>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</si>
  <si>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</si>
  <si>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</si>
  <si>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</si>
  <si>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</si>
  <si>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</si>
  <si>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</si>
  <si>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</si>
  <si>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</si>
  <si>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</si>
  <si>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</si>
  <si>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</si>
  <si>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</si>
  <si>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</si>
  <si>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</si>
  <si>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</si>
  <si>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</si>
  <si>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</si>
  <si>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</si>
  <si>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</si>
  <si>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</si>
  <si>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</si>
  <si>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</si>
  <si>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</si>
  <si>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</si>
  <si>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</si>
  <si>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</si>
  <si>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</si>
  <si>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</si>
  <si>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</si>
  <si>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</si>
  <si>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</si>
  <si>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</si>
  <si>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</si>
  <si>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</si>
  <si>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</si>
  <si>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</si>
  <si>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</si>
  <si>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</si>
  <si>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</si>
  <si>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</si>
  <si>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</si>
  <si>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</si>
  <si>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</si>
  <si>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</si>
  <si>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</si>
  <si>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</si>
  <si>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</si>
  <si>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</si>
  <si>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</si>
  <si>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</si>
  <si>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</si>
  <si>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</si>
  <si>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</si>
  <si>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</si>
  <si>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</si>
  <si>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</si>
  <si>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</si>
  <si>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</si>
  <si>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</si>
  <si>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</si>
  <si>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</si>
  <si>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</si>
  <si>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</si>
  <si>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</si>
  <si>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</si>
  <si>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</si>
  <si>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</si>
  <si>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</si>
  <si>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</si>
  <si>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</si>
  <si>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</si>
  <si>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</si>
  <si>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</si>
  <si>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</si>
  <si>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</si>
  <si>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</si>
  <si>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</si>
  <si>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</si>
  <si>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</si>
  <si>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</si>
  <si>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</si>
  <si>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</si>
  <si>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</si>
  <si>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</si>
  <si>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</si>
  <si>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</si>
  <si>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</si>
  <si>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</si>
  <si>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</si>
  <si>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</si>
  <si>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</si>
  <si>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</si>
  <si>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</si>
  <si>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</si>
  <si>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</si>
  <si>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</si>
  <si>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</si>
  <si>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</si>
  <si>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</si>
  <si>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</si>
  <si>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</si>
  <si>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</si>
  <si>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</si>
  <si>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</si>
  <si>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</si>
  <si>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</si>
  <si>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</si>
  <si>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</si>
  <si>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</si>
  <si>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</si>
  <si>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</si>
  <si>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</si>
  <si>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</si>
  <si>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</si>
  <si>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</si>
  <si>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</si>
  <si>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</si>
  <si>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</si>
  <si>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</si>
  <si>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</si>
  <si>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</si>
  <si>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</si>
  <si>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</si>
  <si>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</si>
  <si>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</si>
  <si>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</si>
  <si>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</si>
  <si>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</si>
  <si>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</si>
  <si>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</si>
  <si>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</si>
  <si>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</si>
  <si>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</si>
  <si>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</si>
  <si>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</si>
  <si>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</si>
  <si>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</si>
  <si>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</si>
  <si>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</si>
  <si>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</si>
  <si>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</si>
  <si>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</si>
  <si>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</si>
  <si>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</si>
  <si>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</si>
  <si>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</si>
  <si>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</si>
  <si>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</si>
  <si>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</si>
  <si>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</si>
  <si>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</si>
  <si>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</si>
  <si>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</si>
  <si>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</si>
  <si>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</si>
  <si>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</si>
  <si>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</si>
  <si>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</si>
  <si>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</si>
  <si>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</si>
  <si>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</si>
  <si>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</si>
  <si>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</si>
  <si>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</si>
  <si>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</si>
  <si>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</si>
  <si>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</si>
  <si>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</si>
  <si>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</si>
  <si>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</si>
  <si>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</si>
  <si>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</si>
  <si>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</si>
  <si>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</si>
  <si>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</si>
  <si>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</si>
  <si>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</si>
  <si>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</si>
  <si>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</si>
  <si>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</si>
  <si>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</si>
  <si>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</si>
  <si>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</si>
  <si>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</si>
  <si>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</si>
  <si>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</si>
  <si>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</si>
  <si>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</si>
  <si>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</si>
  <si>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</si>
  <si>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</si>
  <si>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</si>
  <si>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</si>
  <si>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</si>
  <si>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</si>
  <si>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</si>
  <si>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</si>
  <si>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</si>
  <si>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</si>
  <si>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</si>
  <si>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</si>
  <si>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</si>
  <si>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</si>
  <si>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</si>
  <si>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</si>
  <si>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</si>
  <si>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</si>
  <si>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</si>
  <si>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</si>
  <si>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</si>
  <si>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</si>
  <si>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</si>
  <si>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</si>
  <si>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</si>
  <si>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</si>
  <si>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</si>
  <si>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</si>
  <si>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</si>
  <si>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</si>
  <si>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</si>
  <si>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</si>
  <si>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</si>
  <si>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</si>
  <si>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</si>
  <si>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</si>
  <si>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</si>
  <si>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</si>
  <si>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</si>
  <si>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</si>
  <si>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</si>
  <si>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</si>
  <si>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</si>
  <si>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</si>
  <si>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</si>
  <si>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</si>
  <si>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</si>
  <si>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</si>
  <si>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</si>
  <si>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</si>
  <si>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</si>
  <si>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</si>
  <si>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</si>
  <si>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</si>
  <si>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</si>
  <si>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</si>
  <si>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</si>
  <si>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</si>
  <si>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</si>
  <si>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</si>
  <si>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</si>
  <si>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</si>
  <si>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</si>
  <si>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</si>
  <si>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</si>
  <si>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</si>
  <si>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</si>
  <si>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</si>
  <si>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</si>
  <si>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</si>
  <si>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</si>
  <si>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</si>
  <si>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</si>
  <si>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</si>
  <si>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</si>
  <si>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</si>
  <si>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</si>
  <si>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</si>
  <si>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</si>
  <si>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</si>
  <si>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</si>
  <si>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</si>
  <si>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</si>
  <si>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</si>
  <si>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</si>
  <si>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</si>
  <si>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</si>
  <si>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</si>
  <si>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</si>
  <si>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</si>
  <si>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</si>
  <si>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</si>
  <si>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</si>
  <si>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</si>
  <si>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</si>
  <si>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</si>
  <si>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</si>
  <si>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</si>
  <si>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</si>
  <si>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</si>
  <si>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</si>
  <si>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</si>
  <si>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</si>
  <si>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</si>
  <si>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</si>
  <si>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</si>
  <si>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</si>
  <si>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</si>
  <si>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</si>
  <si>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</si>
  <si>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</si>
  <si>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</si>
  <si>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</si>
  <si>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</si>
  <si>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</si>
  <si>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</si>
  <si>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</si>
  <si>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</si>
  <si>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</si>
  <si>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</si>
  <si>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</si>
  <si>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</si>
  <si>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</si>
  <si>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</si>
  <si>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</si>
  <si>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</si>
  <si>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</si>
  <si>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</si>
  <si>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</si>
  <si>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</si>
  <si>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</si>
  <si>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</si>
  <si>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</si>
  <si>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</si>
  <si>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</si>
  <si>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</si>
  <si>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</si>
  <si>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</si>
  <si>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</si>
  <si>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</si>
  <si>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</si>
  <si>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</si>
  <si>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</si>
  <si>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</si>
  <si>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</si>
  <si>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</si>
  <si>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</si>
  <si>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</si>
  <si>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</si>
  <si>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</si>
  <si>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</si>
  <si>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</si>
  <si>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</si>
  <si>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</si>
  <si>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</si>
  <si>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</si>
  <si>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</si>
  <si>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</si>
  <si>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</si>
  <si>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</si>
  <si>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</si>
  <si>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</si>
  <si>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</si>
  <si>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</si>
  <si>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</si>
  <si>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</si>
  <si>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</si>
  <si>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</si>
  <si>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</si>
  <si>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</si>
  <si>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</si>
  <si>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</si>
  <si>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</si>
  <si>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</si>
  <si>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</si>
  <si>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</si>
  <si>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</si>
  <si>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</si>
  <si>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</si>
  <si>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</si>
  <si>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</si>
  <si>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</si>
  <si>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</si>
  <si>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</si>
  <si>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</si>
  <si>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</si>
  <si>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</si>
  <si>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</si>
  <si>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</si>
  <si>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</si>
  <si>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</si>
  <si>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</si>
  <si>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</si>
  <si>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</si>
  <si>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</si>
  <si>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</si>
  <si>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</si>
  <si>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</si>
  <si>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</si>
  <si>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</si>
  <si>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</si>
  <si>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</si>
  <si>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</si>
  <si>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</si>
  <si>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</si>
  <si>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</si>
  <si>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</si>
  <si>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</si>
  <si>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</si>
  <si>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</si>
  <si>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</si>
  <si>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</si>
  <si>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</si>
  <si>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</si>
  <si>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</si>
  <si>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</si>
  <si>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</si>
  <si>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</si>
  <si>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</si>
  <si>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</si>
  <si>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</si>
  <si>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</si>
  <si>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</si>
  <si>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</si>
  <si>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</si>
  <si>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</si>
  <si>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</si>
  <si>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</si>
  <si>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</si>
  <si>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</si>
  <si>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</si>
  <si>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</si>
  <si>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</si>
  <si>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</si>
  <si>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</si>
  <si>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</si>
  <si>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</si>
  <si>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</si>
  <si>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</si>
  <si>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</si>
  <si>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</si>
  <si>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</si>
  <si>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</si>
  <si>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</si>
  <si>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</si>
  <si>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</si>
  <si>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</si>
  <si>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</si>
  <si>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</si>
  <si>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</si>
  <si>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</si>
  <si>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</si>
  <si>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</si>
  <si>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</si>
  <si>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</si>
  <si>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</si>
  <si>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</si>
  <si>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</si>
  <si>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</si>
  <si>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</si>
  <si>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</si>
  <si>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</si>
  <si>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</si>
  <si>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</si>
  <si>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</si>
  <si>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</si>
  <si>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</si>
  <si>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</si>
  <si>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</si>
  <si>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</si>
  <si>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</si>
  <si>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</si>
  <si>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</si>
  <si>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</si>
  <si>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</si>
  <si>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</si>
  <si>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</si>
  <si>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</si>
  <si>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</si>
  <si>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</si>
  <si>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</si>
  <si>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</si>
  <si>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</si>
  <si>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</si>
  <si>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</si>
  <si>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</si>
  <si>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</si>
  <si>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</si>
  <si>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</si>
  <si>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</si>
  <si>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</si>
  <si>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</si>
  <si>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</si>
  <si>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</si>
  <si>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</si>
  <si>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</si>
  <si>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</si>
  <si>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</si>
  <si>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</si>
  <si>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</si>
  <si>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</si>
  <si>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</si>
  <si>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</si>
  <si>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</si>
  <si>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</si>
  <si>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</si>
  <si>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</si>
  <si>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</si>
  <si>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</si>
  <si>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</si>
  <si>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</si>
  <si>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</si>
  <si>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</si>
  <si>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</si>
  <si>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</si>
  <si>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</si>
  <si>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</si>
  <si>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</si>
  <si>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</si>
  <si>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</si>
  <si>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</si>
  <si>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</si>
  <si>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</si>
  <si>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</si>
  <si>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</si>
  <si>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</si>
  <si>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</si>
  <si>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</si>
  <si>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</si>
  <si>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</si>
  <si>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</si>
  <si>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</si>
  <si>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</si>
  <si>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</si>
  <si>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</si>
  <si>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</si>
  <si>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</si>
  <si>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</si>
  <si>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</si>
  <si>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</si>
  <si>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</si>
  <si>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</si>
  <si>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</si>
  <si>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</si>
  <si>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</si>
  <si>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</si>
  <si>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</si>
  <si>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</si>
  <si>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</si>
  <si>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</si>
  <si>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</si>
  <si>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</si>
  <si>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</si>
  <si>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</si>
  <si>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</si>
  <si>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</si>
  <si>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</si>
  <si>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</si>
  <si>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</si>
  <si>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</si>
  <si>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</si>
  <si>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</si>
  <si>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</si>
  <si>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</si>
  <si>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</si>
  <si>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</si>
  <si>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</si>
  <si>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</si>
  <si>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</si>
  <si>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</si>
  <si>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</si>
  <si>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</si>
  <si>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</si>
  <si>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</si>
  <si>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</si>
  <si>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</si>
  <si>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</si>
  <si>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</si>
  <si>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</si>
  <si>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</si>
  <si>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</si>
  <si>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</si>
  <si>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</si>
  <si>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</si>
  <si>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</si>
  <si>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</si>
  <si>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</si>
  <si>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</si>
  <si>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</si>
  <si>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</si>
  <si>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</si>
  <si>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</si>
  <si>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</si>
  <si>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</si>
  <si>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</si>
  <si>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</si>
  <si>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</si>
  <si>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</si>
  <si>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</si>
  <si>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</si>
  <si>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</si>
  <si>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</si>
  <si>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</si>
  <si>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</si>
  <si>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</si>
  <si>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</si>
  <si>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</si>
  <si>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</si>
  <si>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</si>
  <si>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</si>
  <si>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</si>
  <si>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</si>
  <si>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</si>
  <si>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</si>
  <si>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</si>
  <si>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</si>
  <si>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</si>
  <si>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</si>
  <si>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</si>
  <si>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</si>
  <si>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</si>
  <si>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</si>
  <si>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</si>
  <si>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</si>
  <si>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</si>
  <si>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</si>
  <si>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</si>
  <si>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</si>
  <si>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</si>
  <si>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</si>
  <si>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</si>
  <si>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</si>
  <si>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</si>
  <si>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</si>
  <si>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</si>
  <si>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</si>
  <si>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</si>
  <si>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</si>
  <si>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</si>
  <si>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</si>
  <si>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</si>
  <si>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</si>
  <si>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</si>
  <si>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</si>
  <si>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</si>
  <si>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</si>
  <si>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</si>
  <si>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</si>
  <si>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</si>
  <si>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</si>
  <si>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</si>
  <si>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</si>
  <si>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</si>
  <si>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</si>
  <si>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</si>
  <si>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</si>
  <si>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</si>
  <si>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</si>
  <si>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</si>
  <si>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</si>
  <si>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</si>
  <si>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</si>
  <si>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</si>
  <si>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</si>
  <si>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</si>
  <si>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</si>
  <si>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</si>
  <si>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</si>
  <si>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</si>
  <si>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</si>
  <si>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</si>
  <si>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</si>
  <si>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</si>
  <si>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</si>
  <si>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</si>
  <si>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</si>
  <si>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</si>
  <si>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</si>
  <si>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</si>
  <si>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</si>
  <si>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</si>
  <si>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</si>
  <si>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</si>
  <si>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</si>
  <si>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</si>
  <si>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</si>
  <si>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</si>
  <si>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</si>
  <si>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</si>
  <si>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</si>
  <si>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</si>
  <si>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</si>
  <si>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</si>
  <si>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</si>
  <si>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</si>
  <si>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</si>
  <si>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</si>
  <si>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</si>
  <si>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</si>
  <si>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</si>
  <si>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</si>
  <si>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</si>
  <si>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</si>
  <si>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</si>
  <si>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</si>
  <si>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</si>
  <si>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</si>
  <si>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</si>
  <si>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</si>
  <si>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</si>
  <si>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</si>
  <si>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</si>
  <si>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</si>
  <si>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</si>
  <si>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</si>
  <si>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</si>
  <si>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</si>
  <si>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</si>
  <si>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</si>
  <si>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</si>
  <si>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</si>
  <si>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</si>
  <si>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</si>
  <si>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</si>
  <si>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</si>
  <si>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</si>
  <si>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</si>
  <si>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</si>
  <si>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</si>
  <si>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</si>
  <si>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</si>
  <si>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</si>
  <si>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</si>
  <si>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</si>
  <si>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</si>
  <si>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</si>
  <si>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</si>
  <si>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</si>
  <si>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</si>
  <si>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</si>
  <si>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</si>
  <si>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</si>
  <si>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</si>
  <si>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</si>
  <si>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</si>
  <si>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</si>
  <si>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</si>
  <si>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</si>
  <si>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</si>
  <si>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</si>
  <si>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</si>
  <si>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</si>
  <si>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</si>
  <si>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</si>
  <si>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</si>
  <si>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</si>
  <si>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</si>
  <si>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</si>
  <si>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</si>
  <si>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</si>
  <si>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</si>
  <si>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</si>
  <si>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</si>
  <si>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</si>
  <si>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</si>
  <si>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</si>
  <si>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</si>
  <si>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</si>
  <si>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</si>
  <si>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</si>
  <si>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</si>
  <si>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</si>
  <si>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</si>
  <si>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</si>
  <si>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</si>
  <si>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</si>
  <si>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</si>
  <si>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</si>
  <si>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</si>
  <si>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</si>
  <si>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</si>
  <si>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</si>
  <si>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</si>
  <si>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</si>
  <si>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</si>
  <si>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</si>
  <si>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</si>
  <si>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</si>
  <si>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</si>
  <si>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</si>
  <si>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</si>
  <si>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</si>
  <si>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</si>
  <si>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</si>
  <si>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</si>
  <si>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</si>
  <si>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</si>
  <si>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</si>
  <si>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</si>
  <si>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</si>
  <si>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</si>
  <si>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</si>
  <si>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</si>
  <si>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</si>
  <si>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</si>
  <si>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</si>
  <si>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</si>
  <si>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</si>
  <si>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</si>
  <si>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</si>
  <si>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</si>
  <si>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</si>
  <si>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</si>
  <si>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</si>
  <si>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</si>
  <si>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</si>
  <si>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</si>
  <si>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</si>
  <si>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</si>
  <si>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</si>
  <si>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</si>
  <si>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</si>
  <si>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</si>
  <si>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</si>
  <si>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</si>
  <si>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</si>
  <si>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</si>
  <si>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</si>
  <si>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</si>
  <si>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</si>
  <si>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</si>
  <si>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</si>
  <si>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</si>
  <si>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</si>
  <si>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</si>
  <si>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</si>
  <si>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</si>
  <si>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</si>
  <si>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</si>
  <si>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</si>
  <si>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</si>
  <si>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</si>
  <si>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</si>
  <si>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</si>
  <si>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</si>
  <si>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</si>
  <si>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</si>
  <si>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</si>
  <si>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</si>
  <si>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</si>
  <si>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</si>
  <si>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</si>
  <si>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</si>
  <si>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</si>
  <si>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</si>
  <si>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</si>
  <si>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</si>
  <si>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</si>
  <si>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</si>
  <si>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</si>
  <si>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</si>
  <si>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</si>
  <si>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</si>
  <si>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</si>
  <si>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</si>
  <si>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</si>
  <si>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</si>
  <si>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</si>
  <si>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</si>
  <si>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</si>
  <si>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</si>
  <si>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</si>
  <si>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</si>
  <si>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</si>
  <si>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</si>
  <si>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</si>
  <si>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</si>
  <si>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</si>
  <si>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</si>
  <si>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</si>
  <si>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</si>
  <si>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</si>
  <si>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</si>
  <si>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</si>
  <si>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</si>
  <si>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</si>
  <si>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</si>
  <si>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</si>
  <si>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</si>
  <si>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</si>
  <si>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</si>
  <si>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</si>
  <si>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</si>
  <si>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</si>
  <si>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</si>
  <si>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</si>
  <si>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</si>
  <si>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</si>
  <si>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</si>
  <si>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</si>
  <si>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</si>
  <si>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</si>
  <si>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</si>
  <si>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</si>
  <si>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</si>
  <si>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</si>
  <si>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</si>
  <si>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</si>
  <si>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</si>
  <si>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</si>
  <si>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</si>
  <si>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</si>
  <si>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</si>
  <si>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</si>
  <si>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</si>
  <si>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</si>
  <si>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</si>
  <si>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</si>
  <si>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</si>
  <si>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</si>
  <si>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</si>
  <si>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</si>
  <si>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</si>
  <si>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</si>
  <si>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</si>
  <si>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</si>
  <si>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</si>
  <si>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</si>
  <si>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</si>
  <si>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</si>
  <si>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</si>
  <si>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</si>
  <si>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</si>
  <si>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</si>
  <si>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</si>
  <si>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</si>
  <si>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</si>
  <si>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</si>
  <si>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</si>
  <si>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</si>
  <si>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</si>
  <si>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</si>
  <si>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</si>
  <si>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</si>
  <si>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</si>
  <si>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</si>
  <si>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</si>
  <si>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</si>
  <si>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</si>
  <si>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</si>
  <si>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</si>
  <si>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</si>
  <si>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</si>
  <si>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</si>
  <si>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</si>
  <si>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</si>
  <si>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</si>
  <si>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</si>
  <si>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</si>
  <si>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</si>
  <si>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</si>
  <si>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</si>
  <si>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</si>
  <si>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</si>
  <si>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</si>
  <si>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</si>
  <si>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</si>
  <si>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</si>
  <si>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</si>
  <si>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</si>
  <si>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</si>
  <si>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</si>
  <si>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</si>
  <si>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</si>
  <si>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</si>
  <si>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</si>
  <si>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</si>
  <si>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</si>
  <si>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</si>
  <si>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</si>
  <si>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</si>
  <si>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</si>
  <si>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</si>
  <si>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</si>
  <si>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</si>
  <si>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</si>
  <si>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</si>
  <si>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</si>
  <si>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</si>
  <si>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</si>
  <si>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</si>
  <si>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</si>
  <si>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</si>
  <si>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</si>
  <si>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</si>
  <si>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</si>
  <si>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</si>
  <si>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</si>
  <si>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</si>
  <si>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</si>
  <si>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</si>
  <si>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</si>
  <si>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</si>
  <si>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</si>
  <si>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</si>
  <si>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</si>
  <si>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</si>
  <si>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</si>
  <si>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</si>
  <si>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</si>
  <si>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</si>
  <si>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</si>
  <si>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</si>
  <si>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</si>
  <si>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</si>
  <si>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</si>
  <si>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</si>
  <si>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</si>
  <si>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</si>
  <si>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</si>
  <si>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</si>
  <si>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</si>
  <si>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</si>
  <si>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</si>
  <si>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</si>
  <si>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</si>
  <si>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</si>
  <si>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</si>
  <si>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</si>
  <si>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</si>
  <si>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</si>
  <si>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</si>
  <si>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</si>
  <si>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</si>
  <si>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</si>
  <si>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</si>
  <si>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</si>
  <si>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</si>
  <si>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</si>
  <si>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</si>
  <si>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</si>
  <si>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</si>
  <si>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</si>
  <si>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</si>
  <si>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</si>
  <si>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</si>
  <si>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</si>
  <si>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</si>
  <si>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</si>
  <si>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</si>
  <si>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</si>
  <si>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</si>
  <si>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</si>
  <si>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</si>
  <si>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</si>
  <si>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</si>
  <si>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</si>
  <si>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</si>
  <si>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</si>
  <si>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</si>
  <si>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</si>
  <si>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</si>
  <si>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</si>
  <si>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</si>
  <si>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</si>
  <si>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</si>
  <si>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</si>
  <si>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</si>
  <si>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</si>
  <si>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</si>
  <si>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</si>
  <si>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</si>
  <si>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</si>
  <si>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</si>
  <si>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</si>
  <si>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</si>
  <si>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</si>
  <si>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</si>
  <si>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</si>
  <si>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</si>
  <si>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</si>
  <si>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</si>
  <si>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</si>
  <si>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</si>
  <si>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</si>
  <si>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</si>
  <si>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</si>
  <si>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</si>
  <si>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</si>
  <si>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</si>
  <si>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</si>
  <si>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</si>
  <si>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</si>
  <si>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</si>
  <si>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</si>
  <si>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</si>
  <si>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</si>
  <si>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</si>
  <si>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</si>
  <si>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</si>
  <si>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</si>
  <si>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</si>
  <si>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</si>
  <si>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</si>
  <si>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</si>
  <si>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</si>
  <si>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</si>
  <si>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</si>
  <si>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</si>
  <si>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</si>
  <si>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</si>
  <si>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</si>
  <si>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</si>
  <si>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</si>
  <si>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</si>
  <si>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</si>
  <si>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</si>
  <si>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</si>
  <si>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</si>
  <si>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</si>
  <si>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</si>
  <si>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</si>
  <si>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</si>
  <si>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</si>
  <si>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</si>
  <si>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</si>
  <si>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</si>
  <si>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</si>
  <si>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</si>
  <si>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</si>
  <si>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</si>
  <si>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</si>
  <si>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</si>
  <si>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</si>
  <si>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</si>
  <si>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</si>
  <si>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</si>
  <si>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</si>
  <si>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</si>
  <si>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</si>
  <si>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</si>
  <si>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</si>
  <si>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</si>
  <si>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</si>
  <si>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</si>
  <si>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</si>
  <si>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</si>
  <si>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</si>
  <si>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</si>
  <si>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</si>
  <si>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</si>
  <si>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</si>
  <si>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</si>
  <si>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</si>
  <si>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</si>
  <si>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</si>
  <si>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</si>
  <si>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</si>
  <si>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</si>
  <si>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</si>
  <si>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</si>
  <si>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</si>
  <si>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</si>
  <si>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</si>
  <si>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</si>
  <si>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</si>
  <si>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</si>
  <si>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</si>
  <si>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</si>
  <si>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</si>
  <si>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</si>
  <si>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</si>
  <si>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</si>
  <si>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</si>
  <si>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</si>
  <si>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</si>
  <si>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</si>
  <si>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</si>
  <si>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</si>
  <si>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</si>
  <si>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</si>
  <si>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</si>
  <si>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</si>
  <si>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</si>
  <si>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</si>
  <si>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</si>
  <si>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</si>
  <si>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</si>
  <si>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</si>
  <si>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</si>
  <si>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</si>
  <si>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</si>
  <si>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</si>
  <si>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</si>
  <si>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</si>
  <si>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</si>
  <si>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</si>
  <si>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</si>
  <si>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</si>
  <si>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</si>
  <si>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</si>
  <si>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</si>
  <si>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</si>
  <si>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</si>
  <si>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</si>
  <si>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</si>
  <si>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</si>
  <si>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</si>
  <si>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</si>
  <si>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</si>
  <si>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</si>
  <si>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</si>
  <si>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</si>
  <si>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</si>
  <si>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</si>
  <si>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</si>
  <si>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</si>
  <si>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</si>
  <si>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</si>
  <si>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</si>
  <si>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</si>
  <si>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</si>
  <si>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</si>
  <si>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</si>
  <si>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</si>
  <si>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</si>
  <si>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</si>
  <si>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</si>
  <si>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</si>
  <si>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</si>
  <si>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</si>
  <si>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</si>
  <si>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</si>
  <si>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</si>
  <si>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</si>
  <si>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</si>
  <si>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</si>
  <si>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</si>
  <si>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</si>
  <si>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</si>
  <si>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</si>
  <si>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</si>
  <si>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</si>
  <si>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</si>
  <si>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</si>
  <si>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</si>
  <si>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</si>
  <si>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</si>
  <si>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</si>
  <si>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</si>
  <si>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</si>
  <si>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</si>
  <si>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</si>
  <si>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</si>
  <si>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</si>
  <si>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</si>
  <si>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</si>
  <si>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</si>
  <si>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</si>
  <si>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</si>
  <si>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</si>
  <si>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</si>
  <si>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</si>
  <si>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</si>
  <si>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</si>
  <si>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</si>
  <si>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</si>
  <si>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</si>
  <si>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</si>
  <si>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</si>
  <si>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</si>
  <si>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</si>
  <si>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</si>
  <si>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</si>
  <si>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</si>
  <si>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</si>
  <si>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</si>
  <si>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</si>
  <si>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</si>
  <si>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</si>
  <si>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</si>
  <si>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</si>
  <si>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</si>
  <si>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</si>
  <si>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</si>
  <si>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</si>
  <si>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</si>
  <si>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</si>
  <si>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</si>
  <si>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</si>
  <si>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</si>
  <si>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</si>
  <si>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</si>
  <si>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</si>
  <si>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</si>
  <si>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</si>
  <si>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</si>
  <si>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</si>
  <si>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</si>
  <si>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</si>
  <si>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</si>
  <si>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</si>
  <si>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</si>
  <si>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</si>
  <si>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</si>
  <si>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</si>
  <si>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</si>
  <si>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</si>
  <si>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</si>
  <si>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</si>
  <si>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</si>
  <si>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</si>
  <si>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</si>
  <si>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</si>
  <si>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</si>
  <si>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</si>
  <si>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</si>
  <si>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</si>
  <si>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</si>
  <si>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</si>
  <si>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</si>
  <si>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</si>
  <si>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</si>
  <si>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</si>
  <si>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</si>
  <si>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</si>
  <si>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</si>
  <si>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</si>
  <si>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</si>
  <si>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</si>
  <si>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</si>
  <si>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</si>
  <si>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</si>
  <si>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</si>
  <si>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</si>
  <si>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</si>
  <si>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</si>
  <si>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</si>
  <si>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</si>
  <si>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</si>
  <si>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</si>
  <si>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</si>
  <si>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</si>
  <si>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</si>
  <si>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</si>
  <si>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</si>
  <si>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</si>
  <si>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</si>
  <si>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</si>
  <si>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</si>
  <si>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</si>
  <si>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</si>
  <si>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</si>
  <si>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</si>
  <si>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</si>
  <si>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</si>
  <si>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</si>
  <si>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</si>
  <si>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</si>
  <si>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</si>
  <si>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</si>
  <si>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</si>
  <si>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</si>
  <si>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</si>
  <si>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</si>
  <si>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</si>
  <si>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</si>
  <si>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</si>
  <si>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</si>
  <si>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</si>
  <si>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</si>
  <si>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</si>
  <si>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</si>
  <si>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</si>
  <si>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</si>
  <si>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</si>
  <si>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</si>
  <si>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</si>
  <si>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</si>
  <si>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</si>
  <si>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</si>
  <si>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</si>
  <si>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</si>
  <si>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</si>
  <si>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</si>
  <si>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</si>
  <si>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</si>
  <si>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</si>
  <si>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</si>
  <si>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</si>
  <si>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</si>
  <si>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</si>
  <si>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</si>
  <si>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</si>
  <si>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</si>
  <si>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</si>
  <si>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</si>
  <si>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</si>
  <si>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</si>
  <si>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</si>
  <si>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</si>
  <si>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</si>
  <si>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</si>
  <si>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</si>
  <si>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</si>
  <si>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</si>
  <si>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</si>
  <si>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</si>
  <si>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</si>
  <si>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</si>
  <si>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</si>
  <si>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</si>
  <si>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</si>
  <si>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</si>
  <si>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</si>
  <si>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</si>
  <si>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</si>
  <si>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</si>
  <si>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</si>
  <si>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</si>
  <si>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</si>
  <si>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</si>
  <si>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</si>
  <si>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</si>
  <si>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</si>
  <si>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</si>
  <si>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</si>
  <si>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</si>
  <si>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</si>
  <si>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</si>
  <si>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</si>
  <si>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</si>
  <si>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</si>
  <si>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</si>
  <si>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</si>
  <si>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</si>
  <si>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</si>
  <si>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</si>
  <si>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</si>
  <si>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</si>
  <si>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</si>
  <si>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</si>
  <si>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</si>
  <si>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</si>
  <si>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</si>
  <si>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</si>
  <si>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</si>
  <si>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</si>
  <si>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</si>
  <si>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</si>
  <si>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</si>
  <si>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</si>
  <si>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</si>
  <si>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</si>
  <si>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</si>
  <si>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</si>
  <si>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</si>
  <si>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</si>
  <si>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</si>
  <si>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</si>
  <si>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</si>
  <si>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</si>
  <si>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</si>
  <si>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</si>
  <si>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</si>
  <si>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</si>
  <si>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</si>
  <si>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</si>
  <si>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</si>
  <si>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</si>
  <si>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</si>
  <si>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</si>
  <si>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</si>
  <si>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</si>
  <si>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</si>
  <si>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</si>
  <si>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</si>
  <si>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</si>
  <si>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</si>
  <si>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</si>
  <si>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</si>
  <si>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</si>
  <si>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</si>
  <si>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</si>
  <si>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</si>
  <si>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</si>
  <si>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</si>
  <si>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</si>
  <si>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</si>
  <si>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</si>
  <si>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</si>
  <si>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</si>
  <si>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</si>
  <si>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</si>
  <si>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</si>
  <si>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</si>
  <si>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</si>
  <si>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</si>
  <si>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</si>
  <si>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</si>
  <si>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</si>
  <si>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</si>
  <si>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</si>
  <si>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</si>
  <si>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</si>
  <si>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</si>
  <si>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</si>
  <si>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</si>
  <si>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</si>
  <si>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</si>
  <si>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</si>
  <si>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</si>
  <si>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</si>
  <si>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</si>
  <si>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</si>
  <si>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</si>
  <si>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</si>
  <si>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</si>
  <si>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</si>
  <si>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</si>
  <si>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</si>
  <si>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</si>
  <si>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</si>
  <si>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</si>
  <si>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</si>
  <si>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</si>
  <si>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</si>
  <si>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</si>
  <si>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</si>
  <si>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</si>
  <si>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</si>
  <si>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</si>
  <si>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</si>
  <si>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</si>
  <si>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</si>
  <si>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</si>
  <si>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</si>
  <si>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</si>
  <si>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</si>
  <si>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</si>
  <si>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</si>
  <si>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</si>
  <si>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</si>
  <si>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</si>
  <si>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</si>
  <si>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</si>
  <si>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</si>
  <si>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</si>
  <si>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</si>
  <si>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</si>
  <si>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</si>
  <si>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</si>
  <si>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</si>
  <si>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</si>
  <si>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</si>
  <si>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</si>
  <si>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</si>
  <si>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</si>
  <si>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</si>
  <si>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</si>
  <si>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</si>
  <si>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</si>
  <si>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</si>
  <si>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</si>
  <si>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</si>
  <si>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</si>
  <si>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</si>
  <si>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</si>
  <si>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</si>
  <si>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</si>
  <si>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</si>
  <si>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</si>
  <si>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</si>
  <si>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</si>
  <si>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</si>
  <si>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</si>
  <si>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</si>
  <si>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</si>
  <si>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</si>
  <si>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</si>
  <si>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</si>
  <si>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</si>
  <si>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</si>
  <si>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</si>
  <si>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</si>
  <si>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</si>
  <si>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</si>
  <si>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</si>
  <si>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</si>
  <si>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</si>
  <si>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</si>
  <si>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</si>
  <si>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</si>
  <si>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</si>
  <si>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</si>
  <si>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</si>
  <si>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</si>
  <si>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</si>
  <si>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</si>
  <si>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</si>
  <si>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</si>
  <si>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</si>
  <si>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</si>
  <si>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</si>
  <si>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</si>
  <si>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</si>
  <si>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</si>
  <si>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</si>
  <si>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</si>
  <si>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</si>
  <si>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</si>
  <si>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</si>
  <si>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</si>
  <si>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</si>
  <si>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</si>
  <si>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</si>
  <si>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</si>
  <si>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</si>
  <si>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</si>
  <si>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</si>
  <si>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</si>
  <si>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</si>
  <si>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</si>
  <si>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</si>
  <si>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</si>
  <si>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</si>
  <si>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</si>
  <si>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</si>
  <si>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</si>
  <si>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</si>
  <si>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</si>
  <si>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</si>
  <si>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</si>
  <si>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</si>
  <si>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</si>
  <si>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</si>
  <si>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</si>
  <si>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</si>
  <si>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</si>
  <si>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</si>
  <si>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</si>
  <si>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</si>
  <si>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</si>
  <si>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</si>
  <si>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</si>
  <si>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</si>
  <si>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</si>
  <si>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</si>
  <si>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</si>
  <si>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</si>
  <si>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</si>
  <si>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</si>
  <si>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</si>
  <si>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</si>
  <si>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</si>
  <si>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</si>
  <si>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</si>
  <si>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</si>
  <si>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</si>
  <si>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</si>
  <si>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</si>
  <si>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</si>
  <si>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</si>
  <si>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</si>
  <si>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</si>
  <si>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</si>
  <si>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</si>
  <si>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</si>
  <si>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</si>
  <si>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</si>
  <si>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</si>
  <si>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</si>
  <si>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</si>
  <si>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</si>
  <si>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</si>
  <si>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</si>
  <si>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</si>
  <si>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</si>
  <si>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</si>
  <si>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</si>
  <si>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</si>
  <si>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</si>
  <si>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</si>
  <si>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</si>
  <si>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</si>
  <si>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</si>
  <si>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</si>
  <si>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</si>
  <si>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</si>
  <si>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</si>
  <si>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</si>
  <si>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</si>
  <si>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</si>
  <si>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</si>
  <si>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</si>
  <si>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</si>
  <si>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</si>
  <si>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</si>
  <si>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</si>
  <si>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</si>
  <si>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</si>
  <si>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</si>
  <si>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</si>
  <si>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</si>
  <si>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</si>
  <si>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</si>
  <si>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</si>
  <si>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</si>
  <si>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</si>
  <si>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</si>
  <si>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</si>
  <si>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</si>
  <si>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</si>
  <si>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</si>
  <si>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</si>
  <si>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</si>
  <si>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</si>
  <si>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</si>
  <si>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</si>
  <si>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</si>
  <si>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</si>
  <si>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</si>
  <si>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</si>
  <si>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</si>
  <si>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</si>
  <si>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</si>
  <si>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</si>
  <si>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</si>
  <si>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</si>
  <si>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</si>
  <si>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</si>
  <si>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</si>
  <si>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</si>
  <si>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</si>
  <si>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</si>
  <si>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</si>
  <si>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</si>
  <si>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</si>
  <si>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</si>
  <si>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</si>
  <si>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</si>
  <si>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</si>
  <si>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</si>
  <si>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</si>
  <si>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</si>
  <si>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</si>
  <si>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</si>
  <si>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</si>
  <si>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</si>
  <si>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</si>
  <si>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</si>
  <si>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</si>
  <si>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</si>
  <si>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</si>
  <si>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</si>
  <si>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</si>
  <si>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</si>
  <si>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</si>
  <si>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</si>
  <si>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</si>
  <si>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</si>
  <si>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</si>
  <si>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</si>
  <si>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</si>
  <si>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</si>
  <si>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</si>
  <si>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</si>
  <si>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</si>
  <si>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</si>
  <si>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</si>
  <si>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</si>
  <si>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</si>
  <si>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</si>
  <si>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</si>
  <si>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</si>
  <si>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</si>
  <si>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</si>
  <si>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</si>
  <si>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</si>
  <si>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</si>
  <si>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</si>
  <si>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</si>
  <si>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</si>
  <si>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</si>
  <si>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</si>
  <si>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</si>
  <si>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</si>
  <si>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</si>
  <si>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</si>
  <si>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</si>
  <si>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</si>
  <si>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</si>
  <si>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</si>
  <si>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</si>
  <si>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</si>
  <si>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</si>
  <si>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</si>
  <si>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</si>
  <si>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</si>
  <si>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</si>
  <si>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</si>
  <si>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</si>
  <si>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</si>
  <si>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</si>
  <si>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</si>
  <si>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</si>
  <si>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</si>
  <si>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</si>
  <si>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</si>
  <si>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</si>
  <si>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</si>
  <si>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</si>
  <si>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</si>
  <si>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</si>
  <si>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</si>
  <si>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</si>
  <si>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</si>
  <si>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</si>
  <si>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</si>
  <si>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</si>
  <si>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</si>
  <si>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</si>
  <si>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</si>
  <si>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</si>
  <si>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</si>
  <si>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</si>
  <si>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</si>
  <si>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</si>
  <si>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</si>
  <si>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</si>
  <si>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</si>
  <si>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</si>
  <si>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</si>
  <si>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</si>
  <si>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</si>
  <si>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</si>
  <si>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</si>
  <si>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</si>
  <si>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</si>
  <si>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</si>
  <si>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</si>
  <si>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</si>
  <si>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</si>
  <si>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</si>
  <si>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</si>
  <si>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</si>
  <si>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</si>
  <si>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</si>
  <si>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</si>
  <si>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</si>
  <si>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</si>
  <si>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</si>
  <si>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</si>
  <si>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</si>
  <si>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</si>
  <si>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</si>
  <si>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</si>
  <si>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</si>
  <si>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</si>
  <si>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</si>
  <si>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</si>
  <si>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</si>
  <si>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</si>
  <si>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</si>
  <si>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</si>
  <si>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</si>
  <si>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</si>
  <si>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</si>
  <si>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</si>
  <si>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</si>
  <si>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</si>
  <si>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</si>
  <si>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</si>
  <si>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</si>
  <si>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</si>
  <si>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</si>
  <si>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</si>
  <si>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</si>
  <si>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</si>
  <si>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</si>
  <si>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</si>
  <si>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</si>
  <si>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</si>
  <si>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</si>
  <si>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</si>
  <si>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</si>
  <si>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</si>
  <si>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</si>
  <si>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</si>
  <si>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</si>
  <si>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</si>
  <si>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</si>
  <si>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</si>
  <si>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</si>
  <si>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</si>
  <si>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</si>
  <si>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</si>
  <si>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</si>
  <si>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</si>
  <si>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</si>
  <si>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</si>
  <si>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</si>
  <si>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</si>
  <si>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</si>
  <si>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</si>
  <si>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</si>
  <si>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</si>
  <si>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</si>
  <si>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</si>
  <si>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</si>
  <si>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</si>
  <si>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</si>
  <si>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</si>
  <si>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</si>
  <si>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</si>
  <si>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</si>
  <si>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</si>
  <si>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</si>
  <si>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</si>
  <si>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</si>
  <si>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</si>
  <si>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</si>
  <si>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</si>
  <si>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</si>
  <si>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</si>
  <si>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</si>
  <si>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</si>
  <si>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</si>
  <si>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</si>
  <si>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</si>
  <si>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</si>
  <si>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</si>
  <si>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</si>
  <si>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</si>
  <si>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</si>
  <si>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</si>
  <si>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</si>
  <si>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</si>
  <si>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</si>
  <si>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</si>
  <si>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</si>
  <si>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</si>
  <si>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</si>
  <si>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</si>
  <si>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</si>
  <si>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</si>
  <si>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</si>
  <si>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</si>
  <si>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</si>
  <si>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</si>
  <si>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</si>
  <si>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</si>
  <si>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</si>
  <si>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</si>
  <si>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</si>
  <si>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</si>
  <si>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</si>
  <si>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</si>
  <si>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</si>
  <si>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</si>
  <si>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</si>
  <si>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</si>
  <si>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</si>
  <si>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</si>
  <si>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</si>
  <si>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</si>
  <si>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</si>
  <si>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</si>
  <si>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</si>
  <si>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</si>
  <si>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</si>
  <si>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</si>
  <si>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</si>
  <si>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</si>
  <si>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</si>
  <si>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</si>
  <si>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</si>
  <si>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</si>
  <si>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</si>
  <si>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</si>
  <si>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</si>
  <si>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</si>
  <si>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</si>
  <si>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</si>
  <si>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</si>
  <si>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</si>
  <si>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</si>
  <si>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</si>
  <si>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</si>
  <si>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</si>
  <si>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</si>
  <si>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</si>
  <si>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</si>
  <si>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</si>
  <si>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</si>
  <si>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</si>
  <si>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</si>
  <si>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</si>
  <si>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</si>
  <si>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</si>
  <si>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</si>
  <si>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</si>
  <si>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</si>
  <si>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</si>
  <si>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</si>
  <si>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</si>
  <si>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</si>
  <si>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</si>
  <si>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</si>
  <si>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</si>
  <si>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</si>
  <si>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</si>
  <si>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</si>
  <si>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</si>
  <si>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</si>
  <si>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</si>
  <si>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</si>
  <si>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</si>
  <si>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</si>
  <si>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</si>
  <si>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</si>
  <si>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</si>
  <si>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</si>
  <si>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</si>
  <si>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</si>
  <si>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</si>
  <si>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</si>
  <si>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</si>
  <si>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</si>
  <si>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</si>
  <si>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</si>
  <si>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</si>
  <si>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</si>
  <si>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</si>
  <si>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</si>
  <si>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</si>
  <si>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</si>
  <si>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</si>
  <si>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</si>
  <si>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</si>
  <si>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</si>
  <si>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</si>
  <si>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</si>
  <si>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</si>
  <si>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</si>
  <si>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</si>
  <si>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</si>
  <si>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</si>
  <si>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</si>
  <si>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</si>
  <si>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</si>
  <si>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</si>
  <si>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</si>
  <si>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</si>
  <si>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</si>
  <si>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</si>
  <si>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</si>
  <si>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</si>
  <si>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</si>
  <si>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</si>
  <si>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</si>
  <si>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</si>
  <si>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</si>
  <si>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</si>
  <si>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</si>
  <si>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</si>
  <si>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</si>
  <si>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</si>
  <si>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</si>
  <si>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</si>
  <si>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</si>
  <si>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</si>
  <si>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</si>
  <si>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</si>
  <si>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</si>
  <si>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</si>
  <si>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</si>
  <si>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</si>
  <si>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</si>
  <si>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</si>
  <si>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</si>
  <si>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</si>
  <si>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</si>
  <si>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</si>
  <si>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</si>
  <si>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</si>
  <si>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</si>
  <si>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</si>
  <si>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</si>
  <si>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</si>
  <si>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</si>
  <si>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</si>
  <si>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</si>
  <si>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</si>
  <si>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</si>
  <si>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</si>
  <si>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</si>
  <si>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</si>
  <si>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</si>
  <si>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</si>
  <si>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</si>
  <si>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</si>
  <si>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</si>
  <si>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</si>
  <si>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</si>
  <si>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</si>
  <si>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</si>
  <si>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</si>
  <si>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</si>
  <si>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</si>
  <si>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</si>
  <si>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</si>
  <si>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</si>
  <si>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</si>
  <si>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</si>
  <si>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</si>
  <si>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</si>
  <si>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</si>
  <si>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</si>
  <si>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</si>
  <si>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</si>
  <si>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</si>
  <si>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</si>
  <si>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</si>
  <si>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</si>
  <si>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</si>
  <si>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</si>
  <si>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</si>
  <si>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</si>
  <si>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</si>
  <si>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</si>
  <si>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</si>
  <si>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</si>
  <si>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</si>
  <si>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</si>
  <si>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</si>
  <si>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</si>
  <si>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</si>
  <si>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</si>
  <si>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</si>
  <si>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</si>
  <si>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</si>
  <si>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</si>
  <si>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</si>
  <si>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</si>
  <si>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</si>
  <si>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</si>
  <si>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</si>
  <si>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</si>
  <si>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</si>
  <si>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</si>
  <si>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</si>
  <si>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</si>
  <si>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</si>
  <si>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</si>
  <si>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</si>
  <si>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</si>
  <si>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</si>
  <si>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</si>
  <si>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</si>
  <si>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</si>
  <si>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</si>
  <si>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</si>
  <si>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</si>
  <si>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</si>
  <si>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</si>
  <si>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</si>
  <si>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</si>
  <si>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</si>
  <si>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</si>
  <si>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</si>
  <si>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</si>
  <si>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</si>
  <si>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</si>
  <si>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</si>
  <si>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</si>
  <si>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</si>
  <si>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</si>
  <si>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</si>
  <si>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</si>
  <si>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</si>
  <si>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</si>
  <si>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</si>
  <si>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</si>
  <si>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</si>
  <si>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</si>
  <si>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</si>
  <si>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</si>
  <si>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</si>
  <si>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</si>
  <si>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</si>
  <si>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</si>
  <si>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</si>
  <si>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</si>
  <si>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</si>
  <si>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</si>
  <si>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</si>
  <si>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</si>
  <si>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</si>
  <si>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</si>
  <si>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</si>
  <si>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</si>
  <si>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</si>
  <si>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</si>
  <si>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</si>
  <si>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</si>
  <si>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</si>
  <si>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</si>
  <si>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</si>
  <si>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</si>
  <si>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</si>
  <si>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</si>
  <si>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</si>
  <si>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</si>
  <si>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</si>
  <si>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</si>
  <si>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</si>
  <si>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</si>
  <si>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</si>
  <si>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</si>
  <si>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</si>
  <si>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</si>
  <si>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</si>
  <si>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</si>
  <si>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</si>
  <si>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</si>
  <si>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</si>
  <si>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</si>
  <si>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</si>
  <si>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</si>
  <si>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</si>
  <si>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</si>
  <si>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</si>
  <si>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</si>
  <si>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</si>
  <si>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</si>
  <si>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</si>
  <si>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</si>
  <si>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</si>
  <si>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</si>
  <si>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</si>
  <si>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</si>
  <si>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</si>
  <si>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</si>
  <si>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</si>
  <si>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</si>
  <si>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</si>
  <si>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</si>
  <si>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</si>
  <si>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</si>
  <si>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</si>
  <si>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</si>
  <si>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</si>
  <si>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</si>
  <si>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</si>
  <si>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</si>
  <si>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</si>
  <si>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</si>
  <si>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</si>
  <si>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</si>
  <si>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</si>
  <si>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</si>
  <si>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</si>
  <si>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</si>
  <si>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</si>
  <si>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</si>
  <si>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</si>
  <si>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</si>
  <si>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</si>
  <si>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</si>
  <si>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</si>
  <si>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</si>
  <si>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</si>
  <si>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</si>
  <si>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</si>
  <si>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</si>
  <si>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</si>
  <si>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</si>
  <si>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</si>
  <si>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</si>
  <si>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</si>
  <si>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</si>
  <si>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</si>
  <si>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</si>
  <si>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</si>
  <si>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</si>
  <si>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</si>
  <si>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</si>
  <si>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</si>
  <si>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</si>
  <si>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</si>
  <si>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</si>
  <si>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</si>
  <si>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</si>
  <si>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</si>
  <si>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</si>
  <si>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</si>
  <si>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</si>
  <si>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</si>
  <si>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</si>
  <si>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</si>
  <si>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</si>
  <si>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</si>
  <si>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</si>
  <si>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</si>
  <si>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</si>
  <si>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</si>
  <si>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</si>
  <si>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</si>
  <si>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</si>
  <si>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</si>
  <si>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</si>
  <si>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</si>
  <si>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</si>
  <si>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</si>
  <si>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</si>
  <si>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</si>
  <si>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</si>
  <si>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</si>
  <si>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</si>
  <si>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</si>
  <si>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</si>
  <si>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</si>
  <si>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</si>
  <si>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</si>
  <si>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</si>
  <si>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</si>
  <si>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</si>
  <si>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</si>
  <si>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</si>
  <si>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</si>
  <si>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</si>
  <si>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</si>
  <si>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</si>
  <si>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</si>
  <si>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</si>
  <si>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</si>
  <si>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</si>
  <si>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</si>
  <si>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</si>
  <si>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</si>
  <si>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</si>
  <si>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</si>
  <si>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</si>
  <si>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</si>
  <si>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</si>
  <si>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</si>
  <si>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</si>
  <si>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</si>
  <si>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</si>
  <si>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</si>
  <si>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</si>
  <si>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</si>
  <si>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</si>
  <si>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</si>
  <si>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</si>
  <si>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</si>
  <si>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</si>
  <si>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</si>
  <si>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</si>
  <si>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</si>
  <si>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</si>
  <si>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</si>
  <si>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</si>
  <si>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</si>
  <si>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</si>
  <si>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</si>
  <si>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</si>
  <si>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</si>
  <si>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</si>
  <si>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</si>
  <si>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</si>
  <si>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</si>
  <si>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</si>
  <si>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</si>
  <si>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</si>
  <si>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</si>
  <si>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</si>
  <si>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</si>
  <si>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</si>
  <si>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</si>
  <si>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</si>
  <si>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</si>
  <si>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</si>
  <si>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</si>
  <si>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</si>
  <si>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</si>
  <si>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</si>
  <si>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</si>
  <si>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</si>
  <si>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</si>
  <si>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</si>
  <si>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</si>
  <si>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</si>
  <si>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</si>
  <si>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</si>
  <si>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</si>
  <si>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</si>
  <si>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</si>
  <si>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</si>
  <si>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</si>
  <si>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</si>
  <si>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</si>
  <si>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</si>
  <si>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</si>
  <si>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</si>
  <si>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</si>
  <si>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</si>
  <si>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</si>
  <si>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</si>
  <si>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</si>
  <si>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</si>
  <si>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</si>
  <si>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</si>
  <si>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</si>
  <si>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</si>
  <si>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</si>
  <si>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</si>
  <si>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</si>
  <si>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</si>
  <si>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</si>
  <si>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</si>
  <si>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</si>
  <si>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</si>
  <si>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</si>
  <si>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</si>
  <si>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</si>
  <si>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</si>
  <si>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</si>
  <si>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</si>
  <si>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</si>
  <si>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</si>
  <si>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</si>
  <si>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</si>
  <si>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</si>
  <si>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</si>
  <si>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</si>
  <si>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</si>
  <si>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</si>
  <si>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</si>
  <si>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</si>
  <si>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</si>
  <si>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</si>
  <si>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</si>
  <si>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</si>
  <si>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</si>
  <si>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</si>
  <si>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</si>
  <si>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</si>
  <si>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</si>
  <si>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</si>
  <si>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</si>
  <si>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</si>
  <si>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</si>
  <si>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</si>
  <si>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</si>
  <si>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</si>
  <si>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</si>
  <si>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</si>
  <si>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</si>
  <si>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</si>
  <si>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</si>
  <si>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</si>
  <si>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</si>
  <si>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</si>
  <si>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</si>
  <si>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</si>
  <si>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</si>
  <si>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</si>
  <si>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</si>
  <si>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</si>
  <si>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</si>
  <si>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</si>
  <si>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</si>
  <si>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</si>
  <si>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</si>
  <si>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</si>
  <si>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</si>
  <si>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</si>
  <si>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</si>
  <si>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</si>
  <si>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</si>
  <si>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</si>
  <si>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</si>
  <si>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</si>
  <si>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</si>
  <si>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</si>
  <si>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</si>
  <si>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</si>
  <si>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</si>
  <si>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</si>
  <si>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</si>
  <si>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</si>
  <si>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</si>
  <si>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</si>
  <si>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</si>
  <si>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</si>
  <si>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</si>
  <si>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</si>
  <si>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</si>
  <si>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</si>
  <si>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</si>
  <si>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</si>
  <si>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</si>
  <si>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</si>
  <si>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</si>
  <si>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</si>
  <si>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</si>
  <si>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</si>
  <si>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</si>
  <si>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</si>
  <si>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</si>
  <si>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</si>
  <si>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</si>
  <si>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</si>
  <si>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</si>
  <si>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</si>
  <si>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</si>
  <si>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</si>
  <si>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</si>
  <si>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</si>
  <si>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</si>
  <si>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</si>
  <si>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</si>
  <si>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</si>
  <si>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</si>
  <si>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</si>
  <si>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</si>
  <si>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</si>
  <si>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</si>
  <si>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</si>
  <si>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</si>
  <si>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</si>
  <si>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</si>
  <si>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</si>
  <si>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</si>
  <si>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</si>
  <si>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</si>
  <si>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</si>
  <si>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</si>
  <si>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</si>
  <si>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</si>
  <si>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</si>
  <si>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</si>
  <si>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</si>
  <si>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</si>
  <si>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</si>
  <si>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</si>
  <si>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</si>
  <si>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</si>
  <si>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</si>
  <si>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</si>
  <si>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</si>
  <si>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</si>
  <si>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</si>
  <si>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</si>
  <si>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</si>
  <si>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</si>
  <si>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</si>
  <si>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</si>
  <si>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</si>
  <si>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</si>
  <si>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</si>
  <si>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</si>
  <si>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</si>
  <si>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</si>
  <si>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</si>
  <si>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</si>
  <si>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</si>
  <si>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</si>
  <si>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</si>
  <si>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</si>
  <si>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</si>
  <si>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</si>
  <si>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</si>
  <si>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</si>
  <si>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</si>
  <si>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</si>
  <si>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</si>
  <si>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</si>
  <si>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</si>
  <si>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</si>
  <si>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</si>
  <si>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</si>
  <si>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</si>
  <si>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</si>
  <si>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</si>
  <si>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</si>
  <si>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</si>
  <si>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</si>
  <si>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</si>
  <si>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</si>
  <si>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</si>
  <si>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</si>
  <si>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</si>
  <si>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</si>
  <si>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</si>
  <si>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</si>
  <si>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</si>
  <si>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</si>
  <si>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</si>
  <si>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</si>
  <si>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</si>
  <si>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</si>
  <si>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</si>
  <si>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</si>
  <si>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</si>
  <si>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</si>
  <si>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</si>
  <si>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</si>
  <si>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</si>
  <si>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</si>
  <si>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</si>
  <si>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</si>
  <si>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</si>
  <si>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</si>
  <si>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</si>
  <si>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</si>
  <si>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</si>
  <si>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</si>
  <si>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</si>
  <si>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</si>
  <si>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</si>
  <si>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</si>
  <si>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</si>
  <si>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</si>
  <si>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</si>
  <si>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</si>
  <si>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</si>
  <si>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</si>
  <si>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</si>
  <si>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</si>
  <si>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</si>
  <si>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</si>
  <si>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</si>
  <si>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</si>
  <si>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</si>
  <si>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</si>
  <si>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</si>
  <si>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</si>
  <si>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</si>
  <si>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</si>
  <si>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</si>
  <si>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</si>
  <si>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</si>
  <si>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</si>
  <si>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</si>
  <si>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</si>
  <si>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</si>
  <si>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</si>
  <si>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</si>
  <si>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</si>
  <si>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</si>
  <si>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</si>
  <si>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</si>
  <si>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</si>
  <si>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</si>
  <si>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</si>
  <si>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</si>
  <si>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</si>
  <si>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</si>
  <si>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</si>
  <si>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</si>
  <si>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</si>
  <si>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</si>
  <si>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</si>
  <si>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</si>
  <si>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</si>
  <si>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</si>
  <si>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</si>
  <si>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</si>
  <si>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</si>
  <si>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</si>
  <si>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</si>
  <si>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</si>
  <si>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</si>
  <si>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</si>
  <si>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</si>
  <si>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</si>
  <si>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</si>
  <si>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</si>
  <si>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</si>
  <si>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</si>
  <si>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</si>
  <si>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</si>
  <si>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</si>
  <si>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</si>
  <si>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</si>
  <si>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</si>
  <si>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</si>
  <si>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</si>
  <si>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</si>
  <si>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</si>
  <si>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</si>
  <si>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</si>
  <si>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</si>
  <si>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</si>
  <si>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</si>
  <si>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</si>
  <si>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</si>
  <si>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</si>
  <si>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</si>
  <si>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</si>
  <si>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</si>
  <si>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</si>
  <si>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</si>
  <si>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</si>
  <si>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</si>
  <si>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</si>
  <si>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</si>
  <si>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</si>
  <si>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</si>
  <si>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</si>
  <si>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</si>
  <si>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</si>
  <si>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</si>
  <si>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</si>
  <si>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</si>
  <si>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</si>
  <si>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</si>
  <si>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</si>
  <si>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</si>
  <si>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</si>
  <si>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</si>
  <si>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</si>
  <si>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</si>
  <si>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</si>
  <si>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</si>
  <si>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</si>
  <si>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</si>
  <si>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</si>
  <si>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</si>
  <si>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</si>
  <si>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</si>
  <si>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</si>
  <si>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</si>
  <si>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</si>
  <si>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</si>
  <si>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</si>
  <si>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</si>
  <si>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</si>
  <si>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</si>
  <si>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</si>
  <si>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</si>
  <si>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</si>
  <si>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</si>
  <si>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</si>
  <si>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</si>
  <si>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</si>
  <si>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</si>
  <si>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</si>
  <si>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</si>
  <si>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</si>
  <si>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</si>
  <si>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</si>
  <si>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</si>
  <si>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</si>
  <si>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</si>
  <si>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</si>
  <si>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</si>
  <si>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</si>
  <si>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</si>
  <si>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</si>
  <si>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</si>
  <si>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</si>
  <si>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</si>
  <si>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</si>
  <si>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</si>
  <si>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</si>
  <si>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</si>
  <si>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</si>
  <si>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</si>
  <si>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</si>
  <si>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</si>
  <si>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</si>
  <si>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</si>
  <si>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</si>
  <si>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</si>
  <si>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</si>
  <si>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</si>
  <si>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</si>
  <si>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</si>
  <si>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</si>
  <si>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</si>
  <si>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</si>
  <si>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</si>
  <si>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</si>
  <si>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</si>
  <si>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</si>
  <si>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</si>
  <si>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</si>
  <si>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</si>
  <si>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</si>
  <si>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</si>
  <si>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</si>
  <si>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</si>
  <si>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</si>
  <si>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</si>
  <si>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</si>
  <si>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</si>
  <si>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</si>
  <si>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</si>
  <si>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</si>
  <si>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</si>
  <si>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</si>
  <si>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</si>
  <si>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</si>
  <si>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</si>
  <si>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</si>
  <si>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</si>
  <si>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</si>
  <si>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</si>
  <si>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</si>
  <si>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</si>
  <si>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</si>
  <si>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</si>
  <si>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</si>
  <si>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</si>
  <si>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</si>
  <si>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</si>
  <si>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</si>
  <si>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</si>
  <si>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</si>
  <si>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</si>
  <si>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</si>
  <si>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</si>
  <si>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</si>
  <si>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</si>
  <si>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</si>
  <si>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</si>
  <si>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</si>
  <si>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</si>
  <si>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</si>
  <si>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</si>
  <si>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</si>
  <si>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</si>
  <si>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</si>
  <si>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</si>
  <si>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</si>
  <si>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</si>
  <si>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</si>
  <si>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</si>
  <si>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</si>
  <si>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</si>
  <si>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</si>
  <si>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</si>
  <si>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</si>
  <si>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</si>
  <si>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</si>
  <si>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</si>
  <si>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</si>
  <si>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</si>
  <si>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</si>
  <si>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</si>
  <si>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</si>
  <si>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</si>
  <si>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</si>
  <si>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</si>
  <si>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</si>
  <si>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</si>
  <si>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</si>
  <si>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</si>
  <si>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</si>
  <si>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</si>
  <si>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</si>
  <si>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</si>
  <si>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</si>
  <si>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</si>
  <si>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</si>
  <si>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</si>
  <si>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</si>
  <si>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</si>
  <si>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</si>
  <si>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</si>
  <si>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</si>
  <si>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</si>
  <si>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</si>
  <si>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</si>
  <si>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</si>
  <si>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</si>
  <si>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</si>
  <si>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</si>
  <si>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</si>
  <si>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</si>
  <si>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</si>
  <si>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</si>
  <si>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</si>
  <si>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</si>
  <si>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</si>
  <si>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</si>
  <si>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</si>
  <si>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</si>
  <si>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</si>
  <si>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</si>
  <si>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</si>
  <si>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</si>
  <si>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</si>
  <si>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</si>
  <si>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</si>
  <si>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</si>
  <si>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</si>
  <si>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</si>
  <si>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</si>
  <si>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</si>
  <si>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</si>
  <si>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</si>
  <si>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</si>
  <si>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</si>
  <si>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</si>
  <si>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</si>
  <si>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</si>
  <si>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</si>
  <si>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</si>
  <si>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</si>
  <si>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</si>
  <si>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</si>
  <si>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</si>
  <si>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</si>
  <si>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</si>
  <si>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</si>
  <si>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</si>
  <si>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</si>
  <si>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</si>
  <si>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</si>
  <si>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</si>
  <si>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</si>
  <si>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</si>
  <si>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</si>
  <si>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</si>
  <si>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</si>
  <si>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</si>
  <si>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</si>
  <si>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</si>
  <si>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</si>
  <si>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</si>
  <si>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</si>
  <si>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</si>
  <si>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</si>
  <si>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</si>
  <si>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</si>
  <si>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</si>
  <si>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</si>
  <si>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</si>
  <si>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</si>
  <si>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</si>
  <si>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</si>
  <si>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</si>
  <si>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</si>
  <si>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</si>
  <si>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</si>
  <si>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</si>
  <si>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</si>
  <si>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</si>
  <si>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</si>
  <si>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</si>
  <si>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</si>
  <si>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</si>
  <si>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</si>
  <si>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</si>
  <si>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</si>
  <si>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</si>
  <si>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</si>
  <si>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</si>
  <si>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</si>
  <si>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</si>
  <si>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</si>
  <si>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</si>
  <si>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</si>
  <si>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</si>
  <si>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</si>
  <si>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</si>
  <si>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</si>
  <si>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</si>
  <si>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</si>
  <si>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</si>
  <si>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</si>
  <si>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</si>
  <si>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</si>
  <si>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</si>
  <si>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</si>
  <si>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</si>
  <si>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</si>
  <si>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</si>
  <si>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</si>
  <si>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</si>
  <si>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</si>
  <si>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</si>
  <si>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</si>
  <si>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</si>
  <si>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</si>
  <si>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</si>
  <si>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</si>
  <si>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</si>
  <si>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</si>
  <si>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</si>
  <si>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</si>
  <si>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</si>
  <si>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</si>
  <si>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</si>
  <si>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</si>
  <si>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</si>
  <si>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</si>
  <si>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</si>
  <si>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</si>
  <si>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</si>
  <si>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</si>
  <si>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</si>
  <si>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</si>
  <si>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</si>
  <si>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</si>
  <si>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</si>
  <si>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</si>
  <si>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</si>
  <si>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</si>
  <si>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</si>
  <si>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</si>
  <si>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</si>
  <si>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</si>
  <si>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</si>
  <si>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</si>
  <si>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</si>
  <si>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</si>
  <si>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</si>
  <si>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</si>
  <si>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</si>
  <si>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</si>
  <si>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</si>
  <si>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</si>
  <si>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</si>
  <si>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</si>
  <si>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</si>
  <si>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</si>
  <si>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</si>
  <si>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</si>
  <si>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</si>
  <si>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</si>
  <si>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</si>
  <si>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</si>
  <si>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</si>
  <si>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</si>
  <si>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</si>
  <si>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</si>
  <si>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</si>
  <si>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</si>
  <si>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</si>
  <si>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</si>
  <si>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</si>
  <si>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</si>
  <si>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</si>
  <si>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</si>
  <si>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</si>
  <si>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</si>
  <si>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</si>
  <si>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</si>
  <si>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</si>
  <si>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</si>
  <si>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</si>
  <si>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</si>
  <si>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</si>
  <si>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</si>
  <si>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</si>
  <si>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</si>
  <si>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</si>
  <si>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</si>
  <si>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</si>
  <si>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</si>
  <si>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</si>
  <si>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</si>
  <si>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</si>
  <si>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</si>
  <si>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</si>
  <si>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</si>
  <si>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</si>
  <si>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</si>
  <si>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</si>
  <si>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</si>
  <si>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</si>
  <si>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</si>
  <si>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</si>
  <si>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</si>
  <si>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</si>
  <si>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</si>
  <si>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</si>
  <si>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</si>
  <si>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</si>
  <si>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</si>
  <si>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</si>
  <si>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</si>
  <si>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</si>
  <si>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</si>
  <si>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</si>
  <si>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</si>
  <si>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</si>
  <si>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</si>
  <si>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</si>
  <si>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</si>
  <si>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</si>
  <si>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</si>
  <si>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</si>
  <si>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</si>
  <si>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</si>
  <si>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</si>
  <si>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</si>
  <si>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</si>
  <si>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</si>
  <si>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</si>
  <si>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</si>
  <si>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</si>
  <si>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</si>
  <si>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</si>
  <si>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</si>
  <si>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</si>
  <si>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</si>
  <si>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</si>
  <si>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</si>
  <si>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</si>
  <si>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</si>
  <si>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</si>
  <si>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</si>
  <si>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</si>
  <si>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</si>
  <si>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</si>
  <si>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</si>
  <si>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</si>
  <si>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</si>
  <si>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</si>
  <si>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</si>
  <si>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</si>
  <si>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</si>
  <si>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</si>
  <si>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</si>
  <si>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</si>
  <si>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</si>
  <si>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</si>
  <si>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</si>
  <si>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</si>
  <si>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id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</si>
  <si>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</si>
  <si>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</si>
  <si>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</si>
  <si>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</si>
  <si>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</si>
  <si>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</si>
  <si>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</si>
  <si>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</si>
  <si>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</si>
  <si>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</si>
  <si>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</si>
  <si>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</si>
  <si>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</si>
  <si>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</si>
  <si>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</si>
  <si>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</si>
  <si>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</si>
  <si>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</si>
  <si>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</si>
  <si>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</si>
  <si>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</si>
  <si>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</si>
  <si>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</si>
  <si>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</si>
  <si>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</si>
  <si>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</si>
  <si>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</si>
  <si>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</si>
  <si>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</si>
  <si>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</si>
  <si>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</si>
  <si>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</si>
  <si>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</si>
  <si>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</si>
  <si>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</si>
  <si>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</si>
  <si>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</si>
  <si>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</si>
  <si>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</si>
  <si>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</si>
  <si>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</si>
  <si>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</si>
  <si>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</si>
  <si>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DateEndedConversion</t>
  </si>
  <si>
    <t>DateCreatedConversion</t>
  </si>
  <si>
    <t>Sum of backers_count</t>
  </si>
  <si>
    <t>2009</t>
  </si>
  <si>
    <t>Aug</t>
  </si>
  <si>
    <t>Sep</t>
  </si>
  <si>
    <t>Oct</t>
  </si>
  <si>
    <t>Nov</t>
  </si>
  <si>
    <t>Dec</t>
  </si>
  <si>
    <t>2010</t>
  </si>
  <si>
    <t>Feb</t>
  </si>
  <si>
    <t>Mar</t>
  </si>
  <si>
    <t>Apr</t>
  </si>
  <si>
    <t>May</t>
  </si>
  <si>
    <t>Jun</t>
  </si>
  <si>
    <t>Jul</t>
  </si>
  <si>
    <t>2011</t>
  </si>
  <si>
    <t>Jan</t>
  </si>
  <si>
    <t>2012</t>
  </si>
  <si>
    <t>2013</t>
  </si>
  <si>
    <t>2014</t>
  </si>
  <si>
    <t>2015</t>
  </si>
  <si>
    <t>2016</t>
  </si>
  <si>
    <t>2017</t>
  </si>
  <si>
    <t>Years</t>
  </si>
  <si>
    <t>Country</t>
  </si>
  <si>
    <t>Count Actions</t>
  </si>
  <si>
    <t>Category</t>
  </si>
  <si>
    <t>Year</t>
  </si>
  <si>
    <t>Activity Count (Top 4)</t>
  </si>
  <si>
    <t>Backers Count (Top 4)</t>
  </si>
  <si>
    <t>Activity sucuss trend (Top 4)</t>
  </si>
  <si>
    <t xml:space="preserve">Non US </t>
  </si>
  <si>
    <t>Campaign count</t>
  </si>
  <si>
    <t>in</t>
  </si>
  <si>
    <t>canceled Total</t>
  </si>
  <si>
    <t>failed Total</t>
  </si>
  <si>
    <t>live Total</t>
  </si>
  <si>
    <t>successful Total</t>
  </si>
  <si>
    <t>Non US</t>
  </si>
  <si>
    <t>Failed</t>
  </si>
  <si>
    <t>Successful</t>
  </si>
  <si>
    <t>Canceled</t>
  </si>
  <si>
    <t>Cancel : Other</t>
  </si>
  <si>
    <t>Cancel : US</t>
  </si>
  <si>
    <t>Failed : Other</t>
  </si>
  <si>
    <t>Failed : US</t>
  </si>
  <si>
    <t>Successful : Other</t>
  </si>
  <si>
    <t>Successful : US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</si>
  <si>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</si>
  <si>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</si>
  <si>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</si>
  <si>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</si>
  <si>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</si>
  <si>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</si>
  <si>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</si>
  <si>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and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</si>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</sst>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0" fontId="1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2" xfId="0" applyNumberFormat="1" applyFont="1" applyFill="1" applyBorder="1"/>
    <xf numFmtId="0" fontId="1" fillId="0" borderId="1" xfId="0" applyNumberFormat="1" applyFont="1" applyBorder="1"/>
    <xf numFmtId="0" fontId="1" fillId="2" borderId="0" xfId="0" applyFont="1" applyFill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1" fillId="2" borderId="0" xfId="0" applyFont="1" applyFill="1" applyBorder="1"/>
    <xf numFmtId="0" fontId="1" fillId="3" borderId="0" xfId="0" applyFont="1" applyFill="1" applyAlignment="1">
      <alignment horizontal="center"/>
    </xf>
    <xf numFmtId="43" fontId="1" fillId="3" borderId="0" xfId="1" applyFont="1" applyFill="1" applyAlignment="1">
      <alignment horizontal="center"/>
    </xf>
    <xf numFmtId="0" fontId="1" fillId="3" borderId="0" xfId="0" applyFont="1" applyFill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[StarterBook.xlsx]Pivot_State_by_Cat.!PivotTable8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Pivot_State_by_Cat.!$B$4:$B$5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Pivot_State_by_Cat.!$A$6:$A$47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Pivot_State_by_Cat.!$B$6:$B$47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0-4782-A966-F407A25F0020}"/>
            </c:ext>
          </c:extLst>
        </c:ser>
        <c:ser>
          <c:idx val="1"/>
          <c:order val="1"/>
          <c:tx>
            <c:strRef>
              <c:f>Pivot_State_by_Cat.!$C$4:$C$5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Pivot_State_by_Cat.!$A$6:$A$47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Pivot_State_by_Cat.!$C$6:$C$47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B0-4782-A966-F407A25F0020}"/>
            </c:ext>
          </c:extLst>
        </c:ser>
        <c:ser>
          <c:idx val="2"/>
          <c:order val="2"/>
          <c:tx>
            <c:strRef>
              <c:f>Pivot_State_by_Cat.!$D$4:$D$5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Pivot_State_by_Cat.!$A$6:$A$47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Pivot_State_by_Cat.!$D$6:$D$47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B0-4782-A966-F407A25F0020}"/>
            </c:ext>
          </c:extLst>
        </c:ser>
        <c:ser>
          <c:idx val="3"/>
          <c:order val="3"/>
          <c:tx>
            <c:strRef>
              <c:f>Pivot_State_by_Cat.!$E$4:$E$5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Pivot_State_by_Cat.!$A$6:$A$47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Pivot_State_by_Cat.!$E$6:$E$47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B0-4782-A966-F407A25F0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636440"/>
        <c:axId val="679636768"/>
      </c:barChart>
      <c:catAx>
        <c:axId val="67963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6768"/>
        <c:crosses val="autoZero"/>
        <c:auto val="1"/>
        <c:lblAlgn val="ctr"/>
        <c:lblOffset val="100"/>
        <c:noMultiLvlLbl val="0"/>
      </c:catAx>
      <c:valAx>
        <c:axId val="6796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[StarterBook.xlsx]Pivot_State_Over_Time!PivotTable16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Pivot_State_Over_Time!$B$4:$B$5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Pivot_State_Over_Time!$A$6:$A$18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Pivot_State_Over_Time!$B$6:$B$18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E-47DD-99CF-1D5918346FC9}"/>
            </c:ext>
          </c:extLst>
        </c:ser>
        <c:ser>
          <c:idx val="1"/>
          <c:order val="1"/>
          <c:tx>
            <c:strRef>
              <c:f>Pivot_State_Over_Time!$C$4:$C$5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Pivot_State_Over_Time!$A$6:$A$18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Pivot_State_Over_Time!$C$6:$C$18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7E-47DD-99CF-1D5918346FC9}"/>
            </c:ext>
          </c:extLst>
        </c:ser>
        <c:ser>
          <c:idx val="2"/>
          <c:order val="2"/>
          <c:tx>
            <c:strRef>
              <c:f>Pivot_State_Over_Time!$D$4:$D$5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Pivot_State_Over_Time!$A$6:$A$18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Pivot_State_Over_Time!$D$6:$D$18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7E-47DD-99CF-1D5918346FC9}"/>
            </c:ext>
          </c:extLst>
        </c:ser>
        <c:ser>
          <c:idx val="3"/>
          <c:order val="3"/>
          <c:tx>
            <c:strRef>
              <c:f>Pivot_State_Over_Time!$E$4:$E$5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Pivot_State_Over_Time!$A$6:$A$18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Pivot_State_Over_Time!$E$6:$E$18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7E-47DD-99CF-1D5918346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771160"/>
        <c:axId val="684770176"/>
      </c:lineChart>
      <c:catAx>
        <c:axId val="68477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70176"/>
        <c:crosses val="autoZero"/>
        <c:auto val="1"/>
        <c:lblAlgn val="ctr"/>
        <c:lblOffset val="100"/>
        <c:noMultiLvlLbl val="0"/>
      </c:catAx>
      <c:valAx>
        <c:axId val="6847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7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9-47FD-9E91-E896DBDC816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9-47FD-9E91-E896DBDC816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and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19-47FD-9E91-E896DBDC8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244240"/>
        <c:axId val="506240960"/>
      </c:lineChart>
      <c:catAx>
        <c:axId val="50624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40960"/>
        <c:crosses val="autoZero"/>
        <c:auto val="1"/>
        <c:lblAlgn val="ctr"/>
        <c:lblOffset val="100"/>
        <c:noMultiLvlLbl val="0"/>
      </c:catAx>
      <c:valAx>
        <c:axId val="5062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24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[StarterBook.xlsx]RepBySubCat!PivotTable8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RepBySubCat!$B$4:$B$6</c:f>
              <c:strCache>
                <c:ptCount val="1"/>
                <c:pt idx="0">
                  <c:v>canceled - AU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RepBySubCat!$B$7:$B$16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7">
                  <c:v>9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A-40F4-8C6F-A09E01D8A92E}"/>
            </c:ext>
          </c:extLst>
        </c:ser>
        <c:ser>
          <c:idx val="1"/>
          <c:order val="1"/>
          <c:tx>
            <c:strRef>
              <c:f>RepBySubCat!$C$4:$C$6</c:f>
              <c:strCache>
                <c:ptCount val="1"/>
                <c:pt idx="0">
                  <c:v>canceled - 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RepBySubCat!$C$7:$C$16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6">
                  <c:v>1</c:v>
                </c:pt>
                <c:pt idx="7">
                  <c:v>10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AA-40F4-8C6F-A09E01D8A92E}"/>
            </c:ext>
          </c:extLst>
        </c:ser>
        <c:ser>
          <c:idx val="2"/>
          <c:order val="2"/>
          <c:tx>
            <c:strRef>
              <c:f>RepBySubCat!$D$4:$D$6</c:f>
              <c:strCache>
                <c:ptCount val="1"/>
                <c:pt idx="0">
                  <c:v>canceled - 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RepBySubCat!$D$7:$D$16</c:f>
              <c:numCache>
                <c:formatCode>General</c:formatCode>
                <c:ptCount val="9"/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AA-40F4-8C6F-A09E01D8A92E}"/>
            </c:ext>
          </c:extLst>
        </c:ser>
        <c:ser>
          <c:idx val="3"/>
          <c:order val="3"/>
          <c:tx>
            <c:strRef>
              <c:f>RepBySubCat!$E$4:$E$6</c:f>
              <c:strCache>
                <c:ptCount val="1"/>
                <c:pt idx="0">
                  <c:v>canceled - DE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RepBySubCat!$E$7:$E$16</c:f>
              <c:numCache>
                <c:formatCode>General</c:formatCode>
                <c:ptCount val="9"/>
                <c:pt idx="1">
                  <c:v>1</c:v>
                </c:pt>
                <c:pt idx="3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AA-40F4-8C6F-A09E01D8A92E}"/>
            </c:ext>
          </c:extLst>
        </c:ser>
        <c:ser>
          <c:idx val="4"/>
          <c:order val="4"/>
          <c:tx>
            <c:strRef>
              <c:f>RepBySubCat!$F$4:$F$6</c:f>
              <c:strCache>
                <c:ptCount val="1"/>
                <c:pt idx="0">
                  <c:v>canceled - DK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RepBySubCat!$F$7:$F$16</c:f>
              <c:numCache>
                <c:formatCode>General</c:formatCode>
                <c:ptCount val="9"/>
                <c:pt idx="0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B9F9-4FEB-A5D7-F27CF3784E86}"/>
            </c:ext>
          </c:extLst>
        </c:ser>
        <c:ser>
          <c:idx val="5"/>
          <c:order val="5"/>
          <c:tx>
            <c:strRef>
              <c:f>RepBySubCat!$G$4:$G$6</c:f>
              <c:strCache>
                <c:ptCount val="1"/>
                <c:pt idx="0">
                  <c:v>canceled - 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RepBySubCat!$G$7:$G$16</c:f>
              <c:numCache>
                <c:formatCode>General</c:formatCode>
                <c:ptCount val="9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B9F9-4FEB-A5D7-F27CF3784E86}"/>
            </c:ext>
          </c:extLst>
        </c:ser>
        <c:ser>
          <c:idx val="6"/>
          <c:order val="6"/>
          <c:tx>
            <c:strRef>
              <c:f>RepBySubCat!$H$4:$H$6</c:f>
              <c:strCache>
                <c:ptCount val="1"/>
                <c:pt idx="0">
                  <c:v>canceled - FR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RepBySubCat!$H$7:$H$16</c:f>
              <c:numCache>
                <c:formatCode>General</c:formatCode>
                <c:ptCount val="9"/>
                <c:pt idx="6">
                  <c:v>1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B9F9-4FEB-A5D7-F27CF3784E86}"/>
            </c:ext>
          </c:extLst>
        </c:ser>
        <c:ser>
          <c:idx val="7"/>
          <c:order val="7"/>
          <c:tx>
            <c:strRef>
              <c:f>RepBySubCat!$I$4:$I$6</c:f>
              <c:strCache>
                <c:ptCount val="1"/>
                <c:pt idx="0">
                  <c:v>canceled - GB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RepBySubCat!$I$7:$I$16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4">
                  <c:v>1</c:v>
                </c:pt>
                <c:pt idx="6">
                  <c:v>3</c:v>
                </c:pt>
                <c:pt idx="7">
                  <c:v>12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B9F9-4FEB-A5D7-F27CF3784E86}"/>
            </c:ext>
          </c:extLst>
        </c:ser>
        <c:ser>
          <c:idx val="8"/>
          <c:order val="8"/>
          <c:tx>
            <c:strRef>
              <c:f>RepBySubCat!$J$4:$J$6</c:f>
              <c:strCache>
                <c:ptCount val="1"/>
                <c:pt idx="0">
                  <c:v>canceled - HK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RepBySubCat!$J$7:$J$16</c:f>
              <c:numCache>
                <c:formatCode>General</c:formatCode>
                <c:ptCount val="9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B9F9-4FEB-A5D7-F27CF3784E86}"/>
            </c:ext>
          </c:extLst>
        </c:ser>
        <c:ser>
          <c:idx val="9"/>
          <c:order val="9"/>
          <c:tx>
            <c:strRef>
              <c:f>RepBySubCat!$K$4:$K$6</c:f>
              <c:strCache>
                <c:ptCount val="1"/>
                <c:pt idx="0">
                  <c:v>canceled - IE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RepBySubCat!$K$7:$K$16</c:f>
              <c:numCache>
                <c:formatCode>General</c:formatCode>
                <c:ptCount val="9"/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B9F9-4FEB-A5D7-F27CF3784E86}"/>
            </c:ext>
          </c:extLst>
        </c:ser>
        <c:ser>
          <c:idx val="10"/>
          <c:order val="10"/>
          <c:tx>
            <c:strRef>
              <c:f>RepBySubCat!$L$4:$L$6</c:f>
              <c:strCache>
                <c:ptCount val="1"/>
                <c:pt idx="0">
                  <c:v>canceled - IT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RepBySubCat!$L$7:$L$16</c:f>
              <c:numCache>
                <c:formatCode>General</c:formatCode>
                <c:ptCount val="9"/>
                <c:pt idx="6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B9F9-4FEB-A5D7-F27CF3784E86}"/>
            </c:ext>
          </c:extLst>
        </c:ser>
        <c:ser>
          <c:idx val="11"/>
          <c:order val="11"/>
          <c:tx>
            <c:strRef>
              <c:f>RepBySubCat!$M$4:$M$6</c:f>
              <c:strCache>
                <c:ptCount val="1"/>
                <c:pt idx="0">
                  <c:v>canceled - MX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RepBySubCat!$M$7:$M$16</c:f>
              <c:numCache>
                <c:formatCode>General</c:formatCode>
                <c:ptCount val="9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B9F9-4FEB-A5D7-F27CF3784E86}"/>
            </c:ext>
          </c:extLst>
        </c:ser>
        <c:ser>
          <c:idx val="12"/>
          <c:order val="12"/>
          <c:tx>
            <c:strRef>
              <c:f>RepBySubCat!$N$4:$N$6</c:f>
              <c:strCache>
                <c:ptCount val="1"/>
                <c:pt idx="0">
                  <c:v>canceled - NL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RepBySubCat!$N$7:$N$16</c:f>
              <c:numCache>
                <c:formatCode>General</c:formatCode>
                <c:ptCount val="9"/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B9F9-4FEB-A5D7-F27CF3784E86}"/>
            </c:ext>
          </c:extLst>
        </c:ser>
        <c:ser>
          <c:idx val="13"/>
          <c:order val="13"/>
          <c:tx>
            <c:strRef>
              <c:f>RepBySubCat!$O$4:$O$6</c:f>
              <c:strCache>
                <c:ptCount val="1"/>
                <c:pt idx="0">
                  <c:v>canceled - NZ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RepBySubCat!$O$7:$O$16</c:f>
              <c:numCache>
                <c:formatCode>General</c:formatCode>
                <c:ptCount val="9"/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B9F9-4FEB-A5D7-F27CF3784E86}"/>
            </c:ext>
          </c:extLst>
        </c:ser>
        <c:ser>
          <c:idx val="14"/>
          <c:order val="14"/>
          <c:tx>
            <c:strRef>
              <c:f>RepBySubCat!$P$4:$P$6</c:f>
              <c:strCache>
                <c:ptCount val="1"/>
                <c:pt idx="0">
                  <c:v>canceled - SE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RepBySubCat!$P$7:$P$16</c:f>
              <c:numCache>
                <c:formatCode>General</c:formatCode>
                <c:ptCount val="9"/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B9F9-4FEB-A5D7-F27CF3784E86}"/>
            </c:ext>
          </c:extLst>
        </c:ser>
        <c:ser>
          <c:idx val="15"/>
          <c:order val="15"/>
          <c:tx>
            <c:strRef>
              <c:f>RepBySubCat!$Q$4:$Q$6</c:f>
              <c:strCache>
                <c:ptCount val="1"/>
                <c:pt idx="0">
                  <c:v>canceled - US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RepBySubCat!$Q$7:$Q$16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B9F9-4FEB-A5D7-F27CF3784E86}"/>
            </c:ext>
          </c:extLst>
        </c:ser>
        <c:ser>
          <c:idx val="16"/>
          <c:order val="16"/>
          <c:tx>
            <c:strRef>
              <c:f>RepBySubCat!$S$4:$S$6</c:f>
              <c:strCache>
                <c:ptCount val="1"/>
                <c:pt idx="0">
                  <c:v>failed - AT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RepBySubCat!$S$7:$S$16</c:f>
              <c:numCache>
                <c:formatCode>General</c:formatCode>
                <c:ptCount val="9"/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B9F9-4FEB-A5D7-F27CF3784E86}"/>
            </c:ext>
          </c:extLst>
        </c:ser>
        <c:ser>
          <c:idx val="17"/>
          <c:order val="17"/>
          <c:tx>
            <c:strRef>
              <c:f>RepBySubCat!$T$4:$T$6</c:f>
              <c:strCache>
                <c:ptCount val="1"/>
                <c:pt idx="0">
                  <c:v>failed - AU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RepBySubCat!$T$7:$T$16</c:f>
              <c:numCache>
                <c:formatCode>General</c:formatCode>
                <c:ptCount val="9"/>
                <c:pt idx="0">
                  <c:v>6</c:v>
                </c:pt>
                <c:pt idx="1">
                  <c:v>3</c:v>
                </c:pt>
                <c:pt idx="2">
                  <c:v>7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B9F9-4FEB-A5D7-F27CF3784E86}"/>
            </c:ext>
          </c:extLst>
        </c:ser>
        <c:ser>
          <c:idx val="18"/>
          <c:order val="18"/>
          <c:tx>
            <c:strRef>
              <c:f>RepBySubCat!$U$4:$U$6</c:f>
              <c:strCache>
                <c:ptCount val="1"/>
                <c:pt idx="0">
                  <c:v>failed - BE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RepBySubCat!$U$7:$U$16</c:f>
              <c:numCache>
                <c:formatCode>General</c:formatCode>
                <c:ptCount val="9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B9F9-4FEB-A5D7-F27CF3784E86}"/>
            </c:ext>
          </c:extLst>
        </c:ser>
        <c:ser>
          <c:idx val="19"/>
          <c:order val="19"/>
          <c:tx>
            <c:strRef>
              <c:f>RepBySubCat!$V$4:$V$6</c:f>
              <c:strCache>
                <c:ptCount val="1"/>
                <c:pt idx="0">
                  <c:v>failed - CA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RepBySubCat!$V$7:$V$16</c:f>
              <c:numCache>
                <c:formatCode>General</c:formatCode>
                <c:ptCount val="9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4">
                  <c:v>1</c:v>
                </c:pt>
                <c:pt idx="5">
                  <c:v>7</c:v>
                </c:pt>
                <c:pt idx="6">
                  <c:v>5</c:v>
                </c:pt>
                <c:pt idx="7">
                  <c:v>14</c:v>
                </c:pt>
                <c:pt idx="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B9F9-4FEB-A5D7-F27CF3784E86}"/>
            </c:ext>
          </c:extLst>
        </c:ser>
        <c:ser>
          <c:idx val="20"/>
          <c:order val="20"/>
          <c:tx>
            <c:strRef>
              <c:f>RepBySubCat!$W$4:$W$6</c:f>
              <c:strCache>
                <c:ptCount val="1"/>
                <c:pt idx="0">
                  <c:v>failed - CH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RepBySubCat!$W$7:$W$16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B9F9-4FEB-A5D7-F27CF3784E86}"/>
            </c:ext>
          </c:extLst>
        </c:ser>
        <c:ser>
          <c:idx val="21"/>
          <c:order val="21"/>
          <c:tx>
            <c:strRef>
              <c:f>RepBySubCat!$X$4:$X$6</c:f>
              <c:strCache>
                <c:ptCount val="1"/>
                <c:pt idx="0">
                  <c:v>failed - DE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RepBySubCat!$X$7:$X$16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6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B9F9-4FEB-A5D7-F27CF3784E86}"/>
            </c:ext>
          </c:extLst>
        </c:ser>
        <c:ser>
          <c:idx val="22"/>
          <c:order val="22"/>
          <c:tx>
            <c:strRef>
              <c:f>RepBySubCat!$Y$4:$Y$6</c:f>
              <c:strCache>
                <c:ptCount val="1"/>
                <c:pt idx="0">
                  <c:v>failed - DK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RepBySubCat!$Y$7:$Y$16</c:f>
              <c:numCache>
                <c:formatCode>General</c:formatCode>
                <c:ptCount val="9"/>
                <c:pt idx="1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B9F9-4FEB-A5D7-F27CF3784E86}"/>
            </c:ext>
          </c:extLst>
        </c:ser>
        <c:ser>
          <c:idx val="23"/>
          <c:order val="23"/>
          <c:tx>
            <c:strRef>
              <c:f>RepBySubCat!$Z$4:$Z$6</c:f>
              <c:strCache>
                <c:ptCount val="1"/>
                <c:pt idx="0">
                  <c:v>failed - 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RepBySubCat!$Z$7:$Z$16</c:f>
              <c:numCache>
                <c:formatCode>General</c:formatCode>
                <c:ptCount val="9"/>
                <c:pt idx="0">
                  <c:v>1</c:v>
                </c:pt>
                <c:pt idx="2">
                  <c:v>1</c:v>
                </c:pt>
                <c:pt idx="6">
                  <c:v>2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B9F9-4FEB-A5D7-F27CF3784E86}"/>
            </c:ext>
          </c:extLst>
        </c:ser>
        <c:ser>
          <c:idx val="24"/>
          <c:order val="24"/>
          <c:tx>
            <c:strRef>
              <c:f>RepBySubCat!$AA$4:$AA$6</c:f>
              <c:strCache>
                <c:ptCount val="1"/>
                <c:pt idx="0">
                  <c:v>failed - FR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RepBySubCat!$AA$7:$AA$16</c:f>
              <c:numCache>
                <c:formatCode>General</c:formatCode>
                <c:ptCount val="9"/>
                <c:pt idx="1">
                  <c:v>1</c:v>
                </c:pt>
                <c:pt idx="2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B9F9-4FEB-A5D7-F27CF3784E86}"/>
            </c:ext>
          </c:extLst>
        </c:ser>
        <c:ser>
          <c:idx val="25"/>
          <c:order val="25"/>
          <c:tx>
            <c:strRef>
              <c:f>RepBySubCat!$AB$4:$AB$6</c:f>
              <c:strCache>
                <c:ptCount val="1"/>
                <c:pt idx="0">
                  <c:v>failed - GB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RepBySubCat!$AB$7:$AB$16</c:f>
              <c:numCache>
                <c:formatCode>General</c:formatCode>
                <c:ptCount val="9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4">
                  <c:v>7</c:v>
                </c:pt>
                <c:pt idx="5">
                  <c:v>27</c:v>
                </c:pt>
                <c:pt idx="6">
                  <c:v>8</c:v>
                </c:pt>
                <c:pt idx="7">
                  <c:v>19</c:v>
                </c:pt>
                <c:pt idx="8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B9F9-4FEB-A5D7-F27CF3784E86}"/>
            </c:ext>
          </c:extLst>
        </c:ser>
        <c:ser>
          <c:idx val="26"/>
          <c:order val="26"/>
          <c:tx>
            <c:strRef>
              <c:f>RepBySubCat!$AC$4:$AC$6</c:f>
              <c:strCache>
                <c:ptCount val="1"/>
                <c:pt idx="0">
                  <c:v>failed - HK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RepBySubCat!$AC$7:$AC$16</c:f>
              <c:numCache>
                <c:formatCode>General</c:formatCode>
                <c:ptCount val="9"/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B9F9-4FEB-A5D7-F27CF3784E86}"/>
            </c:ext>
          </c:extLst>
        </c:ser>
        <c:ser>
          <c:idx val="27"/>
          <c:order val="27"/>
          <c:tx>
            <c:strRef>
              <c:f>RepBySubCat!$AD$4:$AD$6</c:f>
              <c:strCache>
                <c:ptCount val="1"/>
                <c:pt idx="0">
                  <c:v>failed - IE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RepBySubCat!$AD$7:$AD$16</c:f>
              <c:numCache>
                <c:formatCode>General</c:formatCode>
                <c:ptCount val="9"/>
                <c:pt idx="6">
                  <c:v>1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B9F9-4FEB-A5D7-F27CF3784E86}"/>
            </c:ext>
          </c:extLst>
        </c:ser>
        <c:ser>
          <c:idx val="28"/>
          <c:order val="28"/>
          <c:tx>
            <c:strRef>
              <c:f>RepBySubCat!$AE$4:$AE$6</c:f>
              <c:strCache>
                <c:ptCount val="1"/>
                <c:pt idx="0">
                  <c:v>failed - IT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RepBySubCat!$AE$7:$AE$16</c:f>
              <c:numCache>
                <c:formatCode>General</c:formatCode>
                <c:ptCount val="9"/>
                <c:pt idx="5">
                  <c:v>1</c:v>
                </c:pt>
                <c:pt idx="6">
                  <c:v>8</c:v>
                </c:pt>
                <c:pt idx="7">
                  <c:v>7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B9F9-4FEB-A5D7-F27CF3784E86}"/>
            </c:ext>
          </c:extLst>
        </c:ser>
        <c:ser>
          <c:idx val="29"/>
          <c:order val="29"/>
          <c:tx>
            <c:strRef>
              <c:f>RepBySubCat!$AF$4:$AF$6</c:f>
              <c:strCache>
                <c:ptCount val="1"/>
                <c:pt idx="0">
                  <c:v>failed - MX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RepBySubCat!$AF$7:$AF$16</c:f>
              <c:numCache>
                <c:formatCode>General</c:formatCode>
                <c:ptCount val="9"/>
                <c:pt idx="2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B9F9-4FEB-A5D7-F27CF3784E86}"/>
            </c:ext>
          </c:extLst>
        </c:ser>
        <c:ser>
          <c:idx val="30"/>
          <c:order val="30"/>
          <c:tx>
            <c:strRef>
              <c:f>RepBySubCat!$AG$4:$AG$6</c:f>
              <c:strCache>
                <c:ptCount val="1"/>
                <c:pt idx="0">
                  <c:v>failed - NL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RepBySubCat!$AG$7:$AG$16</c:f>
              <c:numCache>
                <c:formatCode>General</c:formatCode>
                <c:ptCount val="9"/>
                <c:pt idx="0">
                  <c:v>1</c:v>
                </c:pt>
                <c:pt idx="5">
                  <c:v>2</c:v>
                </c:pt>
                <c:pt idx="7">
                  <c:v>8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B9F9-4FEB-A5D7-F27CF3784E86}"/>
            </c:ext>
          </c:extLst>
        </c:ser>
        <c:ser>
          <c:idx val="31"/>
          <c:order val="31"/>
          <c:tx>
            <c:strRef>
              <c:f>RepBySubCat!$AH$4:$AH$6</c:f>
              <c:strCache>
                <c:ptCount val="1"/>
                <c:pt idx="0">
                  <c:v>failed - NO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RepBySubCat!$AH$7:$AH$16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B9F9-4FEB-A5D7-F27CF3784E86}"/>
            </c:ext>
          </c:extLst>
        </c:ser>
        <c:ser>
          <c:idx val="32"/>
          <c:order val="32"/>
          <c:tx>
            <c:strRef>
              <c:f>RepBySubCat!$AI$4:$AI$6</c:f>
              <c:strCache>
                <c:ptCount val="1"/>
                <c:pt idx="0">
                  <c:v>failed - NZ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RepBySubCat!$AI$7:$AI$16</c:f>
              <c:numCache>
                <c:formatCode>General</c:formatCode>
                <c:ptCount val="9"/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B9F9-4FEB-A5D7-F27CF3784E86}"/>
            </c:ext>
          </c:extLst>
        </c:ser>
        <c:ser>
          <c:idx val="33"/>
          <c:order val="33"/>
          <c:tx>
            <c:strRef>
              <c:f>RepBySubCat!$AJ$4:$AJ$6</c:f>
              <c:strCache>
                <c:ptCount val="1"/>
                <c:pt idx="0">
                  <c:v>failed - SE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RepBySubCat!$AJ$7:$AJ$16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B9F9-4FEB-A5D7-F27CF3784E86}"/>
            </c:ext>
          </c:extLst>
        </c:ser>
        <c:ser>
          <c:idx val="34"/>
          <c:order val="34"/>
          <c:tx>
            <c:strRef>
              <c:f>RepBySubCat!$AK$4:$AK$6</c:f>
              <c:strCache>
                <c:ptCount val="1"/>
                <c:pt idx="0">
                  <c:v>failed - US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RepBySubCat!$AK$7:$AK$16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B9F9-4FEB-A5D7-F27CF3784E86}"/>
            </c:ext>
          </c:extLst>
        </c:ser>
        <c:ser>
          <c:idx val="35"/>
          <c:order val="35"/>
          <c:tx>
            <c:strRef>
              <c:f>RepBySubCat!$AM$4:$AM$6</c:f>
              <c:strCache>
                <c:ptCount val="1"/>
                <c:pt idx="0">
                  <c:v>live - AT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RepBySubCat!$AM$7:$AM$16</c:f>
              <c:numCache>
                <c:formatCode>General</c:formatCode>
                <c:ptCount val="9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B9F9-4FEB-A5D7-F27CF3784E86}"/>
            </c:ext>
          </c:extLst>
        </c:ser>
        <c:ser>
          <c:idx val="36"/>
          <c:order val="36"/>
          <c:tx>
            <c:strRef>
              <c:f>RepBySubCat!$AN$4:$AN$6</c:f>
              <c:strCache>
                <c:ptCount val="1"/>
                <c:pt idx="0">
                  <c:v>live - CA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RepBySubCat!$AN$7:$AN$16</c:f>
              <c:numCache>
                <c:formatCode>General</c:formatCode>
                <c:ptCount val="9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B9F9-4FEB-A5D7-F27CF3784E86}"/>
            </c:ext>
          </c:extLst>
        </c:ser>
        <c:ser>
          <c:idx val="37"/>
          <c:order val="37"/>
          <c:tx>
            <c:strRef>
              <c:f>RepBySubCat!$AO$4:$AO$6</c:f>
              <c:strCache>
                <c:ptCount val="1"/>
                <c:pt idx="0">
                  <c:v>live - FR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RepBySubCat!$AO$7:$AO$16</c:f>
              <c:numCache>
                <c:formatCode>General</c:formatCode>
                <c:ptCount val="9"/>
                <c:pt idx="4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B9F9-4FEB-A5D7-F27CF3784E86}"/>
            </c:ext>
          </c:extLst>
        </c:ser>
        <c:ser>
          <c:idx val="38"/>
          <c:order val="38"/>
          <c:tx>
            <c:strRef>
              <c:f>RepBySubCat!$AP$4:$AP$6</c:f>
              <c:strCache>
                <c:ptCount val="1"/>
                <c:pt idx="0">
                  <c:v>live - GB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RepBySubCat!$AP$7:$AP$16</c:f>
              <c:numCache>
                <c:formatCode>General</c:formatCode>
                <c:ptCount val="9"/>
                <c:pt idx="1">
                  <c:v>1</c:v>
                </c:pt>
                <c:pt idx="4">
                  <c:v>1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B9F9-4FEB-A5D7-F27CF3784E86}"/>
            </c:ext>
          </c:extLst>
        </c:ser>
        <c:ser>
          <c:idx val="39"/>
          <c:order val="39"/>
          <c:tx>
            <c:strRef>
              <c:f>RepBySubCat!$AQ$4:$AQ$6</c:f>
              <c:strCache>
                <c:ptCount val="1"/>
                <c:pt idx="0">
                  <c:v>live - IE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RepBySubCat!$AQ$7:$AQ$16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B9F9-4FEB-A5D7-F27CF3784E86}"/>
            </c:ext>
          </c:extLst>
        </c:ser>
        <c:ser>
          <c:idx val="40"/>
          <c:order val="40"/>
          <c:tx>
            <c:strRef>
              <c:f>RepBySubCat!$AR$4:$AR$6</c:f>
              <c:strCache>
                <c:ptCount val="1"/>
                <c:pt idx="0">
                  <c:v>live - MX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RepBySubCat!$AR$7:$AR$16</c:f>
              <c:numCache>
                <c:formatCode>General</c:formatCode>
                <c:ptCount val="9"/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B9F9-4FEB-A5D7-F27CF3784E86}"/>
            </c:ext>
          </c:extLst>
        </c:ser>
        <c:ser>
          <c:idx val="41"/>
          <c:order val="41"/>
          <c:tx>
            <c:strRef>
              <c:f>RepBySubCat!$AS$4:$AS$6</c:f>
              <c:strCache>
                <c:ptCount val="1"/>
                <c:pt idx="0">
                  <c:v>live - NL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RepBySubCat!$AS$7:$AS$16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B9F9-4FEB-A5D7-F27CF3784E86}"/>
            </c:ext>
          </c:extLst>
        </c:ser>
        <c:ser>
          <c:idx val="42"/>
          <c:order val="42"/>
          <c:tx>
            <c:strRef>
              <c:f>RepBySubCat!$AT$4:$AT$6</c:f>
              <c:strCache>
                <c:ptCount val="1"/>
                <c:pt idx="0">
                  <c:v>live - US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RepBySubCat!$AT$7:$AT$16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B9F9-4FEB-A5D7-F27CF3784E86}"/>
            </c:ext>
          </c:extLst>
        </c:ser>
        <c:ser>
          <c:idx val="43"/>
          <c:order val="43"/>
          <c:tx>
            <c:strRef>
              <c:f>RepBySubCat!$AV$4:$AV$6</c:f>
              <c:strCache>
                <c:ptCount val="1"/>
                <c:pt idx="0">
                  <c:v>successful - AT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RepBySubCat!$AV$7:$AV$16</c:f>
              <c:numCache>
                <c:formatCode>General</c:formatCode>
                <c:ptCount val="9"/>
                <c:pt idx="4">
                  <c:v>1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B9F9-4FEB-A5D7-F27CF3784E86}"/>
            </c:ext>
          </c:extLst>
        </c:ser>
        <c:ser>
          <c:idx val="44"/>
          <c:order val="44"/>
          <c:tx>
            <c:strRef>
              <c:f>RepBySubCat!$AW$4:$AW$6</c:f>
              <c:strCache>
                <c:ptCount val="1"/>
                <c:pt idx="0">
                  <c:v>successful - AU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RepBySubCat!$AW$7:$AW$16</c:f>
              <c:numCache>
                <c:formatCode>General</c:formatCode>
                <c:ptCount val="9"/>
                <c:pt idx="0">
                  <c:v>4</c:v>
                </c:pt>
                <c:pt idx="2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B9F9-4FEB-A5D7-F27CF3784E86}"/>
            </c:ext>
          </c:extLst>
        </c:ser>
        <c:ser>
          <c:idx val="45"/>
          <c:order val="45"/>
          <c:tx>
            <c:strRef>
              <c:f>RepBySubCat!$AX$4:$AX$6</c:f>
              <c:strCache>
                <c:ptCount val="1"/>
                <c:pt idx="0">
                  <c:v>successful - BE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RepBySubCat!$AX$7:$AX$16</c:f>
              <c:numCache>
                <c:formatCode>General</c:formatCode>
                <c:ptCount val="9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B9F9-4FEB-A5D7-F27CF3784E86}"/>
            </c:ext>
          </c:extLst>
        </c:ser>
        <c:ser>
          <c:idx val="46"/>
          <c:order val="46"/>
          <c:tx>
            <c:strRef>
              <c:f>RepBySubCat!$AY$4:$AY$6</c:f>
              <c:strCache>
                <c:ptCount val="1"/>
                <c:pt idx="0">
                  <c:v>successful - CA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RepBySubCat!$AY$7:$AY$16</c:f>
              <c:numCache>
                <c:formatCode>General</c:formatCode>
                <c:ptCount val="9"/>
                <c:pt idx="0">
                  <c:v>6</c:v>
                </c:pt>
                <c:pt idx="2">
                  <c:v>4</c:v>
                </c:pt>
                <c:pt idx="4">
                  <c:v>10</c:v>
                </c:pt>
                <c:pt idx="5">
                  <c:v>6</c:v>
                </c:pt>
                <c:pt idx="6">
                  <c:v>3</c:v>
                </c:pt>
                <c:pt idx="7">
                  <c:v>7</c:v>
                </c:pt>
                <c:pt idx="8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B9F9-4FEB-A5D7-F27CF3784E86}"/>
            </c:ext>
          </c:extLst>
        </c:ser>
        <c:ser>
          <c:idx val="47"/>
          <c:order val="47"/>
          <c:tx>
            <c:strRef>
              <c:f>RepBySubCat!$AZ$4:$AZ$6</c:f>
              <c:strCache>
                <c:ptCount val="1"/>
                <c:pt idx="0">
                  <c:v>successful - CH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RepBySubCat!$AZ$7:$AZ$16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B9F9-4FEB-A5D7-F27CF3784E86}"/>
            </c:ext>
          </c:extLst>
        </c:ser>
        <c:ser>
          <c:idx val="48"/>
          <c:order val="48"/>
          <c:tx>
            <c:strRef>
              <c:f>RepBySubCat!$BA$4:$BA$6</c:f>
              <c:strCache>
                <c:ptCount val="1"/>
                <c:pt idx="0">
                  <c:v>successful - DE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RepBySubCat!$BA$7:$BA$16</c:f>
              <c:numCache>
                <c:formatCode>General</c:formatCode>
                <c:ptCount val="9"/>
                <c:pt idx="0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5</c:v>
                </c:pt>
                <c:pt idx="7">
                  <c:v>9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B9F9-4FEB-A5D7-F27CF3784E86}"/>
            </c:ext>
          </c:extLst>
        </c:ser>
        <c:ser>
          <c:idx val="49"/>
          <c:order val="49"/>
          <c:tx>
            <c:strRef>
              <c:f>RepBySubCat!$BB$4:$BB$6</c:f>
              <c:strCache>
                <c:ptCount val="1"/>
                <c:pt idx="0">
                  <c:v>successful - DK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RepBySubCat!$BB$7:$BB$16</c:f>
              <c:numCache>
                <c:formatCode>General</c:formatCode>
                <c:ptCount val="9"/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B9F9-4FEB-A5D7-F27CF3784E86}"/>
            </c:ext>
          </c:extLst>
        </c:ser>
        <c:ser>
          <c:idx val="50"/>
          <c:order val="50"/>
          <c:tx>
            <c:strRef>
              <c:f>RepBySubCat!$BC$4:$BC$6</c:f>
              <c:strCache>
                <c:ptCount val="1"/>
                <c:pt idx="0">
                  <c:v>successful - ES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RepBySubCat!$BC$7:$BC$16</c:f>
              <c:numCache>
                <c:formatCode>General</c:formatCode>
                <c:ptCount val="9"/>
                <c:pt idx="0">
                  <c:v>3</c:v>
                </c:pt>
                <c:pt idx="2">
                  <c:v>1</c:v>
                </c:pt>
                <c:pt idx="4">
                  <c:v>3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B9F9-4FEB-A5D7-F27CF3784E86}"/>
            </c:ext>
          </c:extLst>
        </c:ser>
        <c:ser>
          <c:idx val="51"/>
          <c:order val="51"/>
          <c:tx>
            <c:strRef>
              <c:f>RepBySubCat!$BD$4:$BD$6</c:f>
              <c:strCache>
                <c:ptCount val="1"/>
                <c:pt idx="0">
                  <c:v>successful - FR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RepBySubCat!$BD$7:$BD$16</c:f>
              <c:numCache>
                <c:formatCode>General</c:formatCode>
                <c:ptCount val="9"/>
                <c:pt idx="0">
                  <c:v>3</c:v>
                </c:pt>
                <c:pt idx="4">
                  <c:v>4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B9F9-4FEB-A5D7-F27CF3784E86}"/>
            </c:ext>
          </c:extLst>
        </c:ser>
        <c:ser>
          <c:idx val="52"/>
          <c:order val="52"/>
          <c:tx>
            <c:strRef>
              <c:f>RepBySubCat!$BE$4:$BE$6</c:f>
              <c:strCache>
                <c:ptCount val="1"/>
                <c:pt idx="0">
                  <c:v>successful - GB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RepBySubCat!$BE$7:$BE$16</c:f>
              <c:numCache>
                <c:formatCode>General</c:formatCode>
                <c:ptCount val="9"/>
                <c:pt idx="0">
                  <c:v>21</c:v>
                </c:pt>
                <c:pt idx="2">
                  <c:v>16</c:v>
                </c:pt>
                <c:pt idx="4">
                  <c:v>25</c:v>
                </c:pt>
                <c:pt idx="5">
                  <c:v>18</c:v>
                </c:pt>
                <c:pt idx="6">
                  <c:v>6</c:v>
                </c:pt>
                <c:pt idx="7">
                  <c:v>22</c:v>
                </c:pt>
                <c:pt idx="8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B9F9-4FEB-A5D7-F27CF3784E86}"/>
            </c:ext>
          </c:extLst>
        </c:ser>
        <c:ser>
          <c:idx val="53"/>
          <c:order val="53"/>
          <c:tx>
            <c:strRef>
              <c:f>RepBySubCat!$BF$4:$BF$6</c:f>
              <c:strCache>
                <c:ptCount val="1"/>
                <c:pt idx="0">
                  <c:v>successful - IE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RepBySubCat!$BF$7:$BF$16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B9F9-4FEB-A5D7-F27CF3784E86}"/>
            </c:ext>
          </c:extLst>
        </c:ser>
        <c:ser>
          <c:idx val="54"/>
          <c:order val="54"/>
          <c:tx>
            <c:strRef>
              <c:f>RepBySubCat!$BG$4:$BG$6</c:f>
              <c:strCache>
                <c:ptCount val="1"/>
                <c:pt idx="0">
                  <c:v>successful - 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RepBySubCat!$BG$7:$BG$16</c:f>
              <c:numCache>
                <c:formatCode>General</c:formatCode>
                <c:ptCount val="9"/>
                <c:pt idx="2">
                  <c:v>1</c:v>
                </c:pt>
                <c:pt idx="4">
                  <c:v>1</c:v>
                </c:pt>
                <c:pt idx="5">
                  <c:v>2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B9F9-4FEB-A5D7-F27CF3784E86}"/>
            </c:ext>
          </c:extLst>
        </c:ser>
        <c:ser>
          <c:idx val="55"/>
          <c:order val="55"/>
          <c:tx>
            <c:strRef>
              <c:f>RepBySubCat!$BH$4:$BH$6</c:f>
              <c:strCache>
                <c:ptCount val="1"/>
                <c:pt idx="0">
                  <c:v>successful - 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RepBySubCat!$BH$7:$BH$16</c:f>
              <c:numCache>
                <c:formatCode>General</c:formatCode>
                <c:ptCount val="9"/>
                <c:pt idx="5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B9F9-4FEB-A5D7-F27CF3784E86}"/>
            </c:ext>
          </c:extLst>
        </c:ser>
        <c:ser>
          <c:idx val="56"/>
          <c:order val="56"/>
          <c:tx>
            <c:strRef>
              <c:f>RepBySubCat!$BI$4:$BI$6</c:f>
              <c:strCache>
                <c:ptCount val="1"/>
                <c:pt idx="0">
                  <c:v>successful - NL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RepBySubCat!$BI$7:$BI$16</c:f>
              <c:numCache>
                <c:formatCode>General</c:formatCode>
                <c:ptCount val="9"/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B9F9-4FEB-A5D7-F27CF3784E86}"/>
            </c:ext>
          </c:extLst>
        </c:ser>
        <c:ser>
          <c:idx val="57"/>
          <c:order val="57"/>
          <c:tx>
            <c:strRef>
              <c:f>RepBySubCat!$BJ$4:$BJ$6</c:f>
              <c:strCache>
                <c:ptCount val="1"/>
                <c:pt idx="0">
                  <c:v>successful - NO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RepBySubCat!$BJ$7:$BJ$16</c:f>
              <c:numCache>
                <c:formatCode>General</c:formatCode>
                <c:ptCount val="9"/>
                <c:pt idx="5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B9F9-4FEB-A5D7-F27CF3784E86}"/>
            </c:ext>
          </c:extLst>
        </c:ser>
        <c:ser>
          <c:idx val="58"/>
          <c:order val="58"/>
          <c:tx>
            <c:strRef>
              <c:f>RepBySubCat!$BK$4:$BK$6</c:f>
              <c:strCache>
                <c:ptCount val="1"/>
                <c:pt idx="0">
                  <c:v>successful - NZ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RepBySubCat!$BK$7:$BK$16</c:f>
              <c:numCache>
                <c:formatCode>General</c:formatCode>
                <c:ptCount val="9"/>
                <c:pt idx="0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B9F9-4FEB-A5D7-F27CF3784E86}"/>
            </c:ext>
          </c:extLst>
        </c:ser>
        <c:ser>
          <c:idx val="59"/>
          <c:order val="59"/>
          <c:tx>
            <c:strRef>
              <c:f>RepBySubCat!$BL$4:$BL$6</c:f>
              <c:strCache>
                <c:ptCount val="1"/>
                <c:pt idx="0">
                  <c:v>successful - SE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RepBySubCat!$BL$7:$BL$16</c:f>
              <c:numCache>
                <c:formatCode>General</c:formatCode>
                <c:ptCount val="9"/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B9F9-4FEB-A5D7-F27CF3784E86}"/>
            </c:ext>
          </c:extLst>
        </c:ser>
        <c:ser>
          <c:idx val="60"/>
          <c:order val="60"/>
          <c:tx>
            <c:strRef>
              <c:f>RepBySubCat!$BM$4:$BM$6</c:f>
              <c:strCache>
                <c:ptCount val="1"/>
                <c:pt idx="0">
                  <c:v>successful - SG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RepBySubCat!$BM$7:$BM$16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B9F9-4FEB-A5D7-F27CF3784E86}"/>
            </c:ext>
          </c:extLst>
        </c:ser>
        <c:ser>
          <c:idx val="61"/>
          <c:order val="61"/>
          <c:tx>
            <c:strRef>
              <c:f>RepBySubCat!$BN$4:$BN$6</c:f>
              <c:strCache>
                <c:ptCount val="1"/>
                <c:pt idx="0">
                  <c:v>successful - US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RepBySubCat!$A$7:$A$16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RepBySubCat!$BN$7:$BN$16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B9F9-4FEB-A5D7-F27CF378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636440"/>
        <c:axId val="679636768"/>
      </c:barChart>
      <c:catAx>
        <c:axId val="67963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6768"/>
        <c:crosses val="autoZero"/>
        <c:auto val="1"/>
        <c:lblAlgn val="ctr"/>
        <c:lblOffset val="100"/>
        <c:noMultiLvlLbl val="0"/>
      </c:catAx>
      <c:valAx>
        <c:axId val="6796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State</a:t>
            </a:r>
            <a:r>
              <a:rPr lang="en-US" baseline="0"/>
              <a:t> by category : US vs.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Sheet3!$Q$2</c:f>
              <c:strCache>
                <c:ptCount val="1"/>
                <c:pt idx="0">
                  <c:v>Cancel : Other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Sheet3!$Q$3:$Q$11</c:f>
              <c:numCache>
                <c:formatCode>General</c:formatCode>
                <c:ptCount val="9"/>
                <c:pt idx="0">
                  <c:v>9.7826086956521738</c:v>
                </c:pt>
                <c:pt idx="1">
                  <c:v>5.4347826086956523</c:v>
                </c:pt>
                <c:pt idx="2">
                  <c:v>0</c:v>
                </c:pt>
                <c:pt idx="3">
                  <c:v>1.0869565217391304</c:v>
                </c:pt>
                <c:pt idx="4">
                  <c:v>1.0869565217391304</c:v>
                </c:pt>
                <c:pt idx="5">
                  <c:v>0</c:v>
                </c:pt>
                <c:pt idx="6">
                  <c:v>8.695652173913043</c:v>
                </c:pt>
                <c:pt idx="7">
                  <c:v>61.95652173913043</c:v>
                </c:pt>
                <c:pt idx="8">
                  <c:v>11.956521739130435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9-4303-A5BA-D0AAE8B1F65F}"/>
            </c:ext>
          </c:extLst>
        </c:ser>
        <c:ser>
          <c:idx val="1"/>
          <c:order val="1"/>
          <c:tx>
            <c:strRef>
              <c:f>Sheet3!$R$2</c:f>
              <c:strCache>
                <c:ptCount val="1"/>
                <c:pt idx="0">
                  <c:v>Cancel : US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Sheet3!$A$3:$A$11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Sheet3!$R$3:$R$11</c:f>
              <c:numCache>
                <c:formatCode>General</c:formatCode>
                <c:ptCount val="9"/>
                <c:pt idx="0">
                  <c:v>12.062256809338521</c:v>
                </c:pt>
                <c:pt idx="1">
                  <c:v>5.836575875486381</c:v>
                </c:pt>
                <c:pt idx="3">
                  <c:v>8.9494163424124515</c:v>
                </c:pt>
                <c:pt idx="4">
                  <c:v>7.3929961089494167</c:v>
                </c:pt>
                <c:pt idx="6">
                  <c:v>8.5603112840466924</c:v>
                </c:pt>
                <c:pt idx="7">
                  <c:v>47.081712062256805</c:v>
                </c:pt>
                <c:pt idx="8">
                  <c:v>10.116731517509727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9-4303-A5BA-D0AAE8B1F65F}"/>
            </c:ext>
          </c:extLst>
        </c:ser>
        <c:ser>
          <c:idx val="2"/>
          <c:order val="2"/>
          <c:tx>
            <c:strRef>
              <c:f>Sheet3!$T$2</c:f>
              <c:strCache>
                <c:ptCount val="1"/>
                <c:pt idx="0">
                  <c:v>Failed : Other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Sheet3!$T$3:$T$11</c:f>
              <c:numCache>
                <c:formatCode>General</c:formatCode>
                <c:ptCount val="9"/>
                <c:pt idx="0">
                  <c:v>11.311053984575835</c:v>
                </c:pt>
                <c:pt idx="1">
                  <c:v>5.3984575835475574</c:v>
                </c:pt>
                <c:pt idx="2">
                  <c:v>9.5115681233933156</c:v>
                </c:pt>
                <c:pt idx="3">
                  <c:v>0</c:v>
                </c:pt>
                <c:pt idx="4">
                  <c:v>2.5706940874035991</c:v>
                </c:pt>
                <c:pt idx="5">
                  <c:v>10.796915167095115</c:v>
                </c:pt>
                <c:pt idx="6">
                  <c:v>8.9974293059125969</c:v>
                </c:pt>
                <c:pt idx="7">
                  <c:v>17.994858611825194</c:v>
                </c:pt>
                <c:pt idx="8">
                  <c:v>33.419023136246793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D9-4303-A5BA-D0AAE8B1F65F}"/>
            </c:ext>
          </c:extLst>
        </c:ser>
        <c:ser>
          <c:idx val="3"/>
          <c:order val="3"/>
          <c:tx>
            <c:strRef>
              <c:f>Sheet3!$U$2</c:f>
              <c:strCache>
                <c:ptCount val="1"/>
                <c:pt idx="0">
                  <c:v>Failed : US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Sheet3!$U$3:$U$11</c:f>
              <c:numCache>
                <c:formatCode>General</c:formatCode>
                <c:ptCount val="9"/>
                <c:pt idx="0">
                  <c:v>11.850501367365544</c:v>
                </c:pt>
                <c:pt idx="1">
                  <c:v>10.483135824977211</c:v>
                </c:pt>
                <c:pt idx="2">
                  <c:v>8.7511394712853239</c:v>
                </c:pt>
                <c:pt idx="4">
                  <c:v>10.027347310847768</c:v>
                </c:pt>
                <c:pt idx="5">
                  <c:v>6.5633546034639929</c:v>
                </c:pt>
                <c:pt idx="6">
                  <c:v>7.930720145852324</c:v>
                </c:pt>
                <c:pt idx="7">
                  <c:v>12.579762989972654</c:v>
                </c:pt>
                <c:pt idx="8">
                  <c:v>31.814038286235185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D9-4303-A5BA-D0AAE8B1F65F}"/>
            </c:ext>
          </c:extLst>
        </c:ser>
        <c:ser>
          <c:idx val="4"/>
          <c:order val="4"/>
          <c:tx>
            <c:strRef>
              <c:f>Sheet3!$V$2</c:f>
              <c:strCache>
                <c:ptCount val="1"/>
                <c:pt idx="0">
                  <c:v>Successful : Other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Sheet3!$A$3:$A$11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Sheet3!$V$3:$V$11</c:f>
              <c:numCache>
                <c:formatCode>General</c:formatCode>
                <c:ptCount val="9"/>
                <c:pt idx="0">
                  <c:v>6.8493150684931505</c:v>
                </c:pt>
                <c:pt idx="1">
                  <c:v>0</c:v>
                </c:pt>
                <c:pt idx="2">
                  <c:v>5.0880626223091969</c:v>
                </c:pt>
                <c:pt idx="3">
                  <c:v>0</c:v>
                </c:pt>
                <c:pt idx="4">
                  <c:v>9.393346379647749</c:v>
                </c:pt>
                <c:pt idx="5">
                  <c:v>7.240704500978473</c:v>
                </c:pt>
                <c:pt idx="6">
                  <c:v>1.9569471624266144</c:v>
                </c:pt>
                <c:pt idx="7">
                  <c:v>9.1976516634050878</c:v>
                </c:pt>
                <c:pt idx="8">
                  <c:v>60.273972602739725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D9-4303-A5BA-D0AAE8B1F65F}"/>
            </c:ext>
          </c:extLst>
        </c:ser>
        <c:ser>
          <c:idx val="5"/>
          <c:order val="5"/>
          <c:tx>
            <c:strRef>
              <c:f>Sheet3!$W$2</c:f>
              <c:strCache>
                <c:ptCount val="1"/>
                <c:pt idx="0">
                  <c:v>Successful : US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Sheet3!$A$3:$A$11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Sheet3!$W$3:$W$11</c:f>
              <c:numCache>
                <c:formatCode>General</c:formatCode>
                <c:ptCount val="9"/>
                <c:pt idx="0">
                  <c:v>15.808600847970927</c:v>
                </c:pt>
                <c:pt idx="1">
                  <c:v>2.059357964869776</c:v>
                </c:pt>
                <c:pt idx="2">
                  <c:v>3.1496062992125982</c:v>
                </c:pt>
                <c:pt idx="4">
                  <c:v>29.678982434887946</c:v>
                </c:pt>
                <c:pt idx="5">
                  <c:v>3.7552998182919439</c:v>
                </c:pt>
                <c:pt idx="6">
                  <c:v>4.1792852816474868</c:v>
                </c:pt>
                <c:pt idx="7">
                  <c:v>9.5699576014536643</c:v>
                </c:pt>
                <c:pt idx="8">
                  <c:v>31.798909751665654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D9-4303-A5BA-D0AAE8B1F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567424"/>
        <c:axId val="623560536"/>
      </c:barChart>
      <c:catAx>
        <c:axId val="62356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60536"/>
        <c:crosses val="autoZero"/>
        <c:auto val="1"/>
        <c:lblAlgn val="ctr"/>
        <c:lblOffset val="100"/>
        <c:noMultiLvlLbl val="0"/>
      </c:catAx>
      <c:valAx>
        <c:axId val="62356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[StarterBook.xlsx]RepByTime (3)!PivotTable16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'RepByTime (3)'!$B$4:$B$5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'RepByTime (3)'!$A$6:$A$15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'RepByTime (3)'!$B$6:$B$15</c:f>
              <c:numCache>
                <c:formatCode>General</c:formatCode>
                <c:ptCount val="9"/>
                <c:pt idx="0">
                  <c:v>2</c:v>
                </c:pt>
                <c:pt idx="1">
                  <c:v>20</c:v>
                </c:pt>
                <c:pt idx="2">
                  <c:v>41</c:v>
                </c:pt>
                <c:pt idx="3">
                  <c:v>41</c:v>
                </c:pt>
                <c:pt idx="4">
                  <c:v>35</c:v>
                </c:pt>
                <c:pt idx="5">
                  <c:v>60</c:v>
                </c:pt>
                <c:pt idx="6">
                  <c:v>58</c:v>
                </c:pt>
                <c:pt idx="7">
                  <c:v>37</c:v>
                </c:pt>
                <c:pt idx="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F-43E0-BB68-A8310E0B7109}"/>
            </c:ext>
          </c:extLst>
        </c:ser>
        <c:ser>
          <c:idx val="1"/>
          <c:order val="1"/>
          <c:tx>
            <c:strRef>
              <c:f>'RepByTime (3)'!$C$4:$C$5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'RepByTime (3)'!$A$6:$A$15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'RepByTime (3)'!$C$6:$C$15</c:f>
              <c:numCache>
                <c:formatCode>General</c:formatCode>
                <c:ptCount val="9"/>
                <c:pt idx="0">
                  <c:v>6</c:v>
                </c:pt>
                <c:pt idx="1">
                  <c:v>21</c:v>
                </c:pt>
                <c:pt idx="2">
                  <c:v>74</c:v>
                </c:pt>
                <c:pt idx="3">
                  <c:v>136</c:v>
                </c:pt>
                <c:pt idx="4">
                  <c:v>97</c:v>
                </c:pt>
                <c:pt idx="5">
                  <c:v>76</c:v>
                </c:pt>
                <c:pt idx="6">
                  <c:v>71</c:v>
                </c:pt>
                <c:pt idx="7">
                  <c:v>52</c:v>
                </c:pt>
                <c:pt idx="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DF-43E0-BB68-A8310E0B7109}"/>
            </c:ext>
          </c:extLst>
        </c:ser>
        <c:ser>
          <c:idx val="2"/>
          <c:order val="2"/>
          <c:tx>
            <c:strRef>
              <c:f>'RepByTime (3)'!$D$4:$D$5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'RepByTime (3)'!$A$6:$A$15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'RepByTime (3)'!$D$6:$D$15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28</c:v>
                </c:pt>
                <c:pt idx="5">
                  <c:v>42</c:v>
                </c:pt>
                <c:pt idx="6">
                  <c:v>61</c:v>
                </c:pt>
                <c:pt idx="7">
                  <c:v>52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DF-43E0-BB68-A8310E0B7109}"/>
            </c:ext>
          </c:extLst>
        </c:ser>
        <c:ser>
          <c:idx val="3"/>
          <c:order val="3"/>
          <c:tx>
            <c:strRef>
              <c:f>'RepByTime (3)'!$E$4:$E$5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'RepByTime (3)'!$A$6:$A$15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'RepByTime (3)'!$E$6:$E$15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241</c:v>
                </c:pt>
                <c:pt idx="6">
                  <c:v>304</c:v>
                </c:pt>
                <c:pt idx="7">
                  <c:v>249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DF-43E0-BB68-A8310E0B7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771160"/>
        <c:axId val="684770176"/>
      </c:lineChart>
      <c:catAx>
        <c:axId val="68477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70176"/>
        <c:crosses val="autoZero"/>
        <c:auto val="1"/>
        <c:lblAlgn val="ctr"/>
        <c:lblOffset val="100"/>
        <c:noMultiLvlLbl val="0"/>
      </c:catAx>
      <c:valAx>
        <c:axId val="6847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7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Backers</a:t>
            </a:r>
            <a:r>
              <a:rPr lang="en-US" baseline="0"/>
              <a:t> Support : top 4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3648293963254"/>
          <c:y val="0.19486111111111112"/>
          <c:w val="0.86486351706036746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ActivityAnalysis!$K$27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ActivityAnalysis!$J$28:$J$36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ActivityAnalysis!$K$28:$K$36</c:f>
              <c:numCache>
                <c:formatCode>General</c:formatCode>
                <c:ptCount val="9"/>
                <c:pt idx="0">
                  <c:v>156</c:v>
                </c:pt>
                <c:pt idx="1">
                  <c:v>2232</c:v>
                </c:pt>
                <c:pt idx="2">
                  <c:v>5576</c:v>
                </c:pt>
                <c:pt idx="3">
                  <c:v>7036</c:v>
                </c:pt>
                <c:pt idx="4">
                  <c:v>6896</c:v>
                </c:pt>
                <c:pt idx="5">
                  <c:v>14570</c:v>
                </c:pt>
                <c:pt idx="6">
                  <c:v>10934</c:v>
                </c:pt>
                <c:pt idx="7">
                  <c:v>7337</c:v>
                </c:pt>
                <c:pt idx="8">
                  <c:v>3609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E-4094-860B-1EADA6B06C92}"/>
            </c:ext>
          </c:extLst>
        </c:ser>
        <c:ser>
          <c:idx val="1"/>
          <c:order val="1"/>
          <c:tx>
            <c:strRef>
              <c:f>ActivityAnalysis!$L$27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ActivityAnalysis!$J$28:$J$36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ActivityAnalysis!$L$28:$L$36</c:f>
              <c:numCache>
                <c:formatCode>General</c:formatCode>
                <c:ptCount val="9"/>
                <c:pt idx="0">
                  <c:v>500</c:v>
                </c:pt>
                <c:pt idx="1">
                  <c:v>1540</c:v>
                </c:pt>
                <c:pt idx="2">
                  <c:v>4395</c:v>
                </c:pt>
                <c:pt idx="3">
                  <c:v>10362</c:v>
                </c:pt>
                <c:pt idx="4">
                  <c:v>9337</c:v>
                </c:pt>
                <c:pt idx="5">
                  <c:v>8141</c:v>
                </c:pt>
                <c:pt idx="6">
                  <c:v>5424</c:v>
                </c:pt>
                <c:pt idx="7">
                  <c:v>5596</c:v>
                </c:pt>
                <c:pt idx="8">
                  <c:v>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E-4094-860B-1EADA6B06C92}"/>
            </c:ext>
          </c:extLst>
        </c:ser>
        <c:ser>
          <c:idx val="2"/>
          <c:order val="2"/>
          <c:tx>
            <c:strRef>
              <c:f>ActivityAnalysis!$M$27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ActivityAnalysis!$J$28:$J$36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ActivityAnalysis!$M$28:$M$36</c:f>
              <c:numCache>
                <c:formatCode>General</c:formatCode>
                <c:ptCount val="9"/>
                <c:pt idx="0">
                  <c:v>23</c:v>
                </c:pt>
                <c:pt idx="1">
                  <c:v>233</c:v>
                </c:pt>
                <c:pt idx="2">
                  <c:v>2277</c:v>
                </c:pt>
                <c:pt idx="3">
                  <c:v>9419</c:v>
                </c:pt>
                <c:pt idx="4">
                  <c:v>57349</c:v>
                </c:pt>
                <c:pt idx="5">
                  <c:v>30201</c:v>
                </c:pt>
                <c:pt idx="6">
                  <c:v>27354</c:v>
                </c:pt>
                <c:pt idx="7">
                  <c:v>46620</c:v>
                </c:pt>
                <c:pt idx="8">
                  <c:v>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BE-4094-860B-1EADA6B06C92}"/>
            </c:ext>
          </c:extLst>
        </c:ser>
        <c:ser>
          <c:idx val="3"/>
          <c:order val="3"/>
          <c:tx>
            <c:strRef>
              <c:f>ActivityAnalysis!$N$27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ActivityAnalysis!$J$28:$J$36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ActivityAnalysis!$N$28:$N$36</c:f>
              <c:numCache>
                <c:formatCode>General</c:formatCode>
                <c:ptCount val="9"/>
                <c:pt idx="1">
                  <c:v>196</c:v>
                </c:pt>
                <c:pt idx="2">
                  <c:v>465</c:v>
                </c:pt>
                <c:pt idx="3">
                  <c:v>914</c:v>
                </c:pt>
                <c:pt idx="4">
                  <c:v>1812</c:v>
                </c:pt>
                <c:pt idx="5">
                  <c:v>20811</c:v>
                </c:pt>
                <c:pt idx="6">
                  <c:v>20631</c:v>
                </c:pt>
                <c:pt idx="7">
                  <c:v>17760</c:v>
                </c:pt>
                <c:pt idx="8">
                  <c:v>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BE-4094-860B-1EADA6B06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755048"/>
        <c:axId val="507752752"/>
      </c:lineChart>
      <c:catAx>
        <c:axId val="50775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752752"/>
        <c:crosses val="autoZero"/>
        <c:auto val="1"/>
        <c:lblAlgn val="ctr"/>
        <c:lblOffset val="100"/>
        <c:noMultiLvlLbl val="0"/>
      </c:catAx>
      <c:valAx>
        <c:axId val="50775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75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Activity Trend : top 4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ActivityAnalysis!$D$27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ActivityAnalysis!$C$28:$C$36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ActivityAnalysis!$D$28:$D$36</c:f>
              <c:numCache>
                <c:formatCode>General</c:formatCode>
                <c:ptCount val="9"/>
                <c:pt idx="0">
                  <c:v>4</c:v>
                </c:pt>
                <c:pt idx="1">
                  <c:v>21</c:v>
                </c:pt>
                <c:pt idx="2">
                  <c:v>48</c:v>
                </c:pt>
                <c:pt idx="3">
                  <c:v>55</c:v>
                </c:pt>
                <c:pt idx="4">
                  <c:v>53</c:v>
                </c:pt>
                <c:pt idx="5">
                  <c:v>110</c:v>
                </c:pt>
                <c:pt idx="6">
                  <c:v>139</c:v>
                </c:pt>
                <c:pt idx="7">
                  <c:v>80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ED-4253-B193-90AD5302B55D}"/>
            </c:ext>
          </c:extLst>
        </c:ser>
        <c:ser>
          <c:idx val="1"/>
          <c:order val="1"/>
          <c:tx>
            <c:strRef>
              <c:f>ActivityAnalysis!$E$27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ActivityAnalysis!$C$28:$C$36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ActivityAnalysis!$E$28:$E$36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29</c:v>
                </c:pt>
                <c:pt idx="5">
                  <c:v>131</c:v>
                </c:pt>
                <c:pt idx="6">
                  <c:v>205</c:v>
                </c:pt>
                <c:pt idx="7">
                  <c:v>190</c:v>
                </c:pt>
                <c:pt idx="8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ED-4253-B193-90AD5302B55D}"/>
            </c:ext>
          </c:extLst>
        </c:ser>
        <c:ser>
          <c:idx val="2"/>
          <c:order val="2"/>
          <c:tx>
            <c:strRef>
              <c:f>ActivityAnalysis!$F$27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ActivityAnalysis!$C$28:$C$36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ActivityAnalysis!$F$28:$F$36</c:f>
              <c:numCache>
                <c:formatCode>General</c:formatCode>
                <c:ptCount val="9"/>
                <c:pt idx="0">
                  <c:v>7</c:v>
                </c:pt>
                <c:pt idx="1">
                  <c:v>30</c:v>
                </c:pt>
                <c:pt idx="2">
                  <c:v>89</c:v>
                </c:pt>
                <c:pt idx="3">
                  <c:v>159</c:v>
                </c:pt>
                <c:pt idx="4">
                  <c:v>118</c:v>
                </c:pt>
                <c:pt idx="5">
                  <c:v>102</c:v>
                </c:pt>
                <c:pt idx="6">
                  <c:v>99</c:v>
                </c:pt>
                <c:pt idx="7">
                  <c:v>68</c:v>
                </c:pt>
                <c:pt idx="8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ED-4253-B193-90AD5302B55D}"/>
            </c:ext>
          </c:extLst>
        </c:ser>
        <c:ser>
          <c:idx val="3"/>
          <c:order val="3"/>
          <c:tx>
            <c:strRef>
              <c:f>ActivityAnalysis!$G$27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ActivityAnalysis!$C$28:$C$36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ActivityAnalysis!$G$28:$G$36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403</c:v>
                </c:pt>
                <c:pt idx="6">
                  <c:v>519</c:v>
                </c:pt>
                <c:pt idx="7">
                  <c:v>390</c:v>
                </c:pt>
                <c:pt idx="8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ED-4253-B193-90AD5302B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508000"/>
        <c:axId val="519508328"/>
      </c:lineChart>
      <c:catAx>
        <c:axId val="51950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08328"/>
        <c:crosses val="autoZero"/>
        <c:auto val="1"/>
        <c:lblAlgn val="ctr"/>
        <c:lblOffset val="100"/>
        <c:noMultiLvlLbl val="0"/>
      </c:catAx>
      <c:valAx>
        <c:axId val="51950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Trend : Top 4 Activity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ActivityAnalysis!$D$42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ActivityAnalysis!$C$43:$C$51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ActivityAnalysis!$D$43:$D$51</c:f>
              <c:numCache>
                <c:formatCode>General</c:formatCode>
                <c:ptCount val="9"/>
                <c:pt idx="0">
                  <c:v>2</c:v>
                </c:pt>
                <c:pt idx="1">
                  <c:v>20</c:v>
                </c:pt>
                <c:pt idx="2">
                  <c:v>41</c:v>
                </c:pt>
                <c:pt idx="3">
                  <c:v>41</c:v>
                </c:pt>
                <c:pt idx="4">
                  <c:v>35</c:v>
                </c:pt>
                <c:pt idx="5">
                  <c:v>60</c:v>
                </c:pt>
                <c:pt idx="6">
                  <c:v>58</c:v>
                </c:pt>
                <c:pt idx="7">
                  <c:v>37</c:v>
                </c:pt>
                <c:pt idx="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A-40DF-B7AB-56BE794E00CF}"/>
            </c:ext>
          </c:extLst>
        </c:ser>
        <c:ser>
          <c:idx val="1"/>
          <c:order val="1"/>
          <c:tx>
            <c:strRef>
              <c:f>ActivityAnalysis!$E$42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ActivityAnalysis!$C$43:$C$51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ActivityAnalysis!$E$43:$E$51</c:f>
              <c:numCache>
                <c:formatCode>General</c:formatCode>
                <c:ptCount val="9"/>
                <c:pt idx="0">
                  <c:v>6</c:v>
                </c:pt>
                <c:pt idx="1">
                  <c:v>21</c:v>
                </c:pt>
                <c:pt idx="2">
                  <c:v>74</c:v>
                </c:pt>
                <c:pt idx="3">
                  <c:v>136</c:v>
                </c:pt>
                <c:pt idx="4">
                  <c:v>97</c:v>
                </c:pt>
                <c:pt idx="5">
                  <c:v>76</c:v>
                </c:pt>
                <c:pt idx="6">
                  <c:v>71</c:v>
                </c:pt>
                <c:pt idx="7">
                  <c:v>52</c:v>
                </c:pt>
                <c:pt idx="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4A-40DF-B7AB-56BE794E00CF}"/>
            </c:ext>
          </c:extLst>
        </c:ser>
        <c:ser>
          <c:idx val="2"/>
          <c:order val="2"/>
          <c:tx>
            <c:strRef>
              <c:f>ActivityAnalysis!$F$42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ActivityAnalysis!$C$43:$C$51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ActivityAnalysis!$F$43:$F$51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28</c:v>
                </c:pt>
                <c:pt idx="5">
                  <c:v>42</c:v>
                </c:pt>
                <c:pt idx="6">
                  <c:v>61</c:v>
                </c:pt>
                <c:pt idx="7">
                  <c:v>52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4A-40DF-B7AB-56BE794E00CF}"/>
            </c:ext>
          </c:extLst>
        </c:ser>
        <c:ser>
          <c:idx val="3"/>
          <c:order val="3"/>
          <c:tx>
            <c:strRef>
              <c:f>ActivityAnalysis!$G$42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ActivityAnalysis!$C$43:$C$51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ActivityAnalysis!$G$43:$G$51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241</c:v>
                </c:pt>
                <c:pt idx="6">
                  <c:v>304</c:v>
                </c:pt>
                <c:pt idx="7">
                  <c:v>249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4A-40DF-B7AB-56BE794E0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576984"/>
        <c:axId val="435584200"/>
      </c:lineChart>
      <c:catAx>
        <c:axId val="43557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84200"/>
        <c:crosses val="autoZero"/>
        <c:auto val="1"/>
        <c:lblAlgn val="ctr"/>
        <c:lblOffset val="100"/>
        <c:noMultiLvlLbl val="0"/>
      </c:catAx>
      <c:valAx>
        <c:axId val="43558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7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0"/>
              <a:t>Activity % US and Rest of the</a:t>
            </a:r>
            <a:r>
              <a:rPr lang="en-US" sz="1000" b="0" baseline="0"/>
              <a:t> world</a:t>
            </a:r>
            <a:endParaRPr lang="en-US" sz="10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FA1-4FFD-AED7-306E5FF0D7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FA1-4FFD-AED7-306E5FF0D7B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ActivityAnalysis!$A$3:$A$4</c:f>
              <c:strCache>
                <c:ptCount val="2"/>
                <c:pt idx="0">
                  <c:v>US</c:v>
                </c:pt>
                <c:pt idx="1">
                  <c:v>Non US </c:v>
                </c:pt>
              </c:strCache>
            </c:strRef>
          </c:cat>
          <c:val>
            <c:numRef>
              <c:f>ActivityAnalysis!$B$3:$B$4</c:f>
              <c:numCache>
                <c:formatCode>General</c:formatCode>
                <c:ptCount val="2"/>
                <c:pt idx="0">
                  <c:v>3038</c:v>
                </c:pt>
                <c:pt idx="1">
                  <c:v>1076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64-4329-B727-1827FCDB42B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099739275306588"/>
          <c:y val="0.78511023404092017"/>
          <c:w val="0.24572745035046567"/>
          <c:h val="0.15697724629916218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accent5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ActivityAnalysis!$K$2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ActivityAnalysis!$J$3:$J$22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ActivityAnalysis!$K$3:$K$22</c:f>
              <c:numCache>
                <c:formatCode>General</c:formatCode>
                <c:ptCount val="20"/>
                <c:pt idx="1">
                  <c:v>12</c:v>
                </c:pt>
                <c:pt idx="3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53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A-4EA4-8E59-A1EFDC60E9DB}"/>
            </c:ext>
          </c:extLst>
        </c:ser>
        <c:ser>
          <c:idx val="1"/>
          <c:order val="1"/>
          <c:tx>
            <c:strRef>
              <c:f>ActivityAnalysis!$L$2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ActivityAnalysis!$J$3:$J$22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ActivityAnalysis!$L$3:$L$22</c:f>
              <c:numCache>
                <c:formatCode>General</c:formatCode>
                <c:ptCount val="20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10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10</c:v>
                </c:pt>
                <c:pt idx="16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A-4EA4-8E59-A1EFDC60E9DB}"/>
            </c:ext>
          </c:extLst>
        </c:ser>
        <c:ser>
          <c:idx val="2"/>
          <c:order val="2"/>
          <c:tx>
            <c:strRef>
              <c:f>ActivityAnalysis!$M$2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ActivityAnalysis!$J$3:$J$22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ActivityAnalysis!$M$3:$M$22</c:f>
              <c:numCache>
                <c:formatCode>General</c:formatCode>
                <c:ptCount val="20"/>
                <c:pt idx="1">
                  <c:v>9</c:v>
                </c:pt>
                <c:pt idx="3">
                  <c:v>11</c:v>
                </c:pt>
                <c:pt idx="4">
                  <c:v>1</c:v>
                </c:pt>
                <c:pt idx="5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33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2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A-4EA4-8E59-A1EFDC60E9DB}"/>
            </c:ext>
          </c:extLst>
        </c:ser>
        <c:ser>
          <c:idx val="3"/>
          <c:order val="3"/>
          <c:tx>
            <c:strRef>
              <c:f>ActivityAnalysis!$N$2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ActivityAnalysis!$J$3:$J$22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ActivityAnalysis!$N$3:$N$22</c:f>
              <c:numCache>
                <c:formatCode>General</c:formatCode>
                <c:ptCount val="20"/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EA-4EA4-8E59-A1EFDC60E9DB}"/>
            </c:ext>
          </c:extLst>
        </c:ser>
        <c:ser>
          <c:idx val="4"/>
          <c:order val="4"/>
          <c:tx>
            <c:strRef>
              <c:f>ActivityAnalysis!$O$2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ActivityAnalysis!$J$3:$J$22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ActivityAnalysis!$O$3:$O$22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3">
                  <c:v>12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34</c:v>
                </c:pt>
                <c:pt idx="12">
                  <c:v>1</c:v>
                </c:pt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EA-4EA4-8E59-A1EFDC60E9DB}"/>
            </c:ext>
          </c:extLst>
        </c:ser>
        <c:ser>
          <c:idx val="5"/>
          <c:order val="5"/>
          <c:tx>
            <c:strRef>
              <c:f>ActivityAnalysis!$P$2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ActivityAnalysis!$J$3:$J$22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ActivityAnalysis!$P$3:$P$22</c:f>
              <c:numCache>
                <c:formatCode>General</c:formatCode>
                <c:ptCount val="20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9">
                  <c:v>45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EA-4EA4-8E59-A1EFDC60E9DB}"/>
            </c:ext>
          </c:extLst>
        </c:ser>
        <c:ser>
          <c:idx val="6"/>
          <c:order val="6"/>
          <c:tx>
            <c:strRef>
              <c:f>ActivityAnalysis!$Q$2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ActivityAnalysis!$J$3:$J$22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ActivityAnalysis!$Q$3:$Q$22</c:f>
              <c:numCache>
                <c:formatCode>General</c:formatCode>
                <c:ptCount val="20"/>
                <c:pt idx="1">
                  <c:v>6</c:v>
                </c:pt>
                <c:pt idx="3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17</c:v>
                </c:pt>
                <c:pt idx="11">
                  <c:v>1</c:v>
                </c:pt>
                <c:pt idx="12">
                  <c:v>9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EA-4EA4-8E59-A1EFDC60E9DB}"/>
            </c:ext>
          </c:extLst>
        </c:ser>
        <c:ser>
          <c:idx val="7"/>
          <c:order val="7"/>
          <c:tx>
            <c:strRef>
              <c:f>ActivityAnalysis!$R$2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ActivityAnalysis!$J$3:$J$22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ActivityAnalysis!$R$3:$R$22</c:f>
              <c:numCache>
                <c:formatCode>General</c:formatCode>
                <c:ptCount val="20"/>
                <c:pt idx="0">
                  <c:v>2</c:v>
                </c:pt>
                <c:pt idx="1">
                  <c:v>16</c:v>
                </c:pt>
                <c:pt idx="3">
                  <c:v>31</c:v>
                </c:pt>
                <c:pt idx="4">
                  <c:v>3</c:v>
                </c:pt>
                <c:pt idx="5">
                  <c:v>16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4">
                  <c:v>3</c:v>
                </c:pt>
                <c:pt idx="15">
                  <c:v>13</c:v>
                </c:pt>
                <c:pt idx="17">
                  <c:v>5</c:v>
                </c:pt>
                <c:pt idx="1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EA-4EA4-8E59-A1EFDC60E9DB}"/>
            </c:ext>
          </c:extLst>
        </c:ser>
        <c:ser>
          <c:idx val="8"/>
          <c:order val="8"/>
          <c:tx>
            <c:strRef>
              <c:f>ActivityAnalysis!$S$2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ActivityAnalysis!$J$3:$J$22</c:f>
              <c:strCache>
                <c:ptCount val="20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</c:strCache>
            </c:strRef>
          </c:cat>
          <c:val>
            <c:numRef>
              <c:f>ActivityAnalysis!$S$3:$S$22</c:f>
              <c:numCache>
                <c:formatCode>General</c:formatCode>
                <c:ptCount val="20"/>
                <c:pt idx="0">
                  <c:v>1</c:v>
                </c:pt>
                <c:pt idx="1">
                  <c:v>21</c:v>
                </c:pt>
                <c:pt idx="3">
                  <c:v>44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359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EA-4EA4-8E59-A1EFDC60E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970888"/>
        <c:axId val="546973840"/>
      </c:lineChart>
      <c:catAx>
        <c:axId val="546970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73840"/>
        <c:crosses val="autoZero"/>
        <c:auto val="1"/>
        <c:lblAlgn val="ctr"/>
        <c:lblOffset val="100"/>
        <c:noMultiLvlLbl val="0"/>
      </c:catAx>
      <c:valAx>
        <c:axId val="54697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70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ActivityAnalysis!$J$23</c:f>
              <c:strCache>
                <c:ptCount val="1"/>
                <c:pt idx="0">
                  <c:v>US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chemeClr val="tx1">
                    <a:alpha val="63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E3-4376-AC77-A16EFD1FE69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ActivityAnalysis!$K$2:$S$2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ActivityAnalysis!$K$23:$S$23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3-4376-AC77-A16EFD1FE692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681179787471916E-2"/>
          <c:y val="0.6446752442165129"/>
          <c:w val="0.9141385437664894"/>
          <c:h val="0.33133674601073415"/>
        </c:manualLayout>
      </c:layout>
      <c:overlay val="0"/>
      <c:spPr>
        <a:pattFill prst="pct70">
          <a:fgClr>
            <a:schemeClr val="bg1">
              <a:lumMod val="85000"/>
            </a:schemeClr>
          </a:fgClr>
          <a:bgClr>
            <a:schemeClr val="bg1"/>
          </a:bgClr>
        </a:pattFill>
        <a:ln>
          <a:noFill/>
        </a:ln>
        <a:effectLst>
          <a:outerShdw blurRad="50800" dist="50800" dir="5400000" algn="ctr" rotWithShape="0">
            <a:schemeClr val="tx1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[StarterBook.xlsx]RepByTime (2)!PivotTable16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'RepByTime (2)'!$B$4:$B$5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'RepByTime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'RepByTime (2)'!$B$6:$B$15</c:f>
              <c:numCache>
                <c:formatCode>General</c:formatCode>
                <c:ptCount val="9"/>
                <c:pt idx="0">
                  <c:v>156</c:v>
                </c:pt>
                <c:pt idx="1">
                  <c:v>2232</c:v>
                </c:pt>
                <c:pt idx="2">
                  <c:v>5576</c:v>
                </c:pt>
                <c:pt idx="3">
                  <c:v>7036</c:v>
                </c:pt>
                <c:pt idx="4">
                  <c:v>6896</c:v>
                </c:pt>
                <c:pt idx="5">
                  <c:v>14570</c:v>
                </c:pt>
                <c:pt idx="6">
                  <c:v>10934</c:v>
                </c:pt>
                <c:pt idx="7">
                  <c:v>7337</c:v>
                </c:pt>
                <c:pt idx="8">
                  <c:v>3609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E-4C07-A737-538654636F11}"/>
            </c:ext>
          </c:extLst>
        </c:ser>
        <c:ser>
          <c:idx val="1"/>
          <c:order val="1"/>
          <c:tx>
            <c:strRef>
              <c:f>'RepByTime (2)'!$C$4:$C$5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'RepByTime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'RepByTime (2)'!$C$6:$C$15</c:f>
              <c:numCache>
                <c:formatCode>General</c:formatCode>
                <c:ptCount val="9"/>
                <c:pt idx="0">
                  <c:v>500</c:v>
                </c:pt>
                <c:pt idx="1">
                  <c:v>1540</c:v>
                </c:pt>
                <c:pt idx="2">
                  <c:v>4395</c:v>
                </c:pt>
                <c:pt idx="3">
                  <c:v>10362</c:v>
                </c:pt>
                <c:pt idx="4">
                  <c:v>9337</c:v>
                </c:pt>
                <c:pt idx="5">
                  <c:v>8141</c:v>
                </c:pt>
                <c:pt idx="6">
                  <c:v>5424</c:v>
                </c:pt>
                <c:pt idx="7">
                  <c:v>5596</c:v>
                </c:pt>
                <c:pt idx="8">
                  <c:v>2002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FE-4C07-A737-538654636F11}"/>
            </c:ext>
          </c:extLst>
        </c:ser>
        <c:ser>
          <c:idx val="2"/>
          <c:order val="2"/>
          <c:tx>
            <c:strRef>
              <c:f>'RepByTime (2)'!$D$4:$D$5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'RepByTime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'RepByTime (2)'!$D$6:$D$15</c:f>
              <c:numCache>
                <c:formatCode>General</c:formatCode>
                <c:ptCount val="9"/>
                <c:pt idx="0">
                  <c:v>23</c:v>
                </c:pt>
                <c:pt idx="1">
                  <c:v>233</c:v>
                </c:pt>
                <c:pt idx="2">
                  <c:v>2277</c:v>
                </c:pt>
                <c:pt idx="3">
                  <c:v>9419</c:v>
                </c:pt>
                <c:pt idx="4">
                  <c:v>57349</c:v>
                </c:pt>
                <c:pt idx="5">
                  <c:v>30201</c:v>
                </c:pt>
                <c:pt idx="6">
                  <c:v>27354</c:v>
                </c:pt>
                <c:pt idx="7">
                  <c:v>46620</c:v>
                </c:pt>
                <c:pt idx="8">
                  <c:v>1321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FE-4C07-A737-538654636F11}"/>
            </c:ext>
          </c:extLst>
        </c:ser>
        <c:ser>
          <c:idx val="3"/>
          <c:order val="3"/>
          <c:tx>
            <c:strRef>
              <c:f>'RepByTime (2)'!$E$4:$E$5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'RepByTime (2)'!$A$6:$A$15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'RepByTime (2)'!$E$6:$E$15</c:f>
              <c:numCache>
                <c:formatCode>General</c:formatCode>
                <c:ptCount val="9"/>
                <c:pt idx="1">
                  <c:v>196</c:v>
                </c:pt>
                <c:pt idx="2">
                  <c:v>465</c:v>
                </c:pt>
                <c:pt idx="3">
                  <c:v>914</c:v>
                </c:pt>
                <c:pt idx="4">
                  <c:v>1812</c:v>
                </c:pt>
                <c:pt idx="5">
                  <c:v>20811</c:v>
                </c:pt>
                <c:pt idx="6">
                  <c:v>20631</c:v>
                </c:pt>
                <c:pt idx="7">
                  <c:v>17760</c:v>
                </c:pt>
                <c:pt idx="8">
                  <c:v>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FE-4C07-A737-538654636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3808312"/>
        <c:axId val="943804704"/>
      </c:barChart>
      <c:catAx>
        <c:axId val="94380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804704"/>
        <c:crosses val="autoZero"/>
        <c:auto val="1"/>
        <c:lblAlgn val="ctr"/>
        <c:lblOffset val="100"/>
        <c:noMultiLvlLbl val="0"/>
      </c:catAx>
      <c:valAx>
        <c:axId val="9438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80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61911</xdr:colOff>
      <xdr:row>0</xdr:row>
      <xdr:rowOff>23812</xdr:rowOff>
    </xdr:from>
    <xdr:to>
      <xdr:col>14</xdr:col>
      <xdr:colOff>409574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5E5DD-4F93-418C-8D87-B45B740C8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71436</xdr:colOff>
      <xdr:row>2</xdr:row>
      <xdr:rowOff>157161</xdr:rowOff>
    </xdr:from>
    <xdr:to>
      <xdr:col>16</xdr:col>
      <xdr:colOff>323850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F659A-1555-4A1C-8834-EF75E8964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133350</xdr:rowOff>
    </xdr:from>
    <xdr:to>
      <xdr:col>9</xdr:col>
      <xdr:colOff>161924</xdr:colOff>
      <xdr:row>23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35975C-D869-48FD-888E-B48505C9B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204787</xdr:colOff>
      <xdr:row>20</xdr:row>
      <xdr:rowOff>14287</xdr:rowOff>
    </xdr:from>
    <xdr:to>
      <xdr:col>14</xdr:col>
      <xdr:colOff>100012</xdr:colOff>
      <xdr:row>34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E79CF-6DB4-4E06-8A0C-4E0F7D63D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333374</xdr:colOff>
      <xdr:row>1</xdr:row>
      <xdr:rowOff>90487</xdr:rowOff>
    </xdr:from>
    <xdr:to>
      <xdr:col>24</xdr:col>
      <xdr:colOff>171450</xdr:colOff>
      <xdr:row>15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F403B2-C526-4180-BEDF-1250A4D71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138111</xdr:colOff>
      <xdr:row>16</xdr:row>
      <xdr:rowOff>100011</xdr:rowOff>
    </xdr:from>
    <xdr:to>
      <xdr:col>15</xdr:col>
      <xdr:colOff>704850</xdr:colOff>
      <xdr:row>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C09ED-4A21-490C-9DD0-C3259920CF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24</xdr:row>
      <xdr:rowOff>185737</xdr:rowOff>
    </xdr:from>
    <xdr:to>
      <xdr:col>15</xdr:col>
      <xdr:colOff>104775</xdr:colOff>
      <xdr:row>39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239423-718E-46E6-9B09-DE3546B5B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24</xdr:row>
      <xdr:rowOff>185737</xdr:rowOff>
    </xdr:from>
    <xdr:to>
      <xdr:col>8</xdr:col>
      <xdr:colOff>28575</xdr:colOff>
      <xdr:row>39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6D3F63-57A1-400F-BF36-2DE188CDB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39</xdr:row>
      <xdr:rowOff>71437</xdr:rowOff>
    </xdr:from>
    <xdr:to>
      <xdr:col>8</xdr:col>
      <xdr:colOff>28574</xdr:colOff>
      <xdr:row>53</xdr:row>
      <xdr:rowOff>147637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CCFEF4-2020-4204-829C-8A37DF534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442912</xdr:colOff>
      <xdr:row>7</xdr:row>
      <xdr:rowOff>4763</xdr:rowOff>
    </xdr:from>
    <xdr:to>
      <xdr:col>4</xdr:col>
      <xdr:colOff>790575</xdr:colOff>
      <xdr:row>19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AAD90D-77D3-4E53-9D8A-5F1F62F42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323850</xdr:colOff>
      <xdr:row>2</xdr:row>
      <xdr:rowOff>90486</xdr:rowOff>
    </xdr:from>
    <xdr:to>
      <xdr:col>19</xdr:col>
      <xdr:colOff>247650</xdr:colOff>
      <xdr:row>19</xdr:row>
      <xdr:rowOff>19049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6F5C23D-4E96-4BFC-A0A3-9352C01FC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257174</xdr:colOff>
      <xdr:row>2</xdr:row>
      <xdr:rowOff>76200</xdr:rowOff>
    </xdr:from>
    <xdr:to>
      <xdr:col>22</xdr:col>
      <xdr:colOff>285750</xdr:colOff>
      <xdr:row>19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281CB9-D953-4D96-9B84-8763AE002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539749</xdr:colOff>
      <xdr:row>0</xdr:row>
      <xdr:rowOff>0</xdr:rowOff>
    </xdr:from>
    <xdr:to>
      <xdr:col>23</xdr:col>
      <xdr:colOff>105832</xdr:colOff>
      <xdr:row>19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AA23C5-C454-4027-B574-B7315D94F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nkds" refreshedDate="43372.029119675928" createdVersion="6" refreshedVersion="6" minRefreshableVersion="3" recordCount="4114" xr:uid="{423DB72A-A15E-4AE6-8308-37EAB9775DA8}">
  <cacheSource type="worksheet">
    <worksheetSource ref="A1:T4115" sheet="Data_&amp;_Formatting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43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3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launched_at/60/60/24 + DATE(1,1,1970)+(-8/24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nkds" refreshedDate="43372.053808101853" createdVersion="6" refreshedVersion="6" minRefreshableVersion="3" recordCount="4114" xr:uid="{BF0AEFF3-9769-4FD6-B7C3-463C20985D93}">
  <cacheSource type="worksheet">
    <worksheetSource ref="A1:T4115" sheet="Data_&amp;_Formattin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EndedConversion" numFmtId="14">
      <sharedItems containsSemiMixedTypes="0" containsNonDate="0" containsDate="1" containsString="0" minDate="2009-08-10T11:26:00" maxDate="2017-05-03T11:12:00"/>
    </cacheField>
    <cacheField name="launched_at" numFmtId="0">
      <sharedItems containsSemiMixedTypes="0" containsString="0" containsNumber="1" containsInteger="1" minValue="1242532513" maxValue="1489591807"/>
    </cacheField>
    <cacheField name="DateCreated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1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x v="12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x v="13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x v="1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x v="16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x v="1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x v="21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x v="23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x v="25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x v="26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x v="27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x v="29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x v="30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x v="3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x v="32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x v="3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x v="38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x v="3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x v="41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x v="42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x v="3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x v="43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x v="4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x v="45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x v="46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x v="3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x v="3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x v="47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x v="48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x v="4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x v="50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x v="5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x v="52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x v="53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x v="54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x v="55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x v="56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x v="57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x v="58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x v="5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x v="60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x v="6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x v="62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x v="63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x v="64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x v="65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x v="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x v="67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x v="6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x v="3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x v="6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x v="70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x v="71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x v="72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x v="73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x v="74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x v="7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x v="76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x v="77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x v="78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x v="3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x v="7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x v="80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x v="8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x v="82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x v="83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x v="8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x v="43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x v="8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x v="8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x v="87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x v="88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x v="89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x v="90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x v="90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x v="91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x v="3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x v="3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x v="92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x v="93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x v="43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x v="94"/>
    <x v="104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x v="10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x v="95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x v="9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x v="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x v="98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x v="9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x v="87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x v="100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x v="101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x v="102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x v="103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x v="104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x v="105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x v="10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x v="107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x v="108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x v="109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x v="11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x v="109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x v="11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x v="11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x v="11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x v="114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x v="109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x v="109"/>
    <x v="121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x v="109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x v="115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x v="109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x v="109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x v="116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x v="109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x v="109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x v="117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x v="3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x v="109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x v="118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x v="119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x v="109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x v="12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x v="12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x v="122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x v="109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x v="123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x v="124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x v="125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x v="126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x v="127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x v="128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x v="129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x v="13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x v="131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x v="132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x v="109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x v="13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x v="109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x v="13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x v="135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x v="109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x v="136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x v="109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x v="137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x v="13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x v="138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x v="139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x v="140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x v="13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x v="109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x v="109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x v="109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x v="141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x v="109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x v="142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x v="109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x v="143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x v="14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x v="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x v="109"/>
    <x v="121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x v="146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x v="147"/>
    <x v="157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x v="148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x v="109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x v="149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x v="109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x v="150"/>
    <x v="160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x v="151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x v="15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x v="15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x v="109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x v="154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x v="109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x v="155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x v="156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x v="157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x v="109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x v="158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x v="159"/>
    <x v="167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x v="109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x v="16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x v="16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x v="162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x v="109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x v="163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x v="109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x v="109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x v="16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x v="165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x v="166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x v="167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x v="168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x v="169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x v="170"/>
    <x v="17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x v="17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x v="17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x v="17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x v="174"/>
    <x v="177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x v="109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x v="175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x v="109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x v="109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x v="109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x v="176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x v="109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x v="109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x v="109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x v="177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x v="109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x v="178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x v="109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x v="179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x v="109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x v="109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x v="119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x v="109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x v="18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x v="181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x v="182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x v="183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x v="184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x v="18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x v="186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x v="187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x v="188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x v="189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x v="19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x v="191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x v="192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x v="19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x v="19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x v="19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x v="19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x v="197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x v="198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x v="199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x v="200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x v="2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x v="202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x v="203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x v="204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x v="205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x v="206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x v="207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x v="20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x v="209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x v="210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x v="21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x v="21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x v="21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x v="214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x v="215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x v="216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x v="217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x v="218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x v="219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x v="220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x v="22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x v="222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x v="223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x v="224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x v="22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x v="226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x v="227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x v="22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x v="22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x v="230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x v="23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x v="23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x v="233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x v="234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x v="3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x v="235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x v="236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x v="237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x v="238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x v="239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x v="240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x v="241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x v="242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x v="243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x v="244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x v="245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x v="246"/>
    <x v="248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x v="247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x v="24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x v="249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x v="250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x v="25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x v="252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x v="253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x v="254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x v="255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x v="256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x v="257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x v="258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x v="259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x v="260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x v="261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x v="262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x v="263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x v="26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x v="265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x v="266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x v="267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x v="268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x v="26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x v="270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x v="271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x v="272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x v="27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x v="274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x v="27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x v="276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x v="277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x v="278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x v="279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x v="280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x v="281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x v="282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x v="283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x v="28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x v="28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x v="286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x v="287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x v="288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x v="289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x v="2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x v="291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x v="292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x v="293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x v="29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x v="29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x v="29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x v="297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x v="29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x v="299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x v="300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x v="301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x v="302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x v="303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x v="304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x v="305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x v="306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x v="307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x v="308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x v="30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x v="310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x v="311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x v="312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x v="313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x v="314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x v="43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x v="315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x v="316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x v="317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x v="318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x v="319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x v="320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x v="32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x v="32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x v="323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x v="324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x v="325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x v="326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x v="327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x v="3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x v="3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x v="3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x v="330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x v="33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x v="33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x v="333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x v="313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x v="33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x v="33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x v="336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x v="337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x v="338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x v="339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x v="340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x v="341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x v="34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x v="343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x v="344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x v="345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x v="346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x v="347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x v="348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x v="349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x v="350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x v="351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x v="352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x v="353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x v="354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x v="355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x v="356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x v="357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x v="35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x v="359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x v="36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x v="361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x v="36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x v="36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x v="109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x v="364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x v="109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x v="365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x v="366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x v="367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x v="109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x v="152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x v="368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x v="109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x v="109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x v="36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x v="109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x v="37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x v="109"/>
    <x v="121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x v="371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x v="37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x v="15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x v="372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x v="373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x v="37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x v="375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x v="376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x v="377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x v="109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x v="378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x v="379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x v="38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x v="381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x v="382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x v="109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x v="383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x v="38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x v="38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x v="109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x v="109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x v="386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x v="387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x v="388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x v="389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x v="39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x v="109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x v="109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x v="391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x v="39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x v="393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x v="394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x v="395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x v="109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x v="396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x v="109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x v="109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x v="397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x v="398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x v="399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x v="37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x v="40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x v="401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x v="402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x v="40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x v="109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x v="109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x v="404"/>
    <x v="400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x v="109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x v="109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x v="109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x v="109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x v="40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x v="109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x v="406"/>
    <x v="120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x v="407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x v="408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x v="409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x v="410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x v="109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x v="411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x v="41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x v="413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x v="414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x v="41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x v="416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x v="417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x v="418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x v="109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x v="419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x v="42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x v="421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x v="42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x v="423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x v="109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x v="424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x v="109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x v="425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x v="427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x v="89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x v="428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x v="42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x v="3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x v="430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x v="431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x v="432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x v="433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x v="43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x v="3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x v="43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x v="2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x v="43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x v="78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x v="437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x v="1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x v="438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x v="439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x v="44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x v="44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x v="442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x v="44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x v="444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x v="445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x v="446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x v="109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x v="447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x v="44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x v="449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x v="450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x v="109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x v="451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x v="45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x v="109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x v="45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x v="45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x v="109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x v="455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x v="36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x v="456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x v="109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x v="457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x v="458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x v="109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x v="459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x v="109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x v="460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x v="417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x v="461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x v="462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x v="109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x v="46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x v="464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x v="465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x v="466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x v="418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x v="467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x v="468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x v="108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x v="109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x v="109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x v="469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x v="4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x v="109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x v="470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x v="471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x v="472"/>
    <x v="456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x v="473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x v="47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x v="475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x v="42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x v="476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x v="477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x v="478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x v="479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x v="48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x v="481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x v="48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x v="17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x v="483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x v="109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x v="48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x v="109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x v="485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x v="418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x v="109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x v="486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x v="48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x v="109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x v="109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x v="109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x v="488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x v="109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x v="109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x v="109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x v="419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x v="109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x v="489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x v="46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x v="49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x v="49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x v="109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x v="109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x v="109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x v="492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x v="459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x v="109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x v="49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x v="49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x v="495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x v="109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x v="496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x v="459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x v="168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x v="418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x v="109"/>
    <x v="121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x v="497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x v="498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x v="499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x v="500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x v="5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x v="50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x v="503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x v="50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x v="50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x v="506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x v="507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x v="508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x v="509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x v="510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x v="511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x v="512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x v="513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x v="514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x v="515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x v="51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x v="517"/>
    <x v="49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x v="51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x v="519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x v="52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x v="177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x v="521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x v="52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x v="523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x v="524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x v="525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x v="526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x v="527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x v="52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x v="52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x v="53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x v="531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x v="479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x v="532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x v="533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x v="53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x v="535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x v="536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x v="53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x v="167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x v="538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x v="539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x v="54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x v="541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x v="109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x v="54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x v="54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x v="54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x v="545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x v="546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x v="547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x v="548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x v="549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x v="550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x v="55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x v="552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x v="553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x v="55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x v="55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x v="55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x v="557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x v="5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x v="559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x v="56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x v="109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x v="561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x v="562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x v="56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x v="109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x v="56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x v="56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x v="566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x v="567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x v="56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x v="569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x v="57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x v="57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x v="57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x v="574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x v="575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x v="576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x v="577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x v="28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x v="578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x v="579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x v="580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x v="314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x v="58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x v="582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x v="583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x v="584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x v="585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x v="5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x v="587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x v="58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x v="589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x v="59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x v="202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x v="591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x v="59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x v="593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x v="594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x v="595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x v="596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x v="597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x v="598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x v="599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x v="600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x v="23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x v="601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x v="602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x v="603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x v="604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x v="605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x v="606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x v="607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x v="608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x v="109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x v="609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x v="109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x v="61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x v="109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x v="61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x v="109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x v="61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x v="109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x v="613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x v="109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x v="61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x v="42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x v="61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x v="61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x v="617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x v="61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x v="449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x v="177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x v="129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x v="87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x v="619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x v="3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x v="620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x v="78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x v="62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x v="622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x v="623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x v="62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x v="625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x v="62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x v="627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x v="628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x v="629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x v="630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x v="631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x v="40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x v="632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x v="633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x v="634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x v="6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x v="636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x v="303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x v="637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x v="3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x v="2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x v="638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x v="639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x v="3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x v="640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x v="2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x v="87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x v="641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x v="642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x v="64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x v="644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x v="64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x v="646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x v="647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x v="648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x v="649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x v="3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x v="650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x v="651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x v="652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x v="653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x v="654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x v="10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x v="644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x v="87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x v="655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x v="656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x v="657"/>
    <x v="63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x v="658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x v="659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x v="660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x v="661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x v="66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x v="663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x v="664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x v="665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x v="6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x v="667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x v="668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x v="669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x v="670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x v="671"/>
    <x v="653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x v="3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x v="3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x v="672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x v="673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x v="674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x v="675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x v="3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x v="676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x v="67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x v="678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x v="3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x v="679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x v="680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x v="681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x v="68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x v="68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x v="684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x v="685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x v="686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x v="687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x v="688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x v="689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x v="69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x v="69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x v="69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x v="69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x v="694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x v="69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x v="109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x v="696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x v="697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x v="698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x v="699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x v="70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x v="417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x v="701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x v="7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x v="4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x v="70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x v="70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x v="109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x v="705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x v="706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x v="707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x v="14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x v="708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x v="709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x v="71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x v="711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x v="142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x v="109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x v="71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x v="713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x v="714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x v="109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x v="715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x v="416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x v="716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x v="717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x v="109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x v="109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x v="109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x v="14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x v="718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x v="109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x v="719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x v="720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x v="109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x v="721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x v="109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x v="722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x v="723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x v="724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x v="109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x v="725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x v="726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x v="72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x v="728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x v="129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x v="109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x v="109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x v="729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x v="109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x v="73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x v="731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x v="732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x v="733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x v="73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x v="735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x v="109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x v="736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x v="737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x v="738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x v="739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x v="74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x v="741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x v="74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x v="743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x v="74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x v="74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x v="109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x v="746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x v="747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x v="748"/>
    <x v="71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x v="74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x v="75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x v="75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x v="752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x v="75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x v="754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x v="755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x v="756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x v="757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x v="758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x v="75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x v="760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x v="761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x v="762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x v="763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x v="764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x v="765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x v="766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x v="7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x v="76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x v="7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x v="77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x v="771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x v="47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x v="77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x v="773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x v="77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x v="775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x v="77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x v="777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x v="778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x v="779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x v="78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x v="55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x v="781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x v="782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x v="78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x v="109"/>
    <x v="121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x v="784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x v="477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x v="785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x v="786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x v="787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x v="788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x v="789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x v="790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x v="698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x v="791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x v="79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x v="793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x v="87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x v="794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x v="79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x v="796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x v="797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x v="798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x v="799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x v="80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x v="80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x v="802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x v="80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x v="804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x v="805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x v="806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x v="129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x v="807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x v="80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x v="809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x v="81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x v="81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x v="812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x v="813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x v="814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x v="815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x v="816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x v="8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x v="818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x v="819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x v="820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x v="821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x v="202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x v="822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x v="82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x v="824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x v="825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x v="826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x v="426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x v="827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x v="8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x v="385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x v="109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x v="829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x v="83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x v="831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x v="83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x v="109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x v="833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x v="834"/>
    <x v="450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x v="109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x v="109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x v="109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x v="109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x v="4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x v="109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x v="109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x v="109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x v="109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x v="109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x v="109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x v="4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x v="109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x v="83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x v="109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x v="83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x v="83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x v="839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x v="840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x v="841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x v="449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x v="109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x v="84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x v="843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x v="844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x v="684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x v="845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x v="846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x v="847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x v="84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x v="849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x v="850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x v="47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x v="380"/>
    <x v="807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x v="109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x v="851"/>
    <x v="808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x v="85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x v="109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x v="853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x v="854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x v="855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x v="856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x v="857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x v="858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x v="859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x v="86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x v="861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x v="86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x v="863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x v="724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x v="45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x v="86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x v="86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x v="866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x v="867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x v="868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x v="869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x v="109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x v="87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x v="87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x v="872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x v="167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x v="873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x v="724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x v="874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x v="875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x v="876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x v="87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x v="878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x v="879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x v="109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x v="88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x v="109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x v="88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x v="882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x v="109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x v="724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x v="883"/>
    <x v="83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x v="37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x v="884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x v="881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x v="109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x v="885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x v="886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x v="524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x v="15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x v="88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x v="888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x v="737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x v="889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x v="109"/>
    <x v="121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x v="109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x v="109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x v="89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x v="109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x v="41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x v="891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x v="109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x v="892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x v="840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x v="893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x v="109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x v="894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x v="89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x v="896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x v="897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x v="109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x v="898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x v="899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x v="109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x v="90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x v="109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x v="901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x v="109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x v="109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x v="9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x v="903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x v="904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x v="905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x v="906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x v="177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x v="370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x v="109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x v="907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x v="908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x v="909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x v="9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x v="109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x v="44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x v="911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x v="912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x v="168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x v="913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x v="91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x v="915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x v="916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x v="589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x v="917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x v="91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x v="919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x v="920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x v="921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x v="922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x v="923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x v="9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x v="920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x v="925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x v="926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x v="92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x v="928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x v="929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x v="930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x v="931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x v="93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x v="93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x v="93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x v="935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x v="93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x v="93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x v="938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x v="939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x v="940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x v="941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x v="94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x v="943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x v="944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x v="945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x v="94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x v="94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x v="948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x v="94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x v="950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x v="951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x v="952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x v="95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x v="954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x v="955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x v="109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x v="956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x v="957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x v="109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x v="109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x v="417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x v="958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x v="109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x v="95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x v="109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x v="109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x v="960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x v="109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x v="96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x v="962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x v="96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x v="96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x v="965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x v="966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x v="96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x v="968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x v="96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x v="970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x v="97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x v="97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x v="973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x v="974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x v="975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x v="976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x v="977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x v="978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x v="979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x v="980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x v="981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x v="982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x v="983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x v="984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x v="98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x v="986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x v="987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x v="972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x v="988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x v="989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x v="990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x v="97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x v="938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x v="991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x v="992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x v="993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x v="994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x v="99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x v="996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x v="997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x v="99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x v="59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x v="999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x v="1000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x v="50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x v="1001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x v="1002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x v="1003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x v="1004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x v="1005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x v="100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x v="945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x v="1007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x v="1008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x v="1009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x v="1010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x v="101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x v="1012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x v="1013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x v="101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x v="920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x v="1015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x v="3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x v="10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x v="1017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x v="1018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x v="1019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x v="1020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x v="102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x v="1022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x v="1023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x v="1024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x v="1025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x v="102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x v="102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x v="1028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x v="1029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x v="1030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x v="1031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x v="1032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x v="103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x v="1034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x v="1035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x v="1036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x v="1037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x v="1038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x v="103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x v="104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x v="1041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x v="1042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x v="104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x v="1044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x v="109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x v="109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x v="104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x v="104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x v="10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x v="104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x v="1049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x v="1050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x v="109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x v="105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x v="418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x v="105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x v="1054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x v="1055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x v="1056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x v="1057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x v="105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x v="1059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x v="1060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x v="1061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x v="1062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x v="10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x v="1064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x v="1065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x v="1066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x v="10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x v="1068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x v="1069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x v="1070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x v="107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x v="3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x v="1072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x v="1073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x v="1074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x v="1075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x v="1076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x v="1077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x v="1078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x v="1079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x v="101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x v="1080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x v="1081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x v="1082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x v="1083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x v="1084"/>
    <x v="1025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x v="1085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x v="1086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x v="1087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x v="1088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x v="1089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x v="1090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x v="1091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x v="1092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x v="1093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x v="1094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x v="1095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x v="663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x v="1096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x v="1097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x v="1098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x v="1099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x v="1100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x v="1101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x v="1102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x v="1103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x v="1104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x v="1105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x v="1106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x v="110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x v="1108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x v="110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x v="1110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x v="714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x v="4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x v="724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x v="705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x v="109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x v="37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x v="1111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x v="11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x v="15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x v="418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x v="111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x v="109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x v="1114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x v="418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x v="1115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x v="111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x v="37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x v="477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x v="119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x v="1117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x v="109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x v="109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x v="111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x v="684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x v="109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x v="111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x v="1120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x v="109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x v="1121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x v="112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x v="37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x v="112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x v="1124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x v="419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x v="112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x v="1126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x v="1127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x v="109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x v="109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x v="109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x v="109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x v="109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x v="1128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x v="109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x v="109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x v="1129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x v="113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x v="109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x v="109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x v="719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x v="1131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x v="113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x v="109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x v="109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x v="109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x v="109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x v="1133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x v="1134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x v="1135"/>
    <x v="1070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x v="1136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x v="1137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x v="1138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x v="1139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x v="1140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x v="1141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x v="1142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x v="1143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x v="1144"/>
    <x v="1079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x v="1145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x v="1146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x v="114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x v="1148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x v="1149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x v="1150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x v="1151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x v="115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x v="1153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x v="37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x v="1154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x v="109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x v="115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x v="1156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x v="109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x v="365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x v="109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x v="1157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x v="115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x v="57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x v="109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x v="115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x v="109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x v="109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x v="44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x v="1160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x v="116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x v="1162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x v="1163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x v="1164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x v="1165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x v="116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x v="1167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x v="209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x v="1168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x v="1169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x v="1170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x v="117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x v="1172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x v="1173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x v="1174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x v="1175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x v="1176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x v="1177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x v="1178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x v="1179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x v="1180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x v="1181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x v="1182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x v="1183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x v="1184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x v="1185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x v="1186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x v="1187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x v="1188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x v="1189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x v="1190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x v="1191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x v="1192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x v="119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x v="119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x v="119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x v="1196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x v="1197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x v="1198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x v="1199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x v="1200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x v="1201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x v="108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x v="91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x v="120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x v="109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x v="108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x v="1203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x v="109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x v="120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x v="481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x v="120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x v="109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x v="1206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x v="109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x v="109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x v="109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x v="1207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x v="91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x v="1208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x v="119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x v="1209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x v="121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x v="109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x v="121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x v="37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x v="45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x v="1212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x v="1213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x v="1214"/>
    <x v="1139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x v="109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x v="613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x v="121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x v="152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x v="1216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x v="1217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x v="1218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x v="17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x v="1219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x v="1220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x v="122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x v="109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x v="724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x v="122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x v="1223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x v="109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x v="1224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x v="109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x v="473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x v="109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x v="109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x v="617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x v="1225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x v="109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x v="1226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x v="1227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x v="1228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x v="122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x v="109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x v="41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x v="109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x v="1230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x v="1231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x v="325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x v="1232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x v="1233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x v="12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x v="123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x v="1236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x v="982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x v="1237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x v="1238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x v="1239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x v="1007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x v="1240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x v="1241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x v="1242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x v="1243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x v="1244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x v="1245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x v="25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x v="1246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x v="1247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x v="1248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x v="1249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x v="1250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x v="125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x v="1252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x v="96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x v="1253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x v="1078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x v="1254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x v="1255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x v="1256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x v="3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x v="10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x v="1066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x v="1257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x v="965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x v="2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x v="3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x v="1258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x v="578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x v="3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x v="1259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x v="126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x v="126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x v="1097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x v="1262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x v="1263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x v="1264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x v="126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x v="1266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x v="17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x v="1267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x v="1268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x v="1269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x v="1270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x v="127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x v="1272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x v="1273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x v="1274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x v="127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x v="1276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x v="1277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x v="127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x v="1279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x v="1280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x v="1281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x v="1276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x v="1282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x v="94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x v="1283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x v="1284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x v="1285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x v="1286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x v="1287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x v="1288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x v="10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x v="128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x v="1290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x v="1291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x v="1292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x v="109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x v="1293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x v="1294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x v="82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x v="1295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x v="1296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x v="1297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x v="3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x v="1298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x v="129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x v="130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x v="1301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x v="833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x v="1302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x v="109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x v="1303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x v="109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x v="1304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x v="1305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x v="1306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x v="1307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x v="391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x v="1308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x v="109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x v="109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x v="1309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x v="109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x v="1310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x v="131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x v="1131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x v="109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x v="131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x v="131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x v="88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x v="847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x v="1314"/>
    <x v="1244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x v="131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x v="1316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x v="1317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x v="109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x v="1318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x v="896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x v="1319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x v="1320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x v="1321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x v="108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x v="1322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x v="109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x v="109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x v="109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x v="109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x v="109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x v="1323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x v="1324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x v="1325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x v="1212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x v="177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x v="37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x v="109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x v="1326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x v="648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x v="132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x v="1328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x v="1329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x v="1330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x v="1331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x v="1332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x v="133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x v="1334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x v="1335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x v="133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x v="1277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x v="133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x v="43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x v="1338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x v="133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x v="1340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x v="15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x v="134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x v="1342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x v="1343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x v="1344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x v="1345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x v="1346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x v="109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x v="1347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x v="1348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x v="1349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x v="135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x v="135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x v="1352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x v="1353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x v="768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x v="1354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x v="135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x v="1356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x v="1357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x v="1358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x v="135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x v="136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x v="1361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x v="1362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x v="1363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x v="1364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x v="1365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x v="1366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x v="1367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x v="724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x v="136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x v="1369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x v="137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x v="843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x v="1371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x v="1372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x v="1373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x v="697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x v="1374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x v="1375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x v="1376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x v="137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x v="137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x v="1379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x v="138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x v="1381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x v="138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x v="1383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x v="1384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x v="1385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x v="42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x v="1386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x v="138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x v="109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x v="1388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x v="109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x v="1389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x v="1390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x v="109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x v="1391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x v="139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x v="1393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x v="3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x v="1394"/>
    <x v="1321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x v="1395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x v="1396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x v="50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x v="1397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x v="1398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x v="1399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x v="1400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x v="288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x v="1401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x v="1402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x v="1403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x v="87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x v="140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x v="1405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x v="1406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x v="1407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x v="140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x v="1409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x v="1410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x v="141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x v="578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x v="3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x v="1412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x v="1413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x v="1414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x v="1415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x v="1416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x v="1417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x v="1418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x v="1419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x v="1420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x v="1421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x v="982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x v="3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x v="1422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x v="1423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x v="1424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x v="109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x v="1425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x v="177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x v="1426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x v="1427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x v="724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x v="833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x v="1428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x v="109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x v="1429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x v="1430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x v="550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x v="871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x v="1431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x v="872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x v="109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x v="109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x v="109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x v="154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x v="143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x v="1433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x v="1434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x v="1435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x v="1436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x v="1437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x v="1438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x v="1439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x v="1440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x v="15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x v="1441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x v="1442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x v="1443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x v="87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x v="1444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x v="1445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x v="1446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x v="1447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x v="1448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x v="25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x v="1449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x v="145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x v="444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x v="1451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x v="37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x v="145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x v="1453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x v="1454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x v="1455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x v="1456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x v="1457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x v="1458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x v="1459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x v="146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x v="1461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x v="146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x v="872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x v="1463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x v="146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x v="1465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x v="1466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x v="346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x v="1467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x v="146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x v="316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x v="1469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x v="1470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x v="101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x v="1471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x v="1472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x v="74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x v="1473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x v="1474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x v="1475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x v="1476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x v="1477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x v="1478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x v="147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x v="1480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x v="1076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x v="148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x v="1482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x v="1483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x v="1484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x v="148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x v="1486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x v="148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x v="1488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x v="1489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x v="1490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x v="1491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x v="1492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x v="1493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x v="1494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x v="1495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x v="1496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x v="1497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x v="1498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x v="1499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x v="1500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x v="1501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x v="150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x v="150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x v="1504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x v="150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x v="1506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x v="150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x v="150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x v="1509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x v="1510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x v="1511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x v="151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x v="1513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x v="1514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x v="1515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x v="151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x v="1517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x v="1518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x v="151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x v="1520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x v="1521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x v="152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x v="109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x v="152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x v="1524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x v="152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x v="833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x v="1526"/>
    <x v="1458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x v="151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x v="4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x v="1527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x v="1528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x v="1529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x v="109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x v="109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x v="153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x v="109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x v="109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x v="153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x v="1532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x v="856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x v="1533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x v="1534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x v="1535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x v="1536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x v="1537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x v="1538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x v="1539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x v="1540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x v="1541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x v="1542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x v="1543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x v="1544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x v="154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x v="1546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x v="1547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x v="154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x v="154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x v="1550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x v="155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x v="1552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x v="1553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x v="1554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x v="1555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x v="1556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x v="1557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x v="155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x v="1559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x v="1560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x v="156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x v="1562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x v="1563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x v="1564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x v="1565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x v="1566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x v="1567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x v="1568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x v="1569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x v="1570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x v="157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x v="1572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x v="1573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x v="157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x v="157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x v="1576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x v="157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x v="1578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x v="1579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x v="1580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x v="158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x v="158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x v="1583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x v="1584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x v="1585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x v="1586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x v="1587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x v="1588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x v="1589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x v="1590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x v="1591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x v="1592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x v="1593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x v="1594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x v="1595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x v="159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x v="1597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x v="1598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x v="1599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x v="1600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x v="16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x v="160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x v="160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x v="160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x v="1605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x v="78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x v="1606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x v="1607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x v="160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x v="160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x v="1610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x v="1611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x v="1612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x v="161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x v="1614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x v="1002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x v="161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x v="1616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x v="1617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x v="161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x v="1619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x v="1620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x v="1621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x v="1622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x v="95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x v="1623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x v="3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x v="658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x v="3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x v="1415"/>
    <x v="1558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x v="1624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x v="1625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x v="1626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x v="1627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x v="1628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x v="162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x v="1630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x v="1631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x v="1632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x v="1633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x v="1634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x v="28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x v="163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x v="3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x v="1636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x v="1637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x v="163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x v="1639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x v="1640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x v="1641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x v="1266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x v="1642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x v="164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x v="1644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x v="709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x v="1645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x v="1646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x v="833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x v="1647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x v="874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x v="1648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x v="1649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x v="152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x v="165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x v="146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x v="1651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x v="165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x v="1653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x v="1654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x v="1655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x v="1656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x v="1657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x v="109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x v="1658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x v="1659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x v="166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x v="1661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x v="459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x v="1662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x v="17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x v="109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x v="166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x v="1664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x v="874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x v="166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x v="417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x v="1666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x v="1667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x v="1668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x v="1669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x v="167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x v="1671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x v="1672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x v="1146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x v="1673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x v="167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x v="1675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x v="167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x v="43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x v="1677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x v="3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x v="1678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x v="1679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x v="3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x v="1680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x v="1681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x v="1682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x v="1683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x v="1684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x v="1675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x v="1685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x v="1686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x v="1687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x v="1688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x v="168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x v="1690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x v="169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x v="1692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x v="1693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x v="169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x v="169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x v="169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x v="1697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x v="169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x v="1699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x v="1700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x v="1187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x v="1701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x v="170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x v="1703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x v="1704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x v="170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x v="1706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x v="1707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x v="1708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x v="1709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x v="1710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x v="1711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x v="3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x v="264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x v="1712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x v="1713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x v="1714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x v="1715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x v="1716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x v="171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x v="1718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x v="1719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x v="1720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x v="1721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x v="1240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x v="1722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x v="1723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x v="1724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x v="1725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x v="1726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x v="1727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x v="1728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x v="1729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x v="1730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x v="1731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x v="1732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x v="1733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x v="1734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x v="1735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x v="1736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x v="1737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x v="1738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x v="1739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x v="1740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x v="1741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x v="1742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x v="1743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x v="1744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x v="174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x v="1746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x v="1747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x v="1684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x v="1748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x v="1749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x v="1750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x v="1751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x v="1752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x v="1753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x v="1754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x v="1755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x v="175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x v="1757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x v="1758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x v="1759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x v="1760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x v="176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x v="1762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x v="1763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x v="1764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x v="1765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x v="1766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x v="1767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x v="176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x v="94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x v="1769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x v="1770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x v="1771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x v="1772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x v="1773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x v="1774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x v="1775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x v="1776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x v="1777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x v="1778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x v="1779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x v="1780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x v="1781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x v="1782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x v="1783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x v="1784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x v="1785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x v="1395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x v="178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x v="1787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x v="202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x v="1788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x v="1789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x v="1790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x v="1791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x v="1792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x v="1410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x v="1793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x v="1794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x v="1795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x v="1796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x v="982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x v="1797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x v="179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x v="179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x v="1800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x v="1801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x v="1802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x v="1803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x v="1804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x v="1805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x v="1806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x v="1807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x v="1808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x v="1809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x v="1810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x v="94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x v="1811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x v="87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x v="1812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x v="1813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x v="1814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x v="181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x v="1816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x v="1817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x v="1818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x v="1819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x v="174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x v="1820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x v="1821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x v="1822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x v="1823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x v="1824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x v="1825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x v="182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x v="1827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x v="1828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x v="1829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x v="1830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x v="1831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x v="1832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x v="1833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x v="109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x v="109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x v="419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x v="37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x v="109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x v="183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x v="183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x v="1836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x v="109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x v="109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x v="1837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x v="109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x v="109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x v="1838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x v="1839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x v="109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x v="109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x v="109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x v="1840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x v="167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x v="109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x v="1841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x v="109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x v="109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x v="109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x v="184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x v="1843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x v="116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x v="109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x v="1844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x v="109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x v="1845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x v="1846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x v="1847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x v="109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x v="1848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x v="109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x v="109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x v="109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x v="456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x v="184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x v="45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x v="185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x v="417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x v="1851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x v="109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x v="1852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x v="1853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x v="1854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x v="109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x v="41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x v="109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x v="833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x v="1855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x v="109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x v="418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x v="109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x v="109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x v="109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x v="109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x v="185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x v="414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x v="1857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x v="109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x v="1858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x v="1859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x v="1860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x v="418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x v="1861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x v="109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x v="1862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x v="109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x v="186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x v="18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x v="186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x v="1866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x v="109"/>
    <x v="121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x v="459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x v="109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x v="1867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x v="37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x v="418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x v="473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x v="1868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x v="1869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x v="109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x v="13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x v="187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x v="1871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x v="449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x v="13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x v="107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x v="109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x v="1872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x v="187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x v="187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x v="109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x v="119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x v="109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x v="418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x v="1875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x v="187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x v="1877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x v="1878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x v="1789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x v="1879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x v="1880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x v="1881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x v="1277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x v="1882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x v="1883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x v="1884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x v="1885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x v="1886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x v="1887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x v="1888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x v="1889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x v="1890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x v="1891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x v="1892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x v="965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x v="1893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x v="63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x v="206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x v="189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x v="3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x v="23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x v="1895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x v="981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x v="1896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x v="602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x v="189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x v="3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x v="1898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x v="1262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x v="18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x v="1900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x v="1901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x v="1902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x v="3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x v="1903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x v="1787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x v="1904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x v="190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x v="1906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x v="190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x v="1908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x v="190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x v="1910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x v="1911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x v="191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x v="1054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x v="1913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x v="1914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x v="191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x v="3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x v="1916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x v="1917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x v="1918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x v="1614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x v="1919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x v="192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x v="109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x v="109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x v="109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x v="722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x v="109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x v="109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x v="192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x v="840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x v="109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x v="109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x v="109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x v="192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x v="1923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x v="109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x v="192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x v="109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x v="1925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x v="109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x v="1926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x v="3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x v="1927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x v="264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x v="1928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x v="192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x v="1930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x v="1931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x v="1932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x v="3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x v="8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x v="1933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x v="1934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x v="2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x v="640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x v="133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x v="1007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x v="1935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x v="598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x v="1936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x v="1937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x v="193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x v="1939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x v="1940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x v="194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x v="194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x v="1943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x v="1944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x v="1945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x v="1946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x v="1947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x v="163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x v="1948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x v="1949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x v="1950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x v="1951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x v="1952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x v="1953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x v="1954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x v="1787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x v="109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x v="571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x v="109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x v="109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x v="4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x v="109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x v="48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x v="724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x v="195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x v="1956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x v="1161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x v="109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x v="109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x v="109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x v="109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x v="109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x v="109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x v="109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x v="1957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x v="722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x v="1958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x v="1959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x v="724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x v="109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x v="874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x v="874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x v="196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x v="1961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x v="13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x v="109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x v="1651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x v="874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x v="109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x v="466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x v="1962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x v="1963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x v="905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x v="1964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x v="1965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x v="1966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x v="1967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x v="1968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x v="196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x v="1970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x v="197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x v="1972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x v="1973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x v="197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x v="1975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x v="1976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x v="1977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x v="1978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x v="1979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x v="607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x v="1980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x v="198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x v="1982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x v="1983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x v="1984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x v="1985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x v="1986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x v="1987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x v="430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x v="198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x v="1989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x v="199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x v="1991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x v="199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x v="1993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x v="1994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x v="1995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x v="1996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x v="1997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x v="1998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x v="3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x v="1999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x v="2000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x v="2001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x v="2002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x v="1719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x v="4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x v="109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x v="2003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x v="2004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x v="1131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x v="2005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x v="2006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x v="2007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x v="2008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x v="2009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x v="201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x v="201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x v="20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x v="2013"/>
    <x v="439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x v="201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x v="201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x v="2016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x v="2017"/>
    <x v="196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x v="2018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x v="2019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x v="1335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x v="2020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x v="2021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x v="2022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x v="202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x v="2024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x v="1934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x v="2025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x v="1239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x v="2026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x v="2027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x v="2028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x v="202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x v="203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x v="203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x v="203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x v="2033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x v="203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x v="2035"/>
    <x v="895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x v="2036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x v="1839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x v="203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x v="1156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x v="736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x v="459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x v="109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x v="109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x v="2038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x v="187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x v="2039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x v="204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x v="1154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x v="417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x v="372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x v="2041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x v="204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x v="2043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x v="2044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x v="109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x v="2045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x v="2046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x v="2047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x v="603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x v="2048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x v="204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x v="2050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x v="205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x v="2052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x v="2053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x v="2054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x v="2055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x v="2056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x v="2057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x v="2058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x v="2059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x v="2060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x v="206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x v="2062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x v="2063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x v="2064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x v="2065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x v="2066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x v="2067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x v="2068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x v="206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x v="2070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x v="2071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x v="2072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x v="970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x v="207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x v="207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x v="2075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x v="2076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x v="2077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x v="2078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x v="207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x v="2080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x v="2081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x v="2082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x v="101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x v="208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x v="208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x v="10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x v="208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x v="2086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x v="2087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x v="2088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x v="550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x v="208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x v="10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x v="109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x v="209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x v="2091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x v="109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x v="209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x v="156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x v="886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x v="2093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x v="1131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x v="109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x v="174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x v="2094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x v="2095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x v="2096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x v="109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x v="17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x v="167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x v="2097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x v="1161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x v="2098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x v="109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x v="109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x v="2099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x v="210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x v="419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x v="2101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x v="119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x v="2102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x v="2103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x v="109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x v="2104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x v="43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x v="1444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x v="984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x v="212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x v="2105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x v="2106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x v="78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x v="210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x v="2108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x v="78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x v="2109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x v="2110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x v="2111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x v="2112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x v="2113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x v="2114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x v="578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x v="2115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x v="2116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x v="2117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x v="2118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x v="2119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x v="93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x v="1007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x v="2120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x v="582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x v="2121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x v="2122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x v="2123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x v="2124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x v="2125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x v="2126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x v="2127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x v="1003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x v="2128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x v="2129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x v="2130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x v="213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x v="1627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x v="3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x v="3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x v="101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x v="2132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x v="101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x v="2133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x v="966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x v="2134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x v="2135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x v="3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x v="1934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x v="2136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x v="2137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x v="2138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x v="213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x v="919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x v="3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x v="966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x v="2140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x v="87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x v="4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x v="109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x v="109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x v="21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x v="214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x v="109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x v="109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x v="418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x v="4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x v="2143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x v="109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x v="116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x v="109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x v="2144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x v="214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x v="2146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x v="2147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x v="109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x v="192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x v="2148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x v="2149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x v="2150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x v="167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x v="146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x v="109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x v="215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x v="2152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x v="2153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x v="201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x v="2154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x v="2155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x v="109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x v="2156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x v="1656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x v="2157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x v="109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x v="2158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x v="1153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x v="2159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x v="216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x v="109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x v="2161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x v="2162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x v="216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x v="2164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x v="15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x v="874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x v="109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x v="21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x v="857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x v="2166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x v="216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x v="724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x v="109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x v="2168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x v="2169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x v="217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x v="2171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x v="109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x v="2172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x v="417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x v="37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x v="217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x v="152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x v="2174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x v="2175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x v="123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x v="178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x v="469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x v="372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x v="2176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x v="2177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x v="459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x v="524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x v="2178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x v="2179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x v="2180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x v="2181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x v="218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x v="218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x v="2184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x v="3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x v="3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x v="191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x v="2185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x v="1054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x v="2186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x v="3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x v="2187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x v="2188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x v="938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x v="218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x v="2190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x v="1277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x v="219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x v="602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x v="25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x v="300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x v="2192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x v="2193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x v="524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x v="2194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x v="109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x v="4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x v="109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x v="37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x v="2195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x v="2196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x v="45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x v="109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x v="21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x v="2198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x v="2199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x v="109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x v="220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x v="2201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x v="220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x v="109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x v="109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x v="109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x v="2203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x v="662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x v="2204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x v="2205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x v="2206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x v="2207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x v="2208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x v="938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x v="2209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x v="938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x v="2210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x v="221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x v="2212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x v="607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x v="2213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x v="221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x v="2215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x v="221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x v="578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x v="2217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x v="2218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x v="2219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x v="2220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x v="2221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x v="2222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x v="26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x v="2223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x v="3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x v="2224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x v="3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x v="2225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x v="2226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x v="2227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x v="222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x v="2229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x v="2230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x v="223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x v="2232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x v="2233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x v="3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x v="2234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x v="2235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x v="210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x v="2236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x v="2237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x v="2133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x v="223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x v="210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x v="223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x v="2240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x v="2241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x v="2242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x v="2243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x v="224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x v="2245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x v="224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x v="2247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x v="2248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x v="2249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x v="2250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x v="2251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x v="2252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x v="288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x v="2253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x v="2254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x v="2255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x v="2256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x v="2257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x v="2258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x v="225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x v="3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x v="66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x v="2260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x v="2261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x v="2262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x v="2263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x v="2264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x v="10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x v="2265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x v="1881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x v="2266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x v="602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x v="22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x v="2268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x v="2269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x v="2270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x v="2271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x v="2272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x v="313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x v="938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x v="227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x v="84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x v="177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x v="109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x v="2274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x v="109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x v="109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x v="37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x v="2275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x v="2276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x v="109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x v="2277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x v="2278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x v="2279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x v="167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x v="228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x v="45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x v="2281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x v="2282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x v="2283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x v="2284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x v="37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x v="2285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x v="2286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x v="2287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x v="2288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x v="228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x v="229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x v="2291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x v="229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x v="229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x v="109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x v="1228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x v="2294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x v="2295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x v="1161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x v="89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x v="2296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x v="2297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x v="2298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x v="2299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x v="230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x v="23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x v="1866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x v="2302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x v="2303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x v="2304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x v="2305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x v="2306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x v="2307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x v="746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x v="2308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x v="2309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x v="231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x v="2311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x v="231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x v="2313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x v="231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x v="231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x v="167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x v="2316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x v="2317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x v="2318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x v="109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x v="419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x v="2319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x v="37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x v="69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x v="833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x v="2320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x v="886"/>
    <x v="119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x v="2321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x v="2322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x v="2323"/>
    <x v="2280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x v="109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x v="232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x v="109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x v="2325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x v="417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x v="2326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x v="2327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x v="108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x v="1277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x v="2328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x v="232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x v="2330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x v="42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x v="109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x v="2331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x v="2332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x v="2333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x v="2334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x v="109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x v="2335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x v="109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x v="1131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x v="2336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x v="2337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x v="87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x v="50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x v="8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x v="2338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x v="2339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x v="2340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x v="234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x v="2342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x v="50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x v="430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x v="2343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x v="1400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x v="2344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x v="234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x v="234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x v="2347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x v="2348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x v="2349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x v="2350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x v="2351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x v="2352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x v="2353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x v="2354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x v="935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x v="288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x v="2355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x v="2356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x v="2357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x v="2358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x v="2359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x v="2360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x v="2361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x v="2206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x v="2191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x v="2206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x v="2362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x v="3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x v="2363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x v="236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x v="23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x v="236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x v="109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x v="2367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x v="39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x v="2368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x v="109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x v="236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x v="1855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x v="237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x v="456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x v="2371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x v="13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x v="237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x v="2373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x v="18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x v="109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x v="2374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x v="109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x v="2375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x v="99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x v="2376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x v="237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x v="237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x v="2379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x v="2380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x v="2381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x v="2382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x v="2383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x v="225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x v="426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x v="2384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x v="2385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x v="2386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x v="2387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x v="2388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x v="2389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x v="1099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x v="4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x v="1054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x v="2390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x v="239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x v="239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x v="2393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x v="2394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x v="2395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x v="2396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x v="239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x v="1794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x v="2398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x v="2399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x v="2400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x v="51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x v="2401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x v="240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x v="2403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x v="2404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x v="2405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x v="2406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x v="2407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x v="2408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x v="2409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x v="2410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x v="161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x v="241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x v="241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x v="241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x v="1290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x v="2414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x v="2415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x v="2416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x v="2417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x v="2418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x v="2419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x v="2420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x v="2421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x v="288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x v="2002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x v="2422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x v="426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x v="602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x v="1240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x v="658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x v="2129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x v="242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x v="202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x v="2424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x v="242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x v="2426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x v="1878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x v="1936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x v="242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x v="288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x v="2428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x v="2429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x v="2430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x v="264"/>
    <x v="2411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x v="2431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x v="2432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x v="3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x v="2433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x v="2434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x v="1247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x v="430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x v="243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x v="243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x v="1237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x v="2437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x v="243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x v="2439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x v="2440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x v="2441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x v="2442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x v="1424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x v="2443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x v="2444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x v="244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x v="2446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x v="2447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x v="244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x v="244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x v="2450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x v="1417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x v="2451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x v="2452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x v="2453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x v="2454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x v="1007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x v="2455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x v="2456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x v="2457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x v="1277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x v="50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x v="202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x v="2458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x v="245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x v="658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x v="2460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x v="30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x v="982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x v="2461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x v="246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x v="2463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x v="2464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x v="3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x v="2465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x v="2466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x v="2467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x v="3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x v="1097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x v="246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x v="2469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x v="2470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x v="3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x v="658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x v="221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x v="247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x v="2129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x v="1007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x v="2472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x v="2473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x v="247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x v="247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x v="940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x v="2476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x v="2477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x v="2478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x v="247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x v="578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x v="50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x v="2480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x v="90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x v="248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x v="2482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x v="678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x v="2483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x v="2484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x v="87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x v="2485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x v="2486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x v="8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x v="3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x v="2487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x v="2488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x v="99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x v="598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x v="2489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x v="3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x v="77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x v="348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x v="2490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x v="2491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x v="2492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x v="1891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x v="249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x v="194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x v="2494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x v="3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x v="2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x v="2495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x v="965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x v="1444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x v="2122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x v="2496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x v="3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x v="1725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x v="2497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x v="2498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x v="2499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x v="199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x v="2500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x v="603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x v="250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x v="25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x v="2503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x v="3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x v="1009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x v="2504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x v="2505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x v="1088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x v="2506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x v="2507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x v="2508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x v="2509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x v="3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x v="2129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x v="991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x v="3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x v="177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x v="251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x v="251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x v="2512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x v="2513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x v="2514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x v="107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x v="2515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x v="2062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x v="2516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x v="2517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x v="3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x v="101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x v="2129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x v="2518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x v="3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x v="2519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x v="2520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x v="1442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x v="199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x v="2521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x v="50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x v="1243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x v="2522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x v="2523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x v="94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x v="3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x v="252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x v="2525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x v="3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x v="2123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x v="2526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x v="252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x v="2528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x v="1710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x v="2529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x v="2530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x v="25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x v="2248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x v="2532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x v="253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x v="253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x v="2535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x v="2536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x v="2537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x v="2538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x v="2539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x v="2540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x v="2541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x v="288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x v="2542"/>
    <x v="2568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x v="50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x v="2543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x v="254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x v="2111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x v="254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x v="2546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x v="3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x v="50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x v="16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x v="87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x v="1288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x v="2547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x v="254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x v="254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x v="2395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x v="2550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x v="2551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x v="2552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x v="2553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x v="26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x v="92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x v="1247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x v="2554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x v="1901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x v="2555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x v="2556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x v="3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x v="3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x v="2557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x v="2558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x v="255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x v="2560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x v="26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x v="2561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x v="17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x v="2562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x v="2563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x v="3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x v="256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x v="1240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x v="2565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x v="223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x v="256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x v="2567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x v="2568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x v="3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x v="2569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x v="1007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x v="2570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x v="3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x v="3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x v="2571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x v="40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x v="1266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x v="2572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x v="3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x v="2573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x v="2574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x v="938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x v="607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x v="257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x v="2576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x v="2577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x v="3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x v="602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x v="2578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x v="2536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x v="2579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x v="2580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x v="7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x v="2581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x v="2582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x v="2583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x v="2584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x v="2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x v="2585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x v="43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x v="3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x v="8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x v="2586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x v="2587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x v="2588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x v="607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x v="213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x v="2118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x v="3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x v="2589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x v="2590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x v="3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x v="2419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x v="2591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x v="259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x v="991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x v="2593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x v="212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x v="259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x v="2595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x v="10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x v="259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x v="2430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x v="2597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x v="2598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x v="25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x v="2600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x v="2601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x v="3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x v="2602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x v="2603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x v="2604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x v="3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x v="2129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x v="2605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x v="3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x v="2606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x v="3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x v="260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x v="2508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x v="2113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x v="2608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x v="2609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x v="2610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x v="10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x v="1901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x v="2611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x v="1290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x v="2612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x v="2613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x v="2614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x v="23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x v="2615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x v="94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x v="2616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x v="2539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x v="2129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x v="2469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x v="2383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x v="2617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x v="2618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x v="2498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x v="2619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x v="2620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x v="3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x v="2621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x v="2622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x v="1627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x v="2623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x v="3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x v="2624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x v="202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x v="2387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x v="2625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x v="50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x v="1246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x v="2626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x v="2627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x v="2628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x v="43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x v="2629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x v="2570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x v="241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x v="3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x v="109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x v="263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x v="108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x v="263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x v="143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x v="2632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x v="2633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x v="2634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x v="109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x v="2635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x v="2636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x v="524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x v="148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x v="109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x v="2637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x v="109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x v="2638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x v="37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x v="263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x v="733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x v="2640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x v="87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x v="3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x v="87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x v="2641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x v="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x v="2642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x v="264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x v="2644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x v="264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x v="17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x v="2389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x v="3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x v="2598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x v="2646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x v="87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x v="2647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x v="2648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x v="3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x v="2649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x v="991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x v="2650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x v="2651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x v="2652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x v="1400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x v="2653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x v="3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x v="2515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x v="2654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x v="2655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x v="78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x v="2616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x v="265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x v="2657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x v="2658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x v="2659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x v="2660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x v="2661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x v="266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x v="2663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x v="2217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x v="1237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x v="43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x v="2664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x v="582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x v="2665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x v="2666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x v="2213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x v="1342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x v="1277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x v="2667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x v="2624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x v="1247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x v="141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x v="2217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x v="2668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x v="2669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x v="2670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x v="2671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x v="2672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x v="267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x v="2674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x v="2675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x v="430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x v="2676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x v="1240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x v="1099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x v="2677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x v="2678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x v="1266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x v="2679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x v="268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x v="2681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x v="2624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x v="268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x v="2683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x v="2684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x v="74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x v="2685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x v="1266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x v="2686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x v="268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x v="709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x v="2688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x v="2689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x v="109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x v="2690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x v="2691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x v="886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x v="2692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x v="2693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x v="2694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x v="2695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x v="109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x v="17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x v="109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x v="109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x v="709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x v="2696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x v="46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x v="2697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x v="2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x v="1004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x v="2698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x v="1246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x v="2699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x v="43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x v="270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x v="27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x v="270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x v="2703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x v="2704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x v="2705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x v="3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x v="2706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x v="3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x v="3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x v="2707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x v="2708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x v="2709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x v="2710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x v="3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x v="3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x v="2711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x v="1097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x v="2123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x v="3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x v="598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x v="2712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x v="2713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x v="2714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x v="2715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x v="43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x v="2716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x v="1409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x v="271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x v="93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x v="2718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x v="2719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x v="2720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x v="886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x v="2721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x v="109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x v="109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x v="1228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x v="2722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x v="4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x v="131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x v="272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x v="2724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x v="2725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x v="272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x v="2727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x v="2728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x v="109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x v="2729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x v="109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x v="13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x v="273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x v="2731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x v="3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x v="982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x v="2732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x v="273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x v="1708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x v="273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x v="2735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x v="2736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x v="2737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x v="7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x v="273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x v="2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x v="2255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x v="273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x v="2740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x v="938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x v="1277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x v="2741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x v="650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x v="2742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x v="3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x v="20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x v="2743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x v="2744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x v="43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x v="988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x v="2745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x v="583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x v="2460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x v="426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x v="2746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x v="982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x v="2747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x v="2748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x v="2749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x v="275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x v="275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x v="275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x v="83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x v="2753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x v="2754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x v="2755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x v="2756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x v="2757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x v="418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x v="2758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x v="2759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x v="45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x v="459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x v="27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x v="17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x v="167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x v="2761"/>
    <x v="2861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x v="15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x v="473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x v="109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x v="444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x v="2762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x v="1219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x v="2763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x v="418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x v="276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x v="2154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x v="129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x v="109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x v="109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x v="109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x v="109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x v="2765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x v="2766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x v="2767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x v="109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x v="2768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x v="152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x v="109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x v="109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x v="109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x v="109"/>
    <x v="121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x v="109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x v="192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x v="2769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x v="277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x v="2771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x v="2164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x v="109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x v="277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x v="277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x v="15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x v="2774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x v="2775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x v="397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x v="237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x v="2331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x v="186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x v="277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x v="109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x v="479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x v="2777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x v="2778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x v="277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x v="2780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x v="2781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x v="278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x v="2783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x v="44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x v="709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x v="2784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x v="119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x v="109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x v="2785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x v="418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x v="2786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x v="2331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x v="109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x v="2787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x v="2788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x v="2789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x v="709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x v="7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x v="46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x v="279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x v="279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x v="109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x v="109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x v="2792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x v="2793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x v="1324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x v="2794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x v="109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x v="2795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x v="2796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x v="37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x v="88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x v="957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x v="109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x v="2797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x v="109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x v="1161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x v="140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x v="2798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x v="109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x v="2799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x v="89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x v="28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x v="2801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x v="109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x v="109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x v="2802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x v="109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x v="1866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x v="2803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x v="69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x v="183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x v="714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x v="280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x v="109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x v="2805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x v="210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x v="722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x v="2806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x v="280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x v="2808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x v="2809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x v="2810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x v="28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x v="2812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x v="2149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x v="109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x v="281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x v="2814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x v="2815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x v="2816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x v="2693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x v="2817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x v="143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x v="2818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x v="281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x v="2803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x v="2820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x v="2821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x v="282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x v="109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x v="2823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x v="143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x v="2824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x v="130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x v="116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x v="282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x v="282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x v="109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x v="282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x v="2828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x v="41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x v="2821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x v="1861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x v="2829"/>
    <x v="984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x v="418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x v="843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x v="44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x v="116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x v="733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x v="2830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x v="2831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x v="283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x v="109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x v="698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x v="109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x v="107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x v="11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x v="857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x v="278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x v="283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x v="283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x v="186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x v="2835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x v="109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x v="237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x v="152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x v="109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x v="2836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x v="2837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x v="109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x v="149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x v="109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x v="2838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x v="2839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x v="284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x v="2841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x v="2842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x v="2843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x v="284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x v="137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x v="1296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x v="714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x v="2845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x v="109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x v="2846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x v="459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x v="2847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x v="72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x v="284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x v="123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x v="273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x v="109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x v="284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x v="285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x v="109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x v="2851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x v="2852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x v="2853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x v="2854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x v="45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x v="285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x v="109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x v="2856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x v="285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x v="2858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x v="2859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x v="874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x v="2860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x v="460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x v="2861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x v="2862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x v="109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x v="177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x v="2863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x v="2864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x v="2865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x v="109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x v="115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x v="109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x v="874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x v="109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x v="286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x v="17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x v="286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x v="119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x v="2785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x v="609"/>
    <x v="2929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x v="109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x v="286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x v="2869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x v="416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x v="782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x v="287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x v="36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x v="2176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x v="129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x v="2843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x v="109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x v="109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x v="287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x v="109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x v="109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x v="287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x v="709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x v="2873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x v="2874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x v="2875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x v="2876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x v="2877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x v="109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x v="287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x v="2879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x v="167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19:00:00"/>
    <n v="1434931811"/>
    <x v="0"/>
    <b v="0"/>
    <x v="0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06:24:43"/>
    <n v="1485872683"/>
    <x v="1"/>
    <b v="0"/>
    <x v="1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8:51:23"/>
    <n v="1454691083"/>
    <x v="2"/>
    <b v="0"/>
    <x v="2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4:21:47"/>
    <n v="1404822107"/>
    <x v="3"/>
    <b v="0"/>
    <x v="3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2:01:19"/>
    <n v="1447963279"/>
    <x v="4"/>
    <b v="0"/>
    <x v="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1:35:00"/>
    <n v="1468362207"/>
    <x v="5"/>
    <b v="0"/>
    <x v="5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7:44:10"/>
    <n v="1401846250"/>
    <x v="6"/>
    <b v="0"/>
    <x v="6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7:07:47"/>
    <n v="1464224867"/>
    <x v="7"/>
    <b v="0"/>
    <x v="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13:00:00"/>
    <n v="1460155212"/>
    <x v="8"/>
    <b v="0"/>
    <x v="8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8:29:04"/>
    <n v="1458268144"/>
    <x v="9"/>
    <b v="0"/>
    <x v="9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7:37:59"/>
    <n v="1400636279"/>
    <x v="10"/>
    <b v="0"/>
    <x v="10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19:00:00"/>
    <n v="1469126462"/>
    <x v="11"/>
    <b v="0"/>
    <x v="11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19:00:00"/>
    <n v="1401642425"/>
    <x v="12"/>
    <b v="0"/>
    <x v="12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2:27:00"/>
    <n v="1463588109"/>
    <x v="13"/>
    <b v="0"/>
    <x v="13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5:59:00"/>
    <n v="1403051888"/>
    <x v="14"/>
    <b v="0"/>
    <x v="14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2:14:00"/>
    <n v="1441790658"/>
    <x v="15"/>
    <b v="0"/>
    <x v="15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1:30:00"/>
    <n v="1398971211"/>
    <x v="16"/>
    <b v="0"/>
    <x v="16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0:33:42"/>
    <n v="1412530422"/>
    <x v="17"/>
    <b v="0"/>
    <x v="17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5:00:56"/>
    <n v="1408366856"/>
    <x v="18"/>
    <b v="0"/>
    <x v="18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1:35:34"/>
    <n v="1434828934"/>
    <x v="19"/>
    <b v="0"/>
    <x v="19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0:11:52"/>
    <n v="1436983912"/>
    <x v="20"/>
    <b v="0"/>
    <x v="20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7:03:09"/>
    <n v="1409151789"/>
    <x v="21"/>
    <b v="0"/>
    <x v="2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4-12-31T23:59:00"/>
    <n v="1418766740"/>
    <x v="22"/>
    <b v="0"/>
    <x v="22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7:20:00"/>
    <n v="1428086501"/>
    <x v="23"/>
    <b v="0"/>
    <x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1:39:00"/>
    <n v="1439494863"/>
    <x v="24"/>
    <b v="0"/>
    <x v="2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6:36:01"/>
    <n v="1447115761"/>
    <x v="25"/>
    <b v="0"/>
    <x v="25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4:22:24"/>
    <n v="1404822144"/>
    <x v="26"/>
    <b v="0"/>
    <x v="10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0:57:13"/>
    <n v="1413518233"/>
    <x v="27"/>
    <b v="0"/>
    <x v="3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5:08:04"/>
    <n v="1447715284"/>
    <x v="28"/>
    <b v="0"/>
    <x v="26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8:09:28"/>
    <n v="1403453368"/>
    <x v="29"/>
    <b v="0"/>
    <x v="2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0T23:01:55"/>
    <n v="1406012515"/>
    <x v="30"/>
    <b v="0"/>
    <x v="28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1:00:34"/>
    <n v="1452193234"/>
    <x v="31"/>
    <b v="0"/>
    <x v="29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19:59:00"/>
    <n v="1459523017"/>
    <x v="32"/>
    <b v="0"/>
    <x v="30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8:51:41"/>
    <n v="1444405901"/>
    <x v="33"/>
    <b v="0"/>
    <x v="31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4T23:43:21"/>
    <n v="1405928601"/>
    <x v="34"/>
    <b v="0"/>
    <x v="32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6:00:00"/>
    <n v="1428130814"/>
    <x v="35"/>
    <b v="0"/>
    <x v="33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2:22:05"/>
    <n v="1425540125"/>
    <x v="36"/>
    <b v="0"/>
    <x v="3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8:37:59"/>
    <n v="1422463079"/>
    <x v="37"/>
    <b v="0"/>
    <x v="35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7:22:24"/>
    <n v="1365643344"/>
    <x v="38"/>
    <b v="0"/>
    <x v="3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4:59:00"/>
    <n v="1398388068"/>
    <x v="39"/>
    <b v="0"/>
    <x v="3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0:00:00"/>
    <n v="1401426488"/>
    <x v="40"/>
    <b v="0"/>
    <x v="38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5:39:14"/>
    <n v="1409924354"/>
    <x v="41"/>
    <b v="0"/>
    <x v="10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7:20:26"/>
    <n v="1417188026"/>
    <x v="42"/>
    <b v="0"/>
    <x v="3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6:00:00"/>
    <n v="1402599486"/>
    <x v="43"/>
    <b v="0"/>
    <x v="40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8:22:17"/>
    <n v="1408760537"/>
    <x v="44"/>
    <b v="0"/>
    <x v="41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6:58:27"/>
    <n v="1459177107"/>
    <x v="45"/>
    <b v="0"/>
    <x v="42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5:09:34"/>
    <n v="1447628974"/>
    <x v="46"/>
    <b v="0"/>
    <x v="43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2:40:07"/>
    <n v="1413834007"/>
    <x v="47"/>
    <b v="0"/>
    <x v="16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4:00:00"/>
    <n v="1422534260"/>
    <x v="48"/>
    <b v="0"/>
    <x v="44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3T20:14:05"/>
    <n v="1443068045"/>
    <x v="49"/>
    <b v="0"/>
    <x v="45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09:00:00"/>
    <n v="1419271458"/>
    <x v="50"/>
    <b v="0"/>
    <x v="19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4:17:17"/>
    <n v="1436653037"/>
    <x v="51"/>
    <b v="0"/>
    <x v="46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8:50:46"/>
    <n v="1403023846"/>
    <x v="52"/>
    <b v="0"/>
    <x v="47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4:00:00"/>
    <n v="1395407445"/>
    <x v="53"/>
    <b v="0"/>
    <x v="2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09:07:01"/>
    <n v="1448471221"/>
    <x v="54"/>
    <b v="0"/>
    <x v="47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5:15:16"/>
    <n v="1462576516"/>
    <x v="55"/>
    <b v="0"/>
    <x v="48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8:00:00"/>
    <n v="1432559424"/>
    <x v="56"/>
    <b v="0"/>
    <x v="49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1:59:22"/>
    <n v="1427399962"/>
    <x v="57"/>
    <b v="0"/>
    <x v="50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0:52:52"/>
    <n v="1413827572"/>
    <x v="58"/>
    <b v="0"/>
    <x v="11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3:00:00"/>
    <n v="1439530776"/>
    <x v="59"/>
    <b v="0"/>
    <x v="51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6:00:00"/>
    <n v="1393882717"/>
    <x v="60"/>
    <b v="0"/>
    <x v="52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1:32:37"/>
    <n v="1368646357"/>
    <x v="61"/>
    <b v="0"/>
    <x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1:11:18"/>
    <n v="1360177878"/>
    <x v="62"/>
    <b v="0"/>
    <x v="53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0:59:00"/>
    <n v="1386194013"/>
    <x v="63"/>
    <b v="0"/>
    <x v="31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6:26:21"/>
    <n v="1370651181"/>
    <x v="64"/>
    <b v="0"/>
    <x v="5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1:59:00"/>
    <n v="1405453354"/>
    <x v="65"/>
    <b v="0"/>
    <x v="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2:23:40"/>
    <n v="1466281420"/>
    <x v="66"/>
    <b v="0"/>
    <x v="55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6:00:04"/>
    <n v="1339768804"/>
    <x v="67"/>
    <b v="0"/>
    <x v="9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5:39:51"/>
    <n v="1390570791"/>
    <x v="68"/>
    <b v="0"/>
    <x v="17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2:59:00"/>
    <n v="1314765025"/>
    <x v="69"/>
    <b v="0"/>
    <x v="56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3:30:45"/>
    <n v="1309987845"/>
    <x v="70"/>
    <b v="0"/>
    <x v="5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2:30:57"/>
    <n v="1333002657"/>
    <x v="71"/>
    <b v="0"/>
    <x v="58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6:00:00"/>
    <n v="1351210481"/>
    <x v="72"/>
    <b v="0"/>
    <x v="14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19:59:00"/>
    <n v="1297620584"/>
    <x v="73"/>
    <b v="0"/>
    <x v="59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3:41:35"/>
    <n v="1450784495"/>
    <x v="74"/>
    <b v="0"/>
    <x v="60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1:01:12"/>
    <n v="1364101272"/>
    <x v="75"/>
    <b v="0"/>
    <x v="5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09:35:58"/>
    <n v="1319819758"/>
    <x v="76"/>
    <b v="0"/>
    <x v="41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8:59:00"/>
    <n v="1332991717"/>
    <x v="77"/>
    <b v="0"/>
    <x v="55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09:32:01"/>
    <n v="1471887121"/>
    <x v="78"/>
    <b v="0"/>
    <x v="2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0:38:13"/>
    <n v="1395859093"/>
    <x v="79"/>
    <b v="0"/>
    <x v="14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8:00:56"/>
    <n v="1383616856"/>
    <x v="80"/>
    <b v="0"/>
    <x v="5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19:02:00"/>
    <n v="1341892127"/>
    <x v="81"/>
    <b v="0"/>
    <x v="33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1:41:01"/>
    <n v="1315597261"/>
    <x v="82"/>
    <b v="0"/>
    <x v="61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3:30:00"/>
    <n v="1423320389"/>
    <x v="83"/>
    <b v="0"/>
    <x v="62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0:11:26"/>
    <n v="1302891086"/>
    <x v="84"/>
    <b v="0"/>
    <x v="63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19:00:37"/>
    <n v="1314154837"/>
    <x v="85"/>
    <b v="0"/>
    <x v="64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6:20:45"/>
    <n v="1444828845"/>
    <x v="86"/>
    <b v="0"/>
    <x v="5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7:41:00"/>
    <n v="1274705803"/>
    <x v="87"/>
    <b v="0"/>
    <x v="20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7:48:51"/>
    <n v="1401205731"/>
    <x v="88"/>
    <b v="0"/>
    <x v="65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0:03:12"/>
    <n v="1368036192"/>
    <x v="89"/>
    <b v="0"/>
    <x v="6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1T23:08:19"/>
    <n v="1307862499"/>
    <x v="90"/>
    <b v="0"/>
    <x v="38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1:39:24"/>
    <n v="1300354764"/>
    <x v="91"/>
    <b v="0"/>
    <x v="67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0:00:00"/>
    <n v="1481949983"/>
    <x v="92"/>
    <b v="0"/>
    <x v="68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3:00:00"/>
    <n v="1338928537"/>
    <x v="93"/>
    <b v="0"/>
    <x v="41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09:13:42"/>
    <n v="1395162822"/>
    <x v="94"/>
    <b v="0"/>
    <x v="8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6:07:21"/>
    <n v="1327622841"/>
    <x v="95"/>
    <b v="0"/>
    <x v="64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19:00:00"/>
    <n v="1274889241"/>
    <x v="96"/>
    <b v="0"/>
    <x v="69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19:14:42"/>
    <n v="1307848482"/>
    <x v="97"/>
    <b v="0"/>
    <x v="22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5:30:00"/>
    <n v="1351796674"/>
    <x v="98"/>
    <b v="0"/>
    <x v="65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3:39:59"/>
    <n v="1387834799"/>
    <x v="99"/>
    <b v="0"/>
    <x v="70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1:04:46"/>
    <n v="1350324286"/>
    <x v="100"/>
    <b v="0"/>
    <x v="55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0:38:30"/>
    <n v="1356979110"/>
    <x v="101"/>
    <b v="0"/>
    <x v="2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19:08:53"/>
    <n v="1290481733"/>
    <x v="102"/>
    <b v="0"/>
    <x v="71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1:20:30"/>
    <n v="1392232830"/>
    <x v="103"/>
    <b v="0"/>
    <x v="72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7:00:00"/>
    <n v="1299775266"/>
    <x v="104"/>
    <b v="0"/>
    <x v="73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6:00:00"/>
    <n v="1461605020"/>
    <x v="105"/>
    <b v="0"/>
    <x v="65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0:38:21"/>
    <n v="1332182301"/>
    <x v="106"/>
    <b v="0"/>
    <x v="74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5:34:47"/>
    <n v="1301787287"/>
    <x v="107"/>
    <b v="0"/>
    <x v="50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6:42:50"/>
    <n v="1364827370"/>
    <x v="108"/>
    <b v="0"/>
    <x v="5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6:37:10"/>
    <n v="1296088630"/>
    <x v="109"/>
    <b v="0"/>
    <x v="5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1:59:00"/>
    <n v="1381445253"/>
    <x v="110"/>
    <b v="0"/>
    <x v="55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0T23:59:47"/>
    <n v="1430467187"/>
    <x v="111"/>
    <b v="0"/>
    <x v="28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8:00:00"/>
    <n v="1395277318"/>
    <x v="112"/>
    <b v="0"/>
    <x v="75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7:00:00"/>
    <n v="1311963128"/>
    <x v="113"/>
    <b v="0"/>
    <x v="76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2:34:48"/>
    <n v="1321252488"/>
    <x v="114"/>
    <b v="0"/>
    <x v="2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09:44:04"/>
    <n v="1326217444"/>
    <x v="115"/>
    <b v="0"/>
    <x v="19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2:55:55"/>
    <n v="1298289355"/>
    <x v="116"/>
    <b v="0"/>
    <x v="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1:00:00"/>
    <n v="1268337744"/>
    <x v="117"/>
    <b v="0"/>
    <x v="74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7:17:16"/>
    <n v="1309310236"/>
    <x v="118"/>
    <b v="0"/>
    <x v="70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5:00:00"/>
    <n v="1310693986"/>
    <x v="119"/>
    <b v="0"/>
    <x v="7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7:11:47"/>
    <n v="1472865107"/>
    <x v="120"/>
    <b v="0"/>
    <x v="29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2:16:00"/>
    <n v="1427993710"/>
    <x v="121"/>
    <b v="0"/>
    <x v="29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2:21:47"/>
    <n v="1470910907"/>
    <x v="122"/>
    <b v="0"/>
    <x v="78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4:00:00"/>
    <n v="1411411564"/>
    <x v="123"/>
    <b v="0"/>
    <x v="79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4:17:22"/>
    <n v="1429568242"/>
    <x v="124"/>
    <b v="0"/>
    <x v="78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5:51:20"/>
    <n v="1480981880"/>
    <x v="125"/>
    <b v="0"/>
    <x v="79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8:00:00"/>
    <n v="1431353337"/>
    <x v="126"/>
    <b v="0"/>
    <x v="62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5:59:01"/>
    <n v="1425481141"/>
    <x v="127"/>
    <b v="0"/>
    <x v="80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19T21:28:13"/>
    <n v="1473917293"/>
    <x v="128"/>
    <b v="0"/>
    <x v="79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4:29:43"/>
    <n v="1409524183"/>
    <x v="129"/>
    <b v="0"/>
    <x v="78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2:16:00"/>
    <n v="1400536692"/>
    <x v="130"/>
    <b v="0"/>
    <x v="78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d v="2016-07-05T16:00:00"/>
    <n v="1466453161"/>
    <x v="131"/>
    <b v="0"/>
    <x v="78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2:30:07"/>
    <n v="1411500607"/>
    <x v="132"/>
    <b v="0"/>
    <x v="75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09:31:00"/>
    <n v="1462130584"/>
    <x v="133"/>
    <b v="0"/>
    <x v="78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09:00:00"/>
    <n v="1438811418"/>
    <x v="134"/>
    <b v="0"/>
    <x v="78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1:00:00"/>
    <n v="1401354597"/>
    <x v="135"/>
    <b v="0"/>
    <x v="81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2:16:00"/>
    <n v="1427968234"/>
    <x v="136"/>
    <b v="0"/>
    <x v="78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5:46:33"/>
    <n v="1440337593"/>
    <x v="137"/>
    <b v="0"/>
    <x v="78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0:59:00"/>
    <n v="1435731041"/>
    <x v="138"/>
    <b v="0"/>
    <x v="6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4:06:12"/>
    <n v="1435874772"/>
    <x v="139"/>
    <b v="0"/>
    <x v="29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19:45:32"/>
    <n v="1424234732"/>
    <x v="140"/>
    <b v="0"/>
    <x v="78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19:40:23"/>
    <n v="1429155623"/>
    <x v="141"/>
    <b v="0"/>
    <x v="33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4:26:18"/>
    <n v="1414358778"/>
    <x v="142"/>
    <b v="0"/>
    <x v="29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1:55:00"/>
    <n v="1467941542"/>
    <x v="143"/>
    <b v="0"/>
    <x v="78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09:17:52"/>
    <n v="1423765072"/>
    <x v="144"/>
    <b v="0"/>
    <x v="7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5:00:52"/>
    <n v="1436965252"/>
    <x v="145"/>
    <b v="0"/>
    <x v="82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6:23:18"/>
    <n v="1479514998"/>
    <x v="146"/>
    <b v="0"/>
    <x v="8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0:18:00"/>
    <n v="1417026340"/>
    <x v="147"/>
    <b v="0"/>
    <x v="78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2:45:36"/>
    <n v="1453963536"/>
    <x v="148"/>
    <b v="0"/>
    <x v="84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0:00:00"/>
    <n v="1416888470"/>
    <x v="149"/>
    <b v="0"/>
    <x v="79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19:53:02"/>
    <n v="1427428382"/>
    <x v="150"/>
    <b v="0"/>
    <x v="85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5:13:11"/>
    <n v="1429449191"/>
    <x v="151"/>
    <b v="0"/>
    <x v="81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7:51:40"/>
    <n v="1408845100"/>
    <x v="152"/>
    <b v="0"/>
    <x v="84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7:04:04"/>
    <n v="1413900244"/>
    <x v="153"/>
    <b v="0"/>
    <x v="73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5:08:15"/>
    <n v="1429621695"/>
    <x v="154"/>
    <b v="0"/>
    <x v="8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5:25:35"/>
    <n v="1434201935"/>
    <x v="155"/>
    <b v="0"/>
    <x v="80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8:59:56"/>
    <n v="1401850796"/>
    <x v="156"/>
    <b v="0"/>
    <x v="41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3:52:52"/>
    <n v="1453931572"/>
    <x v="157"/>
    <b v="0"/>
    <x v="84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7:50:28"/>
    <n v="1411350628"/>
    <x v="158"/>
    <b v="0"/>
    <x v="78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2:25:45"/>
    <n v="1464085545"/>
    <x v="159"/>
    <b v="0"/>
    <x v="29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3:54:51"/>
    <n v="1434491691"/>
    <x v="160"/>
    <b v="0"/>
    <x v="78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8:29:55"/>
    <n v="1401726595"/>
    <x v="161"/>
    <b v="0"/>
    <x v="29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5:42:00"/>
    <n v="1405393356"/>
    <x v="162"/>
    <b v="0"/>
    <x v="73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6:00:00"/>
    <n v="1440716654"/>
    <x v="163"/>
    <b v="0"/>
    <x v="78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0:18:21"/>
    <n v="1405966701"/>
    <x v="164"/>
    <b v="0"/>
    <x v="63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07:48:44"/>
    <n v="1450021724"/>
    <x v="165"/>
    <b v="0"/>
    <x v="78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7:49:22"/>
    <n v="1481939362"/>
    <x v="166"/>
    <b v="0"/>
    <x v="29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4:15:35"/>
    <n v="1433542535"/>
    <x v="167"/>
    <b v="0"/>
    <x v="84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1:02:50"/>
    <n v="1424203370"/>
    <x v="168"/>
    <b v="0"/>
    <x v="8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4:07:39"/>
    <n v="1411042059"/>
    <x v="169"/>
    <b v="0"/>
    <x v="73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1:28:00"/>
    <n v="1438385283"/>
    <x v="170"/>
    <b v="0"/>
    <x v="73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0:20:14"/>
    <n v="1465791614"/>
    <x v="171"/>
    <b v="0"/>
    <x v="29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0:28:43"/>
    <n v="1423733323"/>
    <x v="172"/>
    <b v="0"/>
    <x v="78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5:45:08"/>
    <n v="1422539108"/>
    <x v="173"/>
    <b v="0"/>
    <x v="78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0:12:56"/>
    <n v="1425924776"/>
    <x v="174"/>
    <b v="0"/>
    <x v="78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0:40:11"/>
    <n v="1407177611"/>
    <x v="175"/>
    <b v="0"/>
    <x v="55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1:46:39"/>
    <n v="1436211999"/>
    <x v="176"/>
    <b v="0"/>
    <x v="78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6:08:46"/>
    <n v="1425690526"/>
    <x v="177"/>
    <b v="0"/>
    <x v="63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5:55:45"/>
    <n v="1445986545"/>
    <x v="178"/>
    <b v="0"/>
    <x v="78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7:55:55"/>
    <n v="1454464555"/>
    <x v="179"/>
    <b v="0"/>
    <x v="84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1:00:00"/>
    <n v="1425512843"/>
    <x v="180"/>
    <b v="0"/>
    <x v="62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09:48:15"/>
    <n v="1432403295"/>
    <x v="181"/>
    <b v="0"/>
    <x v="80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6:17:12"/>
    <n v="1481156232"/>
    <x v="182"/>
    <b v="0"/>
    <x v="78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d v="2014-11-26T12:26:50"/>
    <n v="1414438010"/>
    <x v="183"/>
    <b v="0"/>
    <x v="8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19:59:00"/>
    <n v="1404586762"/>
    <x v="184"/>
    <b v="0"/>
    <x v="84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13:52:19"/>
    <n v="1468965139"/>
    <x v="185"/>
    <b v="0"/>
    <x v="73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2:00:00"/>
    <n v="1485977434"/>
    <x v="186"/>
    <b v="0"/>
    <x v="78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2:59:00"/>
    <n v="1435383457"/>
    <x v="187"/>
    <b v="0"/>
    <x v="81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0:23:35"/>
    <n v="1407299015"/>
    <x v="188"/>
    <b v="0"/>
    <x v="78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8:34:37"/>
    <n v="1467736477"/>
    <x v="189"/>
    <b v="0"/>
    <x v="81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07:37:26"/>
    <n v="1465227446"/>
    <x v="190"/>
    <b v="0"/>
    <x v="29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2:35:38"/>
    <n v="1440326138"/>
    <x v="191"/>
    <b v="0"/>
    <x v="8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1:00:32"/>
    <n v="1410980432"/>
    <x v="192"/>
    <b v="0"/>
    <x v="8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5:26:06"/>
    <n v="1412029566"/>
    <x v="193"/>
    <b v="0"/>
    <x v="78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5:55:31"/>
    <n v="1452124531"/>
    <x v="194"/>
    <b v="0"/>
    <x v="8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8:05:32"/>
    <n v="1431360332"/>
    <x v="195"/>
    <b v="0"/>
    <x v="78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3:00:00"/>
    <n v="1442062898"/>
    <x v="196"/>
    <b v="0"/>
    <x v="10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3:00:00"/>
    <n v="1483734100"/>
    <x v="197"/>
    <b v="0"/>
    <x v="22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1:12:02"/>
    <n v="1409908322"/>
    <x v="198"/>
    <b v="0"/>
    <x v="79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8:58:22"/>
    <n v="1470106702"/>
    <x v="199"/>
    <b v="0"/>
    <x v="78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8:00:03"/>
    <n v="1408154403"/>
    <x v="200"/>
    <b v="0"/>
    <x v="59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1:38:49"/>
    <n v="1421696329"/>
    <x v="201"/>
    <b v="0"/>
    <x v="63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12:59:00"/>
    <n v="1441750564"/>
    <x v="202"/>
    <b v="0"/>
    <x v="78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2:21:04"/>
    <n v="1417378864"/>
    <x v="203"/>
    <b v="0"/>
    <x v="22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6:00:03"/>
    <n v="1467727203"/>
    <x v="204"/>
    <b v="0"/>
    <x v="86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7:10:22"/>
    <n v="1441120222"/>
    <x v="205"/>
    <b v="0"/>
    <x v="5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6:06:23"/>
    <n v="1468627583"/>
    <x v="206"/>
    <b v="0"/>
    <x v="78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0:43:58"/>
    <n v="1417754638"/>
    <x v="207"/>
    <b v="0"/>
    <x v="62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0:52:47"/>
    <n v="1416127967"/>
    <x v="208"/>
    <b v="0"/>
    <x v="78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4:08:55"/>
    <n v="1433974135"/>
    <x v="209"/>
    <b v="0"/>
    <x v="78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1:00:00"/>
    <n v="1441157592"/>
    <x v="210"/>
    <b v="0"/>
    <x v="51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19:50:17"/>
    <n v="1440042617"/>
    <x v="211"/>
    <b v="0"/>
    <x v="8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2:08:40"/>
    <n v="1455656920"/>
    <x v="212"/>
    <b v="0"/>
    <x v="29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6:06:41"/>
    <n v="1437142547"/>
    <x v="213"/>
    <b v="0"/>
    <x v="29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7:22:29"/>
    <n v="1420471349"/>
    <x v="214"/>
    <b v="0"/>
    <x v="29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5:59:00"/>
    <n v="1452058282"/>
    <x v="215"/>
    <b v="0"/>
    <x v="29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4:00:37"/>
    <n v="1425423637"/>
    <x v="216"/>
    <b v="0"/>
    <x v="87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07:22:29"/>
    <n v="1417101749"/>
    <x v="217"/>
    <b v="0"/>
    <x v="44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7:04:49"/>
    <n v="1426518289"/>
    <x v="218"/>
    <b v="0"/>
    <x v="29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2:59:00"/>
    <n v="1456732225"/>
    <x v="219"/>
    <b v="0"/>
    <x v="88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2:06:00"/>
    <n v="1436542030"/>
    <x v="220"/>
    <b v="0"/>
    <x v="8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1:06:04"/>
    <n v="1422389164"/>
    <x v="221"/>
    <b v="0"/>
    <x v="78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8:39:00"/>
    <n v="1422383318"/>
    <x v="222"/>
    <b v="0"/>
    <x v="84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7:05:00"/>
    <n v="1461287350"/>
    <x v="223"/>
    <b v="0"/>
    <x v="78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1:38:46"/>
    <n v="1431322726"/>
    <x v="224"/>
    <b v="0"/>
    <x v="78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4:04:14"/>
    <n v="1457564654"/>
    <x v="225"/>
    <b v="0"/>
    <x v="78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1:29:00"/>
    <n v="1428854344"/>
    <x v="226"/>
    <b v="0"/>
    <x v="84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3:27:21"/>
    <n v="1433885241"/>
    <x v="227"/>
    <b v="0"/>
    <x v="78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8:28:25"/>
    <n v="1427992105"/>
    <x v="228"/>
    <b v="0"/>
    <x v="78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4:24:57"/>
    <n v="1452810297"/>
    <x v="229"/>
    <b v="0"/>
    <x v="78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0:39:11"/>
    <n v="1430851151"/>
    <x v="230"/>
    <b v="0"/>
    <x v="84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5:00:51"/>
    <n v="1449183651"/>
    <x v="231"/>
    <b v="0"/>
    <x v="78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1:49:06"/>
    <n v="1422474546"/>
    <x v="232"/>
    <b v="0"/>
    <x v="63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3:52:52"/>
    <n v="1472593972"/>
    <x v="233"/>
    <b v="0"/>
    <x v="78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6:50:59"/>
    <n v="1431391859"/>
    <x v="234"/>
    <b v="0"/>
    <x v="81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3:48:17"/>
    <n v="1433886497"/>
    <x v="235"/>
    <b v="0"/>
    <x v="78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6:00:00"/>
    <n v="1447380099"/>
    <x v="236"/>
    <b v="0"/>
    <x v="78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05:51:09"/>
    <n v="1452261069"/>
    <x v="237"/>
    <b v="0"/>
    <x v="29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1:00:00"/>
    <n v="1481324760"/>
    <x v="238"/>
    <b v="0"/>
    <x v="78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4:00:00"/>
    <n v="1445308730"/>
    <x v="239"/>
    <b v="0"/>
    <x v="81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09:00:11"/>
    <n v="1363885211"/>
    <x v="240"/>
    <b v="1"/>
    <x v="89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8:45:04"/>
    <n v="1415292304"/>
    <x v="241"/>
    <b v="1"/>
    <x v="90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3:49:50"/>
    <n v="1321357790"/>
    <x v="242"/>
    <b v="1"/>
    <x v="91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7:08:24"/>
    <n v="1390439304"/>
    <x v="243"/>
    <b v="1"/>
    <x v="92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5T23:06:00"/>
    <n v="1265269559"/>
    <x v="244"/>
    <b v="1"/>
    <x v="87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7:16:25"/>
    <n v="1342487785"/>
    <x v="245"/>
    <b v="1"/>
    <x v="93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1:43:25"/>
    <n v="1288341805"/>
    <x v="246"/>
    <b v="1"/>
    <x v="94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19:39:00"/>
    <n v="1284042614"/>
    <x v="247"/>
    <b v="1"/>
    <x v="95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0:35:09"/>
    <n v="1322073309"/>
    <x v="248"/>
    <b v="1"/>
    <x v="9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09:40:00"/>
    <n v="1275603020"/>
    <x v="249"/>
    <b v="1"/>
    <x v="97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5:34:51"/>
    <n v="1367933691"/>
    <x v="250"/>
    <b v="1"/>
    <x v="98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1:00:00"/>
    <n v="1334429646"/>
    <x v="251"/>
    <b v="1"/>
    <x v="99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19:59:00"/>
    <n v="1269878058"/>
    <x v="252"/>
    <b v="1"/>
    <x v="52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7:37:15"/>
    <n v="1326728235"/>
    <x v="253"/>
    <b v="1"/>
    <x v="63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8:00:00"/>
    <n v="1442443910"/>
    <x v="254"/>
    <b v="1"/>
    <x v="100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3:38:02"/>
    <n v="1297687082"/>
    <x v="255"/>
    <b v="1"/>
    <x v="101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0:27:47"/>
    <n v="1360866467"/>
    <x v="256"/>
    <b v="1"/>
    <x v="102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7:02:42"/>
    <n v="1461078162"/>
    <x v="257"/>
    <b v="1"/>
    <x v="103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7:14:26"/>
    <n v="1305767666"/>
    <x v="258"/>
    <b v="1"/>
    <x v="104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09:42:49"/>
    <n v="1425922969"/>
    <x v="259"/>
    <b v="1"/>
    <x v="105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1:59:00"/>
    <n v="1275415679"/>
    <x v="260"/>
    <b v="1"/>
    <x v="106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6:55:00"/>
    <n v="1334783704"/>
    <x v="261"/>
    <b v="1"/>
    <x v="107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1:57:08"/>
    <n v="1294811828"/>
    <x v="262"/>
    <b v="1"/>
    <x v="108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4:54:54"/>
    <n v="1346194494"/>
    <x v="263"/>
    <b v="1"/>
    <x v="109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6:53:15"/>
    <n v="1334155995"/>
    <x v="264"/>
    <b v="1"/>
    <x v="110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2:16:00"/>
    <n v="1269928430"/>
    <x v="265"/>
    <b v="1"/>
    <x v="6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19:51:00"/>
    <n v="1264565507"/>
    <x v="266"/>
    <b v="1"/>
    <x v="17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2:51:39"/>
    <n v="1401101499"/>
    <x v="267"/>
    <b v="1"/>
    <x v="111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0:39:38"/>
    <n v="1316749178"/>
    <x v="268"/>
    <b v="1"/>
    <x v="112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0:43:42"/>
    <n v="1485146622"/>
    <x v="269"/>
    <b v="1"/>
    <x v="113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0:00:00"/>
    <n v="1301950070"/>
    <x v="270"/>
    <b v="1"/>
    <x v="42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0:00:00"/>
    <n v="1386123861"/>
    <x v="271"/>
    <b v="1"/>
    <x v="114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0:49:00"/>
    <n v="1267220191"/>
    <x v="272"/>
    <b v="1"/>
    <x v="71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3:57:46"/>
    <n v="1307102266"/>
    <x v="273"/>
    <b v="1"/>
    <x v="115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2:59:00"/>
    <n v="1330638829"/>
    <x v="274"/>
    <b v="1"/>
    <x v="116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7:46:06"/>
    <n v="1349916366"/>
    <x v="275"/>
    <b v="1"/>
    <x v="117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6:57:54"/>
    <n v="1330394274"/>
    <x v="276"/>
    <b v="1"/>
    <x v="95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3:23:39"/>
    <n v="1429824219"/>
    <x v="277"/>
    <b v="1"/>
    <x v="118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6:58:59"/>
    <n v="1347411539"/>
    <x v="278"/>
    <b v="1"/>
    <x v="119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8:01:00"/>
    <n v="1485237096"/>
    <x v="279"/>
    <b v="1"/>
    <x v="120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6:10:35"/>
    <n v="1397571035"/>
    <x v="280"/>
    <b v="1"/>
    <x v="121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1:26:00"/>
    <n v="1242532513"/>
    <x v="281"/>
    <b v="1"/>
    <x v="1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4:00:00"/>
    <n v="1263679492"/>
    <x v="282"/>
    <b v="1"/>
    <x v="122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5-31T20:59:00"/>
    <n v="1305219744"/>
    <x v="283"/>
    <b v="1"/>
    <x v="91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09:43:00"/>
    <n v="1325007780"/>
    <x v="284"/>
    <b v="1"/>
    <x v="123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0:08:48"/>
    <n v="1377022128"/>
    <x v="285"/>
    <b v="1"/>
    <x v="124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0:35:24"/>
    <n v="1360352124"/>
    <x v="286"/>
    <b v="1"/>
    <x v="12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0:00:00"/>
    <n v="1349160018"/>
    <x v="287"/>
    <b v="1"/>
    <x v="126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0:03:13"/>
    <n v="1337659393"/>
    <x v="288"/>
    <b v="1"/>
    <x v="12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2:57:14"/>
    <n v="1380797834"/>
    <x v="289"/>
    <b v="1"/>
    <x v="128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1T23:59:00"/>
    <n v="1292316697"/>
    <x v="290"/>
    <b v="1"/>
    <x v="129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6:01:00"/>
    <n v="1365791246"/>
    <x v="291"/>
    <b v="1"/>
    <x v="130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19:59:00"/>
    <n v="1317064599"/>
    <x v="292"/>
    <b v="1"/>
    <x v="131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8:01:54"/>
    <n v="1395417714"/>
    <x v="293"/>
    <b v="1"/>
    <x v="132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08:00:00"/>
    <n v="1276480894"/>
    <x v="294"/>
    <b v="1"/>
    <x v="133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6:00:00"/>
    <n v="1378080409"/>
    <x v="295"/>
    <b v="1"/>
    <x v="134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3:24:43"/>
    <n v="1344857083"/>
    <x v="296"/>
    <b v="1"/>
    <x v="135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19:59:00"/>
    <n v="1427390901"/>
    <x v="297"/>
    <b v="1"/>
    <x v="136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3:00:00"/>
    <n v="1394536048"/>
    <x v="298"/>
    <b v="1"/>
    <x v="137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2:24:20"/>
    <n v="1287379460"/>
    <x v="299"/>
    <b v="1"/>
    <x v="138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5:02:18"/>
    <n v="1301007738"/>
    <x v="300"/>
    <b v="1"/>
    <x v="139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8:42:15"/>
    <n v="1360258935"/>
    <x v="301"/>
    <b v="1"/>
    <x v="140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2:33:58"/>
    <n v="1327523638"/>
    <x v="302"/>
    <b v="1"/>
    <x v="52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7:42:26"/>
    <n v="1336009346"/>
    <x v="303"/>
    <b v="1"/>
    <x v="141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8:00:00"/>
    <n v="1343096197"/>
    <x v="304"/>
    <b v="1"/>
    <x v="142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7:07:29"/>
    <n v="1328800049"/>
    <x v="305"/>
    <b v="1"/>
    <x v="143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1:05:33"/>
    <n v="1362081933"/>
    <x v="306"/>
    <b v="1"/>
    <x v="144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14:40:01"/>
    <n v="1357684801"/>
    <x v="307"/>
    <b v="1"/>
    <x v="145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8:40:10"/>
    <n v="1295887210"/>
    <x v="308"/>
    <b v="1"/>
    <x v="91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0:02:14"/>
    <n v="1344880934"/>
    <x v="309"/>
    <b v="1"/>
    <x v="146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8:00:00"/>
    <n v="1317788623"/>
    <x v="310"/>
    <b v="1"/>
    <x v="17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1-12-31T23:59:00"/>
    <n v="1321852592"/>
    <x v="311"/>
    <b v="1"/>
    <x v="3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3:03:52"/>
    <n v="1363381432"/>
    <x v="312"/>
    <b v="1"/>
    <x v="9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7:59:00"/>
    <n v="1277702894"/>
    <x v="313"/>
    <b v="1"/>
    <x v="147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1:59:48"/>
    <n v="1359575988"/>
    <x v="314"/>
    <b v="1"/>
    <x v="148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0:32:14"/>
    <n v="1343068334"/>
    <x v="315"/>
    <b v="1"/>
    <x v="149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0:59:00"/>
    <n v="1415398197"/>
    <x v="316"/>
    <b v="1"/>
    <x v="150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8:14:43"/>
    <n v="1384186483"/>
    <x v="317"/>
    <b v="1"/>
    <x v="151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5:55:51"/>
    <n v="1361753751"/>
    <x v="318"/>
    <b v="1"/>
    <x v="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1T23:59:00"/>
    <n v="1257538029"/>
    <x v="319"/>
    <b v="1"/>
    <x v="13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5:00:00"/>
    <n v="1448284433"/>
    <x v="320"/>
    <b v="1"/>
    <x v="150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3:43:06"/>
    <n v="1475577786"/>
    <x v="321"/>
    <b v="1"/>
    <x v="152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5:40:48"/>
    <n v="1460554848"/>
    <x v="322"/>
    <b v="1"/>
    <x v="153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0T23:59:00"/>
    <n v="1479886966"/>
    <x v="323"/>
    <b v="1"/>
    <x v="6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7:01:48"/>
    <n v="1435590108"/>
    <x v="324"/>
    <b v="1"/>
    <x v="141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0:30:33"/>
    <n v="1479184233"/>
    <x v="325"/>
    <b v="1"/>
    <x v="154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4:57:00"/>
    <n v="1486625606"/>
    <x v="326"/>
    <b v="1"/>
    <x v="155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0:00:00"/>
    <n v="1424669929"/>
    <x v="327"/>
    <b v="1"/>
    <x v="69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0:00:00"/>
    <n v="1443739388"/>
    <x v="328"/>
    <b v="1"/>
    <x v="156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0:00:00"/>
    <n v="1444821127"/>
    <x v="329"/>
    <b v="1"/>
    <x v="15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19:59:00"/>
    <n v="1366028563"/>
    <x v="330"/>
    <b v="1"/>
    <x v="158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5:57:14"/>
    <n v="1463493434"/>
    <x v="331"/>
    <b v="1"/>
    <x v="159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0:00:00"/>
    <n v="1442420377"/>
    <x v="332"/>
    <b v="1"/>
    <x v="160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6:16:31"/>
    <n v="1457450191"/>
    <x v="333"/>
    <b v="1"/>
    <x v="161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1:00:00"/>
    <n v="1428423757"/>
    <x v="334"/>
    <b v="1"/>
    <x v="50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4:00:00"/>
    <n v="1428428515"/>
    <x v="335"/>
    <b v="1"/>
    <x v="144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7:18:38"/>
    <n v="1444832318"/>
    <x v="336"/>
    <b v="1"/>
    <x v="131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8:05:08"/>
    <n v="1423710308"/>
    <x v="337"/>
    <b v="1"/>
    <x v="162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7:00:00"/>
    <n v="1468001290"/>
    <x v="338"/>
    <b v="1"/>
    <x v="163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0:14:28"/>
    <n v="1427739268"/>
    <x v="339"/>
    <b v="1"/>
    <x v="30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3:00:00"/>
    <n v="1486397007"/>
    <x v="340"/>
    <b v="1"/>
    <x v="164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19:59:00"/>
    <n v="1410555998"/>
    <x v="341"/>
    <b v="1"/>
    <x v="16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0:44:25"/>
    <n v="1459363465"/>
    <x v="342"/>
    <b v="1"/>
    <x v="166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19:00:00"/>
    <n v="1413308545"/>
    <x v="343"/>
    <b v="1"/>
    <x v="167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8:20:00"/>
    <n v="1429312694"/>
    <x v="344"/>
    <b v="1"/>
    <x v="168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4:39:50"/>
    <n v="1429569590"/>
    <x v="345"/>
    <b v="1"/>
    <x v="122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4:00:21"/>
    <n v="1442232021"/>
    <x v="346"/>
    <b v="1"/>
    <x v="101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4:53:29"/>
    <n v="1444910009"/>
    <x v="347"/>
    <b v="1"/>
    <x v="16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6:05:16"/>
    <n v="1437573916"/>
    <x v="348"/>
    <b v="1"/>
    <x v="46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3:58:28"/>
    <n v="1485345508"/>
    <x v="349"/>
    <b v="1"/>
    <x v="15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19:59:00"/>
    <n v="1470274509"/>
    <x v="350"/>
    <b v="1"/>
    <x v="170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4:09:14"/>
    <n v="1456614554"/>
    <x v="351"/>
    <b v="1"/>
    <x v="171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0:01:08"/>
    <n v="1410148868"/>
    <x v="352"/>
    <b v="1"/>
    <x v="172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2:00:19"/>
    <n v="1445367619"/>
    <x v="353"/>
    <b v="1"/>
    <x v="17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0:52:01"/>
    <n v="1457553121"/>
    <x v="354"/>
    <b v="1"/>
    <x v="60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0:03:14"/>
    <n v="1414738994"/>
    <x v="355"/>
    <b v="1"/>
    <x v="111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0:16:33"/>
    <n v="1455563793"/>
    <x v="356"/>
    <b v="1"/>
    <x v="174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1:19:57"/>
    <n v="1426396797"/>
    <x v="357"/>
    <b v="1"/>
    <x v="175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7:00:00"/>
    <n v="1463517521"/>
    <x v="358"/>
    <b v="1"/>
    <x v="176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1:12:00"/>
    <n v="1414028490"/>
    <x v="359"/>
    <b v="1"/>
    <x v="177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19:11:00"/>
    <n v="1433799180"/>
    <x v="360"/>
    <b v="0"/>
    <x v="45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7:01:46"/>
    <n v="1414108906"/>
    <x v="361"/>
    <b v="0"/>
    <x v="178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6:00:00"/>
    <n v="1405573391"/>
    <x v="362"/>
    <b v="0"/>
    <x v="48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1:22:00"/>
    <n v="1268934736"/>
    <x v="363"/>
    <b v="0"/>
    <x v="55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19:59:00"/>
    <n v="1400704672"/>
    <x v="364"/>
    <b v="0"/>
    <x v="116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6:33:19"/>
    <n v="1391005999"/>
    <x v="365"/>
    <b v="0"/>
    <x v="71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1:01:58"/>
    <n v="1334948518"/>
    <x v="366"/>
    <b v="0"/>
    <x v="179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0:59:00"/>
    <n v="1363960278"/>
    <x v="367"/>
    <b v="0"/>
    <x v="46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5:32:02"/>
    <n v="1423405922"/>
    <x v="368"/>
    <b v="0"/>
    <x v="180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5:14:29"/>
    <n v="1324041269"/>
    <x v="369"/>
    <b v="0"/>
    <x v="15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1:05:00"/>
    <n v="1481137500"/>
    <x v="370"/>
    <b v="0"/>
    <x v="68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0:25:39"/>
    <n v="1355855139"/>
    <x v="371"/>
    <b v="0"/>
    <x v="181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08:00:00"/>
    <n v="1456408244"/>
    <x v="372"/>
    <b v="0"/>
    <x v="82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3:53:18"/>
    <n v="1340056398"/>
    <x v="373"/>
    <b v="0"/>
    <x v="30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3:20:31"/>
    <n v="1312320031"/>
    <x v="374"/>
    <b v="0"/>
    <x v="49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09:18:00"/>
    <n v="1390088311"/>
    <x v="375"/>
    <b v="0"/>
    <x v="25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2:51:56"/>
    <n v="1469443916"/>
    <x v="376"/>
    <b v="0"/>
    <x v="53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3T23:01:00"/>
    <n v="1444888868"/>
    <x v="377"/>
    <b v="0"/>
    <x v="182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5:52:00"/>
    <n v="1451655808"/>
    <x v="378"/>
    <b v="0"/>
    <x v="1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8:31:12"/>
    <n v="1332174672"/>
    <x v="379"/>
    <b v="0"/>
    <x v="184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09:16:32"/>
    <n v="1451409392"/>
    <x v="380"/>
    <b v="0"/>
    <x v="72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1:00:00"/>
    <n v="1340642717"/>
    <x v="381"/>
    <b v="0"/>
    <x v="140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09:01:40"/>
    <n v="1345741300"/>
    <x v="382"/>
    <b v="0"/>
    <x v="19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8:49:19"/>
    <n v="1398480559"/>
    <x v="383"/>
    <b v="0"/>
    <x v="53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0:45:47"/>
    <n v="1417977947"/>
    <x v="384"/>
    <b v="0"/>
    <x v="185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7:01:41"/>
    <n v="1413986501"/>
    <x v="385"/>
    <b v="0"/>
    <x v="186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4:49:51"/>
    <n v="1437950991"/>
    <x v="386"/>
    <b v="0"/>
    <x v="62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2:00:00"/>
    <n v="1436976858"/>
    <x v="387"/>
    <b v="0"/>
    <x v="187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7:49:40"/>
    <n v="1467078580"/>
    <x v="388"/>
    <b v="0"/>
    <x v="26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4:59:00"/>
    <n v="1391477450"/>
    <x v="389"/>
    <b v="0"/>
    <x v="188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6:52:52"/>
    <n v="1429318372"/>
    <x v="390"/>
    <b v="0"/>
    <x v="25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6:59:00"/>
    <n v="1321578051"/>
    <x v="391"/>
    <b v="0"/>
    <x v="189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19:00:00"/>
    <n v="1312823571"/>
    <x v="392"/>
    <b v="0"/>
    <x v="190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09:00:52"/>
    <n v="1378746052"/>
    <x v="393"/>
    <b v="0"/>
    <x v="19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0:38:02"/>
    <n v="1455737882"/>
    <x v="394"/>
    <b v="0"/>
    <x v="133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3:32:00"/>
    <n v="1332452960"/>
    <x v="395"/>
    <b v="0"/>
    <x v="192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5:33:26"/>
    <n v="1340372006"/>
    <x v="396"/>
    <b v="0"/>
    <x v="193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19:44:00"/>
    <n v="1279651084"/>
    <x v="397"/>
    <b v="0"/>
    <x v="194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1:02:06"/>
    <n v="1426446126"/>
    <x v="398"/>
    <b v="0"/>
    <x v="85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4:00:00"/>
    <n v="1479070867"/>
    <x v="399"/>
    <b v="0"/>
    <x v="1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19:30:00"/>
    <n v="1397661347"/>
    <x v="400"/>
    <b v="0"/>
    <x v="95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2:12:50"/>
    <n v="1310155970"/>
    <x v="401"/>
    <b v="0"/>
    <x v="196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5:56:57"/>
    <n v="1444913817"/>
    <x v="402"/>
    <b v="0"/>
    <x v="68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09T23:08:00"/>
    <n v="1308900441"/>
    <x v="403"/>
    <b v="0"/>
    <x v="16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5:04:00"/>
    <n v="1389107062"/>
    <x v="404"/>
    <b v="0"/>
    <x v="197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8:02:19"/>
    <n v="1391479339"/>
    <x v="405"/>
    <b v="0"/>
    <x v="16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1:59:00"/>
    <n v="1301975637"/>
    <x v="406"/>
    <b v="0"/>
    <x v="2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3:54:10"/>
    <n v="1316552050"/>
    <x v="407"/>
    <b v="0"/>
    <x v="19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0:39:50"/>
    <n v="1380217190"/>
    <x v="408"/>
    <b v="0"/>
    <x v="44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2:42:24"/>
    <n v="1466628144"/>
    <x v="409"/>
    <b v="0"/>
    <x v="41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5:33:17"/>
    <n v="1429486397"/>
    <x v="410"/>
    <b v="0"/>
    <x v="63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1:00:00"/>
    <n v="1384920804"/>
    <x v="411"/>
    <b v="0"/>
    <x v="198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09:49:38"/>
    <n v="1341856178"/>
    <x v="412"/>
    <b v="0"/>
    <x v="16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3:03:31"/>
    <n v="1340139811"/>
    <x v="413"/>
    <b v="0"/>
    <x v="199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7:31:05"/>
    <n v="1378949465"/>
    <x v="414"/>
    <b v="0"/>
    <x v="200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4:00:00"/>
    <n v="1411417602"/>
    <x v="415"/>
    <b v="0"/>
    <x v="64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1:30:31"/>
    <n v="1389259831"/>
    <x v="416"/>
    <b v="0"/>
    <x v="20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0:33:00"/>
    <n v="1364426260"/>
    <x v="417"/>
    <b v="0"/>
    <x v="47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2:46:37"/>
    <n v="1435041997"/>
    <x v="418"/>
    <b v="0"/>
    <x v="201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2:13:07"/>
    <n v="1367352787"/>
    <x v="419"/>
    <b v="0"/>
    <x v="196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0:40:31"/>
    <n v="1392183631"/>
    <x v="420"/>
    <b v="0"/>
    <x v="8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3:47:36"/>
    <n v="1434973656"/>
    <x v="421"/>
    <b v="0"/>
    <x v="79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2:14:57"/>
    <n v="1407824097"/>
    <x v="422"/>
    <b v="0"/>
    <x v="8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4:13:50"/>
    <n v="1367878430"/>
    <x v="423"/>
    <b v="0"/>
    <x v="62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0:01:39"/>
    <n v="1327568499"/>
    <x v="424"/>
    <b v="0"/>
    <x v="81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3:40:04"/>
    <n v="1443472804"/>
    <x v="425"/>
    <b v="0"/>
    <x v="84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09:05:14"/>
    <n v="1454259914"/>
    <x v="426"/>
    <b v="0"/>
    <x v="22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0:59:00"/>
    <n v="1444340940"/>
    <x v="427"/>
    <b v="0"/>
    <x v="78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4:00:00"/>
    <n v="1400523845"/>
    <x v="428"/>
    <b v="0"/>
    <x v="62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0:59:00"/>
    <n v="1252964282"/>
    <x v="429"/>
    <b v="0"/>
    <x v="78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8:34:27"/>
    <n v="1377570867"/>
    <x v="430"/>
    <b v="0"/>
    <x v="81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2:54:43"/>
    <n v="1465160083"/>
    <x v="431"/>
    <b v="0"/>
    <x v="22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09:26:21"/>
    <n v="1440264381"/>
    <x v="432"/>
    <b v="0"/>
    <x v="22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7:07:02"/>
    <n v="1439392022"/>
    <x v="433"/>
    <b v="0"/>
    <x v="78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3:01:42"/>
    <n v="1383076902"/>
    <x v="434"/>
    <b v="0"/>
    <x v="84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09:56:20"/>
    <n v="1376502980"/>
    <x v="435"/>
    <b v="0"/>
    <x v="8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0:41:53"/>
    <n v="1372668113"/>
    <x v="436"/>
    <b v="0"/>
    <x v="78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7T23:38:46"/>
    <n v="1470728326"/>
    <x v="437"/>
    <b v="0"/>
    <x v="78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7T23:15:58"/>
    <n v="1445235358"/>
    <x v="438"/>
    <b v="0"/>
    <x v="202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0:16:58"/>
    <n v="1412705818"/>
    <x v="439"/>
    <b v="0"/>
    <x v="78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4:39:13"/>
    <n v="1456270753"/>
    <x v="440"/>
    <b v="0"/>
    <x v="29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1:03:16"/>
    <n v="1380826996"/>
    <x v="441"/>
    <b v="0"/>
    <x v="78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d v="2015-02-19T13:19:43"/>
    <n v="1421788783"/>
    <x v="442"/>
    <b v="0"/>
    <x v="5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6:21:41"/>
    <n v="1389399701"/>
    <x v="443"/>
    <b v="0"/>
    <x v="84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3:46:01"/>
    <n v="1324158361"/>
    <x v="444"/>
    <b v="0"/>
    <x v="29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0:02:55"/>
    <n v="1430899375"/>
    <x v="445"/>
    <b v="0"/>
    <x v="84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8:00:20"/>
    <n v="1422842420"/>
    <x v="446"/>
    <b v="0"/>
    <x v="38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4:19:23"/>
    <n v="1361884763"/>
    <x v="447"/>
    <b v="0"/>
    <x v="29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0:11:35"/>
    <n v="1398363095"/>
    <x v="448"/>
    <b v="0"/>
    <x v="80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5:38:05"/>
    <n v="1379425085"/>
    <x v="449"/>
    <b v="0"/>
    <x v="81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4:43:20"/>
    <n v="1389825800"/>
    <x v="450"/>
    <b v="0"/>
    <x v="63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09:09:51"/>
    <n v="1388077791"/>
    <x v="451"/>
    <b v="0"/>
    <x v="78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8:53:35"/>
    <n v="1428944015"/>
    <x v="452"/>
    <b v="0"/>
    <x v="8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1:47:59"/>
    <n v="1422992879"/>
    <x v="453"/>
    <b v="0"/>
    <x v="84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5:14:00"/>
    <n v="1414343571"/>
    <x v="454"/>
    <b v="0"/>
    <x v="81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6:31:00"/>
    <n v="1330733022"/>
    <x v="455"/>
    <b v="0"/>
    <x v="84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19:59:00"/>
    <n v="1380559201"/>
    <x v="456"/>
    <b v="0"/>
    <x v="8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0:25:12"/>
    <n v="1405621512"/>
    <x v="457"/>
    <b v="0"/>
    <x v="78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8:47:40"/>
    <n v="1365958060"/>
    <x v="458"/>
    <b v="0"/>
    <x v="72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8:22:07"/>
    <n v="1316013727"/>
    <x v="459"/>
    <b v="0"/>
    <x v="29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5-31T20:00:00"/>
    <n v="1398862875"/>
    <x v="460"/>
    <b v="0"/>
    <x v="84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2:19:27"/>
    <n v="1368476367"/>
    <x v="461"/>
    <b v="0"/>
    <x v="78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19:02:21"/>
    <n v="1307761341"/>
    <x v="462"/>
    <b v="0"/>
    <x v="78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09:02:33"/>
    <n v="1311699753"/>
    <x v="463"/>
    <b v="0"/>
    <x v="202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2:22:15"/>
    <n v="1461874935"/>
    <x v="464"/>
    <b v="0"/>
    <x v="29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8:52:54"/>
    <n v="1402455174"/>
    <x v="465"/>
    <b v="0"/>
    <x v="22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4:37:44"/>
    <n v="1344465464"/>
    <x v="466"/>
    <b v="0"/>
    <x v="81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8:18:54"/>
    <n v="1344961134"/>
    <x v="467"/>
    <b v="0"/>
    <x v="70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19:51:05"/>
    <n v="1336795283"/>
    <x v="468"/>
    <b v="0"/>
    <x v="78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5:45:24"/>
    <n v="1404776724"/>
    <x v="469"/>
    <b v="0"/>
    <x v="78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0:00:00"/>
    <n v="1385524889"/>
    <x v="470"/>
    <b v="0"/>
    <x v="84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08:19:39"/>
    <n v="1394039979"/>
    <x v="471"/>
    <b v="0"/>
    <x v="203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4:08:38"/>
    <n v="1406239718"/>
    <x v="472"/>
    <b v="0"/>
    <x v="81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8:45:19"/>
    <n v="1408380319"/>
    <x v="473"/>
    <b v="0"/>
    <x v="25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6T23:53:49"/>
    <n v="1484726029"/>
    <x v="474"/>
    <b v="0"/>
    <x v="29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8:04:03"/>
    <n v="1428285843"/>
    <x v="475"/>
    <b v="0"/>
    <x v="78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2T19:59:00"/>
    <n v="1398727441"/>
    <x v="476"/>
    <b v="0"/>
    <x v="20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2:02:14"/>
    <n v="1332187334"/>
    <x v="477"/>
    <b v="0"/>
    <x v="78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2:51:49"/>
    <n v="1425333109"/>
    <x v="478"/>
    <b v="0"/>
    <x v="78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2:47:15"/>
    <n v="1411379235"/>
    <x v="479"/>
    <b v="0"/>
    <x v="16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4:00:15"/>
    <n v="1373457615"/>
    <x v="480"/>
    <b v="0"/>
    <x v="205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8:08:09"/>
    <n v="1347293289"/>
    <x v="481"/>
    <b v="0"/>
    <x v="64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6:34:00"/>
    <n v="1458336690"/>
    <x v="482"/>
    <b v="0"/>
    <x v="29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0:44:32"/>
    <n v="1354250672"/>
    <x v="483"/>
    <b v="0"/>
    <x v="206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5:32:52"/>
    <n v="1443220372"/>
    <x v="484"/>
    <b v="0"/>
    <x v="202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4:08:19"/>
    <n v="1366200499"/>
    <x v="485"/>
    <b v="0"/>
    <x v="207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4:37:19"/>
    <n v="1399070239"/>
    <x v="486"/>
    <b v="0"/>
    <x v="29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7:16:34"/>
    <n v="1477491394"/>
    <x v="487"/>
    <b v="0"/>
    <x v="78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7:18:20"/>
    <n v="1481332700"/>
    <x v="488"/>
    <b v="0"/>
    <x v="78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3:33:00"/>
    <n v="1323084816"/>
    <x v="489"/>
    <b v="0"/>
    <x v="8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15:14:45"/>
    <n v="1343085285"/>
    <x v="490"/>
    <b v="0"/>
    <x v="78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5:34:59"/>
    <n v="1451345699"/>
    <x v="491"/>
    <b v="0"/>
    <x v="78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6:50:30"/>
    <n v="1471135830"/>
    <x v="492"/>
    <b v="0"/>
    <x v="78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09:25:38"/>
    <n v="1429550738"/>
    <x v="493"/>
    <b v="0"/>
    <x v="78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19:00:00"/>
    <n v="1402343765"/>
    <x v="494"/>
    <b v="0"/>
    <x v="8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1:51:45"/>
    <n v="1434484305"/>
    <x v="495"/>
    <b v="0"/>
    <x v="78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4:21:14"/>
    <n v="1386886874"/>
    <x v="496"/>
    <b v="0"/>
    <x v="29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4T21:00:00"/>
    <n v="1414889665"/>
    <x v="497"/>
    <b v="0"/>
    <x v="8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0:17:29"/>
    <n v="1321035449"/>
    <x v="498"/>
    <b v="0"/>
    <x v="19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2:59:00"/>
    <n v="1250630968"/>
    <x v="499"/>
    <b v="0"/>
    <x v="55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4:16:00"/>
    <n v="1268255751"/>
    <x v="500"/>
    <b v="0"/>
    <x v="80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1:37:31"/>
    <n v="1307597851"/>
    <x v="501"/>
    <b v="0"/>
    <x v="78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4:17:05"/>
    <n v="1329484625"/>
    <x v="502"/>
    <b v="0"/>
    <x v="80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4:38:23"/>
    <n v="1418906303"/>
    <x v="503"/>
    <b v="0"/>
    <x v="82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4:36:27"/>
    <n v="1328916987"/>
    <x v="504"/>
    <b v="0"/>
    <x v="81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8:21:26"/>
    <n v="1447122086"/>
    <x v="505"/>
    <b v="0"/>
    <x v="25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5:15:20"/>
    <n v="1373548520"/>
    <x v="506"/>
    <b v="0"/>
    <x v="29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5:00:57"/>
    <n v="1346799657"/>
    <x v="507"/>
    <b v="0"/>
    <x v="73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6:14:00"/>
    <n v="1332808501"/>
    <x v="508"/>
    <b v="0"/>
    <x v="8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7:09:30"/>
    <n v="1432912170"/>
    <x v="509"/>
    <b v="0"/>
    <x v="29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0:13:59"/>
    <n v="1454213639"/>
    <x v="510"/>
    <b v="0"/>
    <x v="78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2:16:22"/>
    <n v="1362640582"/>
    <x v="511"/>
    <b v="0"/>
    <x v="81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0:48:47"/>
    <n v="1475776127"/>
    <x v="512"/>
    <b v="0"/>
    <x v="84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4T23:00:00"/>
    <n v="1467387705"/>
    <x v="513"/>
    <b v="0"/>
    <x v="32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6:44:07"/>
    <n v="1405003447"/>
    <x v="514"/>
    <b v="0"/>
    <x v="8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3:46:41"/>
    <n v="1447933601"/>
    <x v="515"/>
    <b v="0"/>
    <x v="69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0:41:20"/>
    <n v="1427568080"/>
    <x v="516"/>
    <b v="0"/>
    <x v="78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6:46:01"/>
    <n v="1483454761"/>
    <x v="517"/>
    <b v="0"/>
    <x v="8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6:46:00"/>
    <n v="1438958824"/>
    <x v="518"/>
    <b v="0"/>
    <x v="78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1:23:41"/>
    <n v="1352107421"/>
    <x v="519"/>
    <b v="0"/>
    <x v="16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8:51:01"/>
    <n v="1447174261"/>
    <x v="520"/>
    <b v="0"/>
    <x v="69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0:59:00"/>
    <n v="1475460819"/>
    <x v="521"/>
    <b v="0"/>
    <x v="6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5:58:45"/>
    <n v="1456793925"/>
    <x v="522"/>
    <b v="0"/>
    <x v="162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19:11:16"/>
    <n v="1440213076"/>
    <x v="523"/>
    <b v="0"/>
    <x v="87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09:12:49"/>
    <n v="1462209169"/>
    <x v="524"/>
    <b v="0"/>
    <x v="208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1:37:21"/>
    <n v="1406713041"/>
    <x v="525"/>
    <b v="0"/>
    <x v="8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09:00:00"/>
    <n v="1436278344"/>
    <x v="526"/>
    <b v="0"/>
    <x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8:05:00"/>
    <n v="1484715366"/>
    <x v="527"/>
    <b v="0"/>
    <x v="150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13:20:00"/>
    <n v="1433109907"/>
    <x v="528"/>
    <b v="0"/>
    <x v="209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1:00:00"/>
    <n v="1482281094"/>
    <x v="529"/>
    <b v="0"/>
    <x v="59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8:00:00"/>
    <n v="1433254268"/>
    <x v="530"/>
    <b v="0"/>
    <x v="60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2:59:00"/>
    <n v="1478050429"/>
    <x v="531"/>
    <b v="0"/>
    <x v="162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6:10:08"/>
    <n v="1460506208"/>
    <x v="532"/>
    <b v="0"/>
    <x v="210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2:26:05"/>
    <n v="1461320765"/>
    <x v="533"/>
    <b v="0"/>
    <x v="5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5:00:00"/>
    <n v="1443036470"/>
    <x v="534"/>
    <b v="0"/>
    <x v="53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5:05:05"/>
    <n v="1481115905"/>
    <x v="535"/>
    <b v="0"/>
    <x v="211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0:00:00"/>
    <n v="1435133807"/>
    <x v="536"/>
    <b v="0"/>
    <x v="70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1:26:31"/>
    <n v="1444069591"/>
    <x v="537"/>
    <b v="0"/>
    <x v="211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1:04:23"/>
    <n v="1460574263"/>
    <x v="538"/>
    <b v="0"/>
    <x v="65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7:11:47"/>
    <n v="1465866707"/>
    <x v="539"/>
    <b v="0"/>
    <x v="9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1:36:46"/>
    <n v="1420486606"/>
    <x v="540"/>
    <b v="0"/>
    <x v="29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7:07:14"/>
    <n v="1443488834"/>
    <x v="541"/>
    <b v="0"/>
    <x v="29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8:41:56"/>
    <n v="1457113316"/>
    <x v="542"/>
    <b v="0"/>
    <x v="29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8:12:42"/>
    <n v="1412215962"/>
    <x v="543"/>
    <b v="0"/>
    <x v="84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7:46:00"/>
    <n v="1465055160"/>
    <x v="544"/>
    <b v="0"/>
    <x v="84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7:13:09"/>
    <n v="1444140789"/>
    <x v="545"/>
    <b v="0"/>
    <x v="69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8:01:55"/>
    <n v="1441209715"/>
    <x v="546"/>
    <b v="0"/>
    <x v="84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8:42:44"/>
    <n v="1452530564"/>
    <x v="547"/>
    <b v="0"/>
    <x v="78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3:40:48"/>
    <n v="1443562848"/>
    <x v="548"/>
    <b v="0"/>
    <x v="29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7:17:02"/>
    <n v="1433776622"/>
    <x v="549"/>
    <b v="0"/>
    <x v="22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1:00:00"/>
    <n v="1484756245"/>
    <x v="550"/>
    <b v="0"/>
    <x v="80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09:53:00"/>
    <n v="1434609424"/>
    <x v="551"/>
    <b v="0"/>
    <x v="33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6:48:16"/>
    <n v="1447166896"/>
    <x v="552"/>
    <b v="0"/>
    <x v="78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0:16:31"/>
    <n v="1413393391"/>
    <x v="553"/>
    <b v="0"/>
    <x v="79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8:26:12"/>
    <n v="1411143972"/>
    <x v="554"/>
    <b v="0"/>
    <x v="19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0:29:03"/>
    <n v="1463128143"/>
    <x v="555"/>
    <b v="0"/>
    <x v="78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12:38:37"/>
    <n v="1449520717"/>
    <x v="556"/>
    <b v="0"/>
    <x v="29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5:36:43"/>
    <n v="1478126203"/>
    <x v="557"/>
    <b v="0"/>
    <x v="9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2:11:45"/>
    <n v="1424639505"/>
    <x v="558"/>
    <b v="0"/>
    <x v="78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2:47:40"/>
    <n v="1447397260"/>
    <x v="559"/>
    <b v="0"/>
    <x v="29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0:30:45"/>
    <n v="1416249045"/>
    <x v="560"/>
    <b v="0"/>
    <x v="8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7:48:33"/>
    <n v="1442850513"/>
    <x v="561"/>
    <b v="0"/>
    <x v="84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1:20:15"/>
    <n v="1479460815"/>
    <x v="562"/>
    <b v="0"/>
    <x v="78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7:40:47"/>
    <n v="1421545247"/>
    <x v="563"/>
    <b v="0"/>
    <x v="84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4:37:55"/>
    <n v="1455230275"/>
    <x v="564"/>
    <b v="0"/>
    <x v="29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0:50:49"/>
    <n v="1433962249"/>
    <x v="565"/>
    <b v="0"/>
    <x v="78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8:25:33"/>
    <n v="1465921533"/>
    <x v="566"/>
    <b v="0"/>
    <x v="29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2:13:14"/>
    <n v="1417551194"/>
    <x v="567"/>
    <b v="0"/>
    <x v="78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3:00:00"/>
    <n v="1449785223"/>
    <x v="568"/>
    <b v="0"/>
    <x v="81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2:20:12"/>
    <n v="1449087612"/>
    <x v="569"/>
    <b v="0"/>
    <x v="29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1:09:29"/>
    <n v="1453230569"/>
    <x v="570"/>
    <b v="0"/>
    <x v="29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19:59:00"/>
    <n v="1436297723"/>
    <x v="571"/>
    <b v="0"/>
    <x v="84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0:11:28"/>
    <n v="1444065088"/>
    <x v="572"/>
    <b v="0"/>
    <x v="78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7:12:00"/>
    <n v="1416445931"/>
    <x v="573"/>
    <b v="0"/>
    <x v="82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2:38:27"/>
    <n v="1474281507"/>
    <x v="574"/>
    <b v="0"/>
    <x v="80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8:37:23"/>
    <n v="1431621443"/>
    <x v="575"/>
    <b v="0"/>
    <x v="80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2:19:12"/>
    <n v="1422357552"/>
    <x v="576"/>
    <b v="0"/>
    <x v="29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6:08:22"/>
    <n v="1458569302"/>
    <x v="577"/>
    <b v="0"/>
    <x v="29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05:53:13"/>
    <n v="1439560393"/>
    <x v="578"/>
    <b v="0"/>
    <x v="63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2:27:03"/>
    <n v="1416947223"/>
    <x v="579"/>
    <b v="0"/>
    <x v="81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3:47:47"/>
    <n v="1471988867"/>
    <x v="580"/>
    <b v="0"/>
    <x v="29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6:18:24"/>
    <n v="1435882704"/>
    <x v="581"/>
    <b v="0"/>
    <x v="78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0:00:00"/>
    <n v="1424454319"/>
    <x v="582"/>
    <b v="0"/>
    <x v="78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3:31:27"/>
    <n v="1424212287"/>
    <x v="583"/>
    <b v="0"/>
    <x v="29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8:11:56"/>
    <n v="1423933916"/>
    <x v="584"/>
    <b v="0"/>
    <x v="84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1-30T16:00:00"/>
    <n v="1444123377"/>
    <x v="585"/>
    <b v="0"/>
    <x v="78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2:30:07"/>
    <n v="1421440207"/>
    <x v="586"/>
    <b v="0"/>
    <x v="80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0:10:33"/>
    <n v="1426615833"/>
    <x v="587"/>
    <b v="0"/>
    <x v="63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1:28:06"/>
    <n v="1474223286"/>
    <x v="588"/>
    <b v="0"/>
    <x v="84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06:44:59"/>
    <n v="1435070699"/>
    <x v="589"/>
    <b v="0"/>
    <x v="29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5:01:00"/>
    <n v="1452259131"/>
    <x v="590"/>
    <b v="0"/>
    <x v="82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5:02:10"/>
    <n v="1434978130"/>
    <x v="591"/>
    <b v="0"/>
    <x v="84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1:34:20"/>
    <n v="1414992860"/>
    <x v="592"/>
    <b v="0"/>
    <x v="29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7:15:45"/>
    <n v="1425744945"/>
    <x v="593"/>
    <b v="0"/>
    <x v="63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0:43:26"/>
    <n v="1458240206"/>
    <x v="594"/>
    <b v="0"/>
    <x v="84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7:40:38"/>
    <n v="1426815638"/>
    <x v="595"/>
    <b v="0"/>
    <x v="22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3:31:32"/>
    <n v="1475530292"/>
    <x v="596"/>
    <b v="0"/>
    <x v="84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8:00:00"/>
    <n v="1466787335"/>
    <x v="597"/>
    <b v="0"/>
    <x v="84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6:03:01"/>
    <n v="1415145781"/>
    <x v="598"/>
    <b v="0"/>
    <x v="63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7:16:00"/>
    <n v="1423769402"/>
    <x v="599"/>
    <b v="0"/>
    <x v="84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1:09:22"/>
    <n v="1426014562"/>
    <x v="600"/>
    <b v="0"/>
    <x v="29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2:35:39"/>
    <n v="1417034139"/>
    <x v="601"/>
    <b v="0"/>
    <x v="79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1:03:35"/>
    <n v="1432062215"/>
    <x v="602"/>
    <b v="0"/>
    <x v="78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7:20:23"/>
    <n v="1405437623"/>
    <x v="603"/>
    <b v="0"/>
    <x v="62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6:50:56"/>
    <n v="1406595056"/>
    <x v="604"/>
    <b v="0"/>
    <x v="78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0:35:08"/>
    <n v="1436430908"/>
    <x v="605"/>
    <b v="0"/>
    <x v="22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7:00:00"/>
    <n v="1428507409"/>
    <x v="606"/>
    <b v="0"/>
    <x v="29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2:48:56"/>
    <n v="1445629736"/>
    <x v="607"/>
    <b v="0"/>
    <x v="78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4:06:20"/>
    <n v="1431813980"/>
    <x v="608"/>
    <b v="0"/>
    <x v="81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7:49:04"/>
    <n v="1446166144"/>
    <x v="609"/>
    <b v="0"/>
    <x v="29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1:56:26"/>
    <n v="1427140586"/>
    <x v="610"/>
    <b v="0"/>
    <x v="78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5:27:17"/>
    <n v="1448026037"/>
    <x v="611"/>
    <b v="0"/>
    <x v="78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6:45:46"/>
    <n v="1470185146"/>
    <x v="612"/>
    <b v="0"/>
    <x v="78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0:59:00"/>
    <n v="1441022120"/>
    <x v="613"/>
    <b v="0"/>
    <x v="212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7:29:00"/>
    <n v="1464139740"/>
    <x v="614"/>
    <b v="0"/>
    <x v="78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8:55:59"/>
    <n v="1440557759"/>
    <x v="615"/>
    <b v="0"/>
    <x v="78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1:01:47"/>
    <n v="1485421307"/>
    <x v="616"/>
    <b v="0"/>
    <x v="78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0:14:03"/>
    <n v="1427184843"/>
    <x v="617"/>
    <b v="0"/>
    <x v="8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1:26:43"/>
    <n v="1447097203"/>
    <x v="618"/>
    <b v="0"/>
    <x v="78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8:36:30"/>
    <n v="1411745790"/>
    <x v="619"/>
    <b v="0"/>
    <x v="29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09:12:18"/>
    <n v="1405098738"/>
    <x v="620"/>
    <b v="0"/>
    <x v="29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5:42:17"/>
    <n v="1465342937"/>
    <x v="621"/>
    <b v="0"/>
    <x v="8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0:35:38"/>
    <n v="1465670138"/>
    <x v="622"/>
    <b v="0"/>
    <x v="82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6:13:17"/>
    <n v="1430179997"/>
    <x v="623"/>
    <b v="0"/>
    <x v="78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5:44:01"/>
    <n v="1429055041"/>
    <x v="624"/>
    <b v="0"/>
    <x v="78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2:29:37"/>
    <n v="1487971777"/>
    <x v="625"/>
    <b v="0"/>
    <x v="78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5:22:00"/>
    <n v="1436793939"/>
    <x v="626"/>
    <b v="0"/>
    <x v="70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5:00:00"/>
    <n v="1452842511"/>
    <x v="627"/>
    <b v="0"/>
    <x v="29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8:37:37"/>
    <n v="1402677457"/>
    <x v="628"/>
    <b v="0"/>
    <x v="78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7:18:28"/>
    <n v="1460647108"/>
    <x v="629"/>
    <b v="0"/>
    <x v="8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1:10:00"/>
    <n v="1438959121"/>
    <x v="630"/>
    <b v="0"/>
    <x v="29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0:32:09"/>
    <n v="1461954729"/>
    <x v="631"/>
    <b v="0"/>
    <x v="82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8:49:25"/>
    <n v="1445874565"/>
    <x v="632"/>
    <b v="0"/>
    <x v="78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5:00:00"/>
    <n v="1463469062"/>
    <x v="633"/>
    <b v="0"/>
    <x v="20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4:17:09"/>
    <n v="1422397029"/>
    <x v="634"/>
    <b v="0"/>
    <x v="29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8:12:42"/>
    <n v="1426212762"/>
    <x v="635"/>
    <b v="0"/>
    <x v="29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2:47:00"/>
    <n v="1430996150"/>
    <x v="636"/>
    <b v="0"/>
    <x v="29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5:04:00"/>
    <n v="1485558318"/>
    <x v="637"/>
    <b v="0"/>
    <x v="78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d v="2017-03-25T05:14:22"/>
    <n v="1485267262"/>
    <x v="638"/>
    <b v="0"/>
    <x v="79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5:59:55"/>
    <n v="1408024795"/>
    <x v="639"/>
    <b v="0"/>
    <x v="29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5:00:00"/>
    <n v="1478685915"/>
    <x v="640"/>
    <b v="0"/>
    <x v="84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5:40:48"/>
    <n v="1436881248"/>
    <x v="641"/>
    <b v="0"/>
    <x v="213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7:37:54"/>
    <n v="1436888274"/>
    <x v="642"/>
    <b v="0"/>
    <x v="21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7:24:35"/>
    <n v="1428333875"/>
    <x v="643"/>
    <b v="0"/>
    <x v="215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7:00:00"/>
    <n v="1410883139"/>
    <x v="644"/>
    <b v="0"/>
    <x v="216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6:37:54"/>
    <n v="1468370274"/>
    <x v="645"/>
    <b v="0"/>
    <x v="186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2:27:47"/>
    <n v="1405196867"/>
    <x v="646"/>
    <b v="0"/>
    <x v="74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09:25:49"/>
    <n v="1455647149"/>
    <x v="647"/>
    <b v="0"/>
    <x v="5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08:38:28"/>
    <n v="1410280708"/>
    <x v="648"/>
    <b v="0"/>
    <x v="74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3:53:33"/>
    <n v="1409090013"/>
    <x v="649"/>
    <b v="0"/>
    <x v="141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7:53:04"/>
    <n v="1413766384"/>
    <x v="650"/>
    <b v="0"/>
    <x v="53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6:25:11"/>
    <n v="1415838311"/>
    <x v="651"/>
    <b v="0"/>
    <x v="217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09:34:10"/>
    <n v="1478018050"/>
    <x v="652"/>
    <b v="0"/>
    <x v="33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6:50:40"/>
    <n v="1436885440"/>
    <x v="653"/>
    <b v="0"/>
    <x v="218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4:58:33"/>
    <n v="1433804313"/>
    <x v="654"/>
    <b v="0"/>
    <x v="219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3:58:32"/>
    <n v="1423609112"/>
    <x v="655"/>
    <b v="0"/>
    <x v="220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0:18:39"/>
    <n v="1455736719"/>
    <x v="656"/>
    <b v="0"/>
    <x v="45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2:17:52"/>
    <n v="1448309872"/>
    <x v="657"/>
    <b v="0"/>
    <x v="221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0:00:00"/>
    <n v="1435117889"/>
    <x v="658"/>
    <b v="0"/>
    <x v="222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06:14:55"/>
    <n v="1437747295"/>
    <x v="659"/>
    <b v="0"/>
    <x v="64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0:47:59"/>
    <n v="1412963279"/>
    <x v="660"/>
    <b v="0"/>
    <x v="59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7:29:19"/>
    <n v="1474644559"/>
    <x v="661"/>
    <b v="0"/>
    <x v="82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2:30:47"/>
    <n v="1418812247"/>
    <x v="662"/>
    <b v="0"/>
    <x v="80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2:14:16"/>
    <n v="1434658456"/>
    <x v="663"/>
    <b v="0"/>
    <x v="63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7:59:35"/>
    <n v="1426348775"/>
    <x v="664"/>
    <b v="0"/>
    <x v="60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09:04:21"/>
    <n v="1479143061"/>
    <x v="665"/>
    <b v="0"/>
    <x v="8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1:58:18"/>
    <n v="1405713498"/>
    <x v="666"/>
    <b v="0"/>
    <x v="80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0:57:43"/>
    <n v="1474275463"/>
    <x v="667"/>
    <b v="0"/>
    <x v="33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1:57:02"/>
    <n v="1427486222"/>
    <x v="668"/>
    <b v="0"/>
    <x v="20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7:00:58"/>
    <n v="1465225258"/>
    <x v="669"/>
    <b v="0"/>
    <x v="33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0:10:00"/>
    <n v="1463418120"/>
    <x v="670"/>
    <b v="0"/>
    <x v="223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0:00:00"/>
    <n v="1418315852"/>
    <x v="671"/>
    <b v="0"/>
    <x v="41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0:59:00"/>
    <n v="1417410964"/>
    <x v="672"/>
    <b v="0"/>
    <x v="224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2:10:17"/>
    <n v="1405714217"/>
    <x v="673"/>
    <b v="0"/>
    <x v="8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8:47:07"/>
    <n v="1402627627"/>
    <x v="674"/>
    <b v="0"/>
    <x v="84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2:59:00"/>
    <n v="1417558804"/>
    <x v="675"/>
    <b v="0"/>
    <x v="55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0:26:21"/>
    <n v="1420741581"/>
    <x v="676"/>
    <b v="0"/>
    <x v="5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1:41:35"/>
    <n v="1463218895"/>
    <x v="677"/>
    <b v="0"/>
    <x v="93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1:02:18"/>
    <n v="1461229338"/>
    <x v="678"/>
    <b v="0"/>
    <x v="5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8:41:49"/>
    <n v="1467736909"/>
    <x v="679"/>
    <b v="0"/>
    <x v="225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4:02:11"/>
    <n v="1407931331"/>
    <x v="680"/>
    <b v="0"/>
    <x v="135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1:20:04"/>
    <n v="1474917604"/>
    <x v="681"/>
    <b v="0"/>
    <x v="29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09:22:02"/>
    <n v="1486923722"/>
    <x v="682"/>
    <b v="0"/>
    <x v="80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3:36:04"/>
    <n v="1474493764"/>
    <x v="683"/>
    <b v="0"/>
    <x v="8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4T19:00:00"/>
    <n v="1403176891"/>
    <x v="684"/>
    <b v="0"/>
    <x v="12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2:47:52"/>
    <n v="1417207672"/>
    <x v="685"/>
    <b v="0"/>
    <x v="73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08:09:30"/>
    <n v="1436026170"/>
    <x v="686"/>
    <b v="0"/>
    <x v="78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0:00:53"/>
    <n v="1481133653"/>
    <x v="687"/>
    <b v="0"/>
    <x v="79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8:30:53"/>
    <n v="1442284253"/>
    <x v="688"/>
    <b v="0"/>
    <x v="17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0:59:00"/>
    <n v="1478016097"/>
    <x v="689"/>
    <b v="0"/>
    <x v="22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2:00:00"/>
    <n v="1469718841"/>
    <x v="690"/>
    <b v="0"/>
    <x v="69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6:40:46"/>
    <n v="1433292046"/>
    <x v="691"/>
    <b v="0"/>
    <x v="73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1:01:03"/>
    <n v="1479805263"/>
    <x v="692"/>
    <b v="0"/>
    <x v="227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1:23:47"/>
    <n v="1427829827"/>
    <x v="693"/>
    <b v="0"/>
    <x v="228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7:55:59"/>
    <n v="1483372559"/>
    <x v="694"/>
    <b v="0"/>
    <x v="63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4:30:20"/>
    <n v="1412166620"/>
    <x v="695"/>
    <b v="0"/>
    <x v="63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14:15:02"/>
    <n v="1403734502"/>
    <x v="696"/>
    <b v="0"/>
    <x v="29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4:33:09"/>
    <n v="1453206789"/>
    <x v="697"/>
    <b v="0"/>
    <x v="229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8:00:00"/>
    <n v="1408141245"/>
    <x v="698"/>
    <b v="0"/>
    <x v="60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8:00:00"/>
    <n v="1381923548"/>
    <x v="699"/>
    <b v="0"/>
    <x v="23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8:31:21"/>
    <n v="1481473881"/>
    <x v="700"/>
    <b v="0"/>
    <x v="162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7:54:40"/>
    <n v="1403538880"/>
    <x v="701"/>
    <b v="0"/>
    <x v="64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0:26:27"/>
    <n v="1477416387"/>
    <x v="702"/>
    <b v="0"/>
    <x v="7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5:32:00"/>
    <n v="1481150949"/>
    <x v="703"/>
    <b v="0"/>
    <x v="63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0:37:48"/>
    <n v="1482381468"/>
    <x v="704"/>
    <b v="0"/>
    <x v="80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03:47:58"/>
    <n v="1482407278"/>
    <x v="705"/>
    <b v="0"/>
    <x v="81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0:39:00"/>
    <n v="1478130783"/>
    <x v="706"/>
    <b v="0"/>
    <x v="78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7:55:27"/>
    <n v="1479830127"/>
    <x v="707"/>
    <b v="0"/>
    <x v="231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5:56:40"/>
    <n v="1405432600"/>
    <x v="708"/>
    <b v="0"/>
    <x v="232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6:59:19"/>
    <n v="1415149159"/>
    <x v="709"/>
    <b v="0"/>
    <x v="84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6:44:00"/>
    <n v="1405640302"/>
    <x v="710"/>
    <b v="0"/>
    <x v="78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4:01:08"/>
    <n v="1478257268"/>
    <x v="711"/>
    <b v="0"/>
    <x v="233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8:20:32"/>
    <n v="1452874832"/>
    <x v="712"/>
    <b v="0"/>
    <x v="80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4:42:12"/>
    <n v="1462538532"/>
    <x v="713"/>
    <b v="0"/>
    <x v="29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0:54:42"/>
    <n v="1483124082"/>
    <x v="714"/>
    <b v="0"/>
    <x v="33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19:10:40"/>
    <n v="1443233440"/>
    <x v="715"/>
    <b v="0"/>
    <x v="8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6:00:00"/>
    <n v="1414511307"/>
    <x v="716"/>
    <b v="0"/>
    <x v="38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12:30:02"/>
    <n v="1407357002"/>
    <x v="717"/>
    <b v="0"/>
    <x v="80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1:59:00"/>
    <n v="1484684247"/>
    <x v="718"/>
    <b v="0"/>
    <x v="80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6:57:56"/>
    <n v="1454979476"/>
    <x v="719"/>
    <b v="0"/>
    <x v="73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7:34:51"/>
    <n v="1325432091"/>
    <x v="720"/>
    <b v="0"/>
    <x v="14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5:43:27"/>
    <n v="1403012607"/>
    <x v="721"/>
    <b v="0"/>
    <x v="46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0:19:38"/>
    <n v="1331320778"/>
    <x v="722"/>
    <b v="0"/>
    <x v="234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19:59:00"/>
    <n v="1435606549"/>
    <x v="723"/>
    <b v="0"/>
    <x v="61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7:19:23"/>
    <n v="1306855163"/>
    <x v="724"/>
    <b v="0"/>
    <x v="235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7:01:52"/>
    <n v="1447426912"/>
    <x v="725"/>
    <b v="0"/>
    <x v="205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7:01:27"/>
    <n v="1363136487"/>
    <x v="726"/>
    <b v="0"/>
    <x v="2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3:20:00"/>
    <n v="1354580949"/>
    <x v="727"/>
    <b v="0"/>
    <x v="184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2:05:57"/>
    <n v="1310069157"/>
    <x v="728"/>
    <b v="0"/>
    <x v="208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0:27:41"/>
    <n v="1342844861"/>
    <x v="729"/>
    <b v="0"/>
    <x v="148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09:53:11"/>
    <n v="1320688391"/>
    <x v="730"/>
    <b v="0"/>
    <x v="236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2:00:00"/>
    <n v="1322852747"/>
    <x v="731"/>
    <b v="0"/>
    <x v="26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2:11:01"/>
    <n v="1375265461"/>
    <x v="732"/>
    <b v="0"/>
    <x v="62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2:04:52"/>
    <n v="1384941892"/>
    <x v="733"/>
    <b v="0"/>
    <x v="3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1:00:00"/>
    <n v="1428465420"/>
    <x v="734"/>
    <b v="0"/>
    <x v="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6:39:00"/>
    <n v="1414975346"/>
    <x v="735"/>
    <b v="0"/>
    <x v="194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0:59:00"/>
    <n v="1383327440"/>
    <x v="736"/>
    <b v="0"/>
    <x v="52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2:00:00"/>
    <n v="1390890987"/>
    <x v="737"/>
    <b v="0"/>
    <x v="52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0:59:00"/>
    <n v="1414765794"/>
    <x v="738"/>
    <b v="0"/>
    <x v="14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4:03:49"/>
    <n v="1404907429"/>
    <x v="739"/>
    <b v="0"/>
    <x v="237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19:31:22"/>
    <n v="1433647882"/>
    <x v="740"/>
    <b v="0"/>
    <x v="10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7:33:26"/>
    <n v="1367940806"/>
    <x v="741"/>
    <b v="0"/>
    <x v="225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3:01:52"/>
    <n v="1392847312"/>
    <x v="742"/>
    <b v="0"/>
    <x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3:00:00"/>
    <n v="1332435685"/>
    <x v="743"/>
    <b v="0"/>
    <x v="41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4:58:23"/>
    <n v="1352847503"/>
    <x v="744"/>
    <b v="0"/>
    <x v="95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5:44:05"/>
    <n v="1364996645"/>
    <x v="745"/>
    <b v="0"/>
    <x v="142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2T19:59:00"/>
    <n v="1346806909"/>
    <x v="746"/>
    <b v="0"/>
    <x v="174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2:54:00"/>
    <n v="1418649019"/>
    <x v="747"/>
    <b v="0"/>
    <x v="16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2:19:26"/>
    <n v="1405109966"/>
    <x v="748"/>
    <b v="0"/>
    <x v="3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4:35:30"/>
    <n v="1483050930"/>
    <x v="749"/>
    <b v="0"/>
    <x v="238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3:04:32"/>
    <n v="1359147872"/>
    <x v="750"/>
    <b v="0"/>
    <x v="211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7:07:55"/>
    <n v="1308496075"/>
    <x v="751"/>
    <b v="0"/>
    <x v="95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3:00:00"/>
    <n v="1474884417"/>
    <x v="752"/>
    <b v="0"/>
    <x v="217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6:09:51"/>
    <n v="1421330991"/>
    <x v="753"/>
    <b v="0"/>
    <x v="55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09:58:41"/>
    <n v="1354816721"/>
    <x v="754"/>
    <b v="0"/>
    <x v="72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6:41:00"/>
    <n v="1366381877"/>
    <x v="755"/>
    <b v="0"/>
    <x v="32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09:24:19"/>
    <n v="1297880659"/>
    <x v="756"/>
    <b v="0"/>
    <x v="19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7:18:34"/>
    <n v="1353547114"/>
    <x v="757"/>
    <b v="0"/>
    <x v="59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2:04:28"/>
    <n v="1283976268"/>
    <x v="758"/>
    <b v="0"/>
    <x v="10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8T23:55:39"/>
    <n v="1401436539"/>
    <x v="759"/>
    <b v="0"/>
    <x v="221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1:20:13"/>
    <n v="1477592413"/>
    <x v="760"/>
    <b v="0"/>
    <x v="78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0:02:06"/>
    <n v="1388772126"/>
    <x v="761"/>
    <b v="0"/>
    <x v="79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2:00:00"/>
    <n v="1479328570"/>
    <x v="762"/>
    <b v="0"/>
    <x v="78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2:43:28"/>
    <n v="1373971408"/>
    <x v="763"/>
    <b v="0"/>
    <x v="29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0:09:21"/>
    <n v="1439266161"/>
    <x v="764"/>
    <b v="0"/>
    <x v="78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5:01:24"/>
    <n v="1411131684"/>
    <x v="765"/>
    <b v="0"/>
    <x v="3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0:48:03"/>
    <n v="1421520483"/>
    <x v="766"/>
    <b v="0"/>
    <x v="78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19:26:50"/>
    <n v="1429586810"/>
    <x v="767"/>
    <b v="0"/>
    <x v="8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0:58:10"/>
    <n v="1384577890"/>
    <x v="768"/>
    <b v="0"/>
    <x v="78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5:54:54"/>
    <n v="1385510094"/>
    <x v="769"/>
    <b v="0"/>
    <x v="47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5:59:29"/>
    <n v="1358294369"/>
    <x v="770"/>
    <b v="0"/>
    <x v="78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1:46:42"/>
    <n v="1449863202"/>
    <x v="771"/>
    <b v="0"/>
    <x v="29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19:59:00"/>
    <n v="1252718519"/>
    <x v="772"/>
    <b v="0"/>
    <x v="29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5:01:00"/>
    <n v="1428341985"/>
    <x v="773"/>
    <b v="0"/>
    <x v="84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0:43:38"/>
    <n v="1390589018"/>
    <x v="774"/>
    <b v="0"/>
    <x v="82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7:26:35"/>
    <n v="1321406795"/>
    <x v="775"/>
    <b v="0"/>
    <x v="81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1:00:00"/>
    <n v="1441297645"/>
    <x v="776"/>
    <b v="0"/>
    <x v="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5:32:57"/>
    <n v="1372721577"/>
    <x v="777"/>
    <b v="0"/>
    <x v="8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8:51:20"/>
    <n v="1396284680"/>
    <x v="778"/>
    <b v="0"/>
    <x v="29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0:00:00"/>
    <n v="1284567905"/>
    <x v="779"/>
    <b v="0"/>
    <x v="79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8:10:25"/>
    <n v="1301847025"/>
    <x v="780"/>
    <b v="0"/>
    <x v="74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6:01:14"/>
    <n v="1368057674"/>
    <x v="781"/>
    <b v="0"/>
    <x v="20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0:11:42"/>
    <n v="1343326302"/>
    <x v="782"/>
    <b v="0"/>
    <x v="25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4:00:00"/>
    <n v="1332182049"/>
    <x v="783"/>
    <b v="0"/>
    <x v="2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8:35:19"/>
    <n v="1391571319"/>
    <x v="784"/>
    <b v="0"/>
    <x v="73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6:15:15"/>
    <n v="1359468915"/>
    <x v="785"/>
    <b v="0"/>
    <x v="60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7:47:00"/>
    <n v="1331774434"/>
    <x v="786"/>
    <b v="0"/>
    <x v="3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7:03:46"/>
    <n v="1380726226"/>
    <x v="787"/>
    <b v="0"/>
    <x v="5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19:59:00"/>
    <n v="1338336588"/>
    <x v="788"/>
    <b v="0"/>
    <x v="69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0T23:59:00"/>
    <n v="1357187280"/>
    <x v="789"/>
    <b v="0"/>
    <x v="25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7:08:59"/>
    <n v="1357088939"/>
    <x v="790"/>
    <b v="0"/>
    <x v="239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1:59:00"/>
    <n v="1381430646"/>
    <x v="791"/>
    <b v="0"/>
    <x v="130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3:58:03"/>
    <n v="1381265883"/>
    <x v="792"/>
    <b v="0"/>
    <x v="65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0:59:00"/>
    <n v="1371491244"/>
    <x v="793"/>
    <b v="0"/>
    <x v="58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09:06:00"/>
    <n v="1310438737"/>
    <x v="794"/>
    <b v="0"/>
    <x v="28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0:59:00"/>
    <n v="1330094566"/>
    <x v="795"/>
    <b v="0"/>
    <x v="192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3:10:00"/>
    <n v="1376687485"/>
    <x v="796"/>
    <b v="0"/>
    <x v="24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0:00:00"/>
    <n v="1332978688"/>
    <x v="797"/>
    <b v="0"/>
    <x v="26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6:09:47"/>
    <n v="1409494187"/>
    <x v="798"/>
    <b v="0"/>
    <x v="45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8:00:46"/>
    <n v="1332950446"/>
    <x v="799"/>
    <b v="0"/>
    <x v="33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2:24:14"/>
    <n v="1407839054"/>
    <x v="800"/>
    <b v="0"/>
    <x v="6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1:05:20"/>
    <n v="1306955120"/>
    <x v="801"/>
    <b v="0"/>
    <x v="13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0:05:00"/>
    <n v="1343867524"/>
    <x v="802"/>
    <b v="0"/>
    <x v="11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7:00:00"/>
    <n v="1304376478"/>
    <x v="803"/>
    <b v="0"/>
    <x v="44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19:59:00"/>
    <n v="1309919526"/>
    <x v="804"/>
    <b v="0"/>
    <x v="59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5:00:00"/>
    <n v="1306525512"/>
    <x v="805"/>
    <b v="0"/>
    <x v="241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08:35:39"/>
    <n v="1312821339"/>
    <x v="806"/>
    <b v="0"/>
    <x v="26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8:00:00"/>
    <n v="1485270311"/>
    <x v="807"/>
    <b v="0"/>
    <x v="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0:59:00"/>
    <n v="1416363886"/>
    <x v="808"/>
    <b v="0"/>
    <x v="68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2:00:30"/>
    <n v="1387569630"/>
    <x v="809"/>
    <b v="0"/>
    <x v="47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7:21:02"/>
    <n v="1343870462"/>
    <x v="810"/>
    <b v="0"/>
    <x v="74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8:52:00"/>
    <n v="1371569202"/>
    <x v="811"/>
    <b v="0"/>
    <x v="8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5:58:00"/>
    <n v="1357604752"/>
    <x v="812"/>
    <b v="0"/>
    <x v="51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5:02:45"/>
    <n v="1340233365"/>
    <x v="813"/>
    <b v="0"/>
    <x v="93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0:04:00"/>
    <n v="1305568201"/>
    <x v="814"/>
    <b v="0"/>
    <x v="33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4:01:43"/>
    <n v="1412287303"/>
    <x v="815"/>
    <b v="0"/>
    <x v="68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2:30:00"/>
    <n v="1362776043"/>
    <x v="816"/>
    <b v="0"/>
    <x v="242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0:59:00"/>
    <n v="1326810211"/>
    <x v="817"/>
    <b v="0"/>
    <x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09:01:00"/>
    <n v="1343682681"/>
    <x v="818"/>
    <b v="0"/>
    <x v="10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0T20:44:00"/>
    <n v="1386806254"/>
    <x v="819"/>
    <b v="0"/>
    <x v="25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1:00:00"/>
    <n v="1399666342"/>
    <x v="820"/>
    <b v="0"/>
    <x v="44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0:01:00"/>
    <n v="1427753265"/>
    <x v="821"/>
    <b v="0"/>
    <x v="76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4:44:10"/>
    <n v="1346885050"/>
    <x v="822"/>
    <b v="0"/>
    <x v="50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4:20:52"/>
    <n v="1424474452"/>
    <x v="823"/>
    <b v="0"/>
    <x v="51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2:59:00"/>
    <n v="1268459318"/>
    <x v="824"/>
    <b v="0"/>
    <x v="241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8T23:21:24"/>
    <n v="1349335284"/>
    <x v="825"/>
    <b v="0"/>
    <x v="221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5:55:30"/>
    <n v="1330908930"/>
    <x v="826"/>
    <b v="0"/>
    <x v="72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1:49:00"/>
    <n v="1326972107"/>
    <x v="827"/>
    <b v="0"/>
    <x v="202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8:24:00"/>
    <n v="1339549982"/>
    <x v="828"/>
    <b v="0"/>
    <x v="44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1:14:00"/>
    <n v="1463253240"/>
    <x v="829"/>
    <b v="0"/>
    <x v="38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3:37:05"/>
    <n v="1361363825"/>
    <x v="830"/>
    <b v="0"/>
    <x v="58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7:31:34"/>
    <n v="1332948694"/>
    <x v="831"/>
    <b v="0"/>
    <x v="9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0:13:00"/>
    <n v="1321978335"/>
    <x v="832"/>
    <b v="0"/>
    <x v="243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13:04:35"/>
    <n v="1395349475"/>
    <x v="833"/>
    <b v="0"/>
    <x v="14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19:59:00"/>
    <n v="1369770292"/>
    <x v="834"/>
    <b v="0"/>
    <x v="11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19:00:00"/>
    <n v="1333709958"/>
    <x v="835"/>
    <b v="0"/>
    <x v="244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6T17:21:58"/>
    <n v="1378516918"/>
    <x v="836"/>
    <b v="0"/>
    <x v="67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5:57:42"/>
    <n v="1396396662"/>
    <x v="837"/>
    <b v="0"/>
    <x v="95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3:33:05"/>
    <n v="1324243985"/>
    <x v="838"/>
    <b v="0"/>
    <x v="42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0:19:16"/>
    <n v="1345745956"/>
    <x v="839"/>
    <b v="0"/>
    <x v="93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1:26:27"/>
    <n v="1472102787"/>
    <x v="840"/>
    <b v="0"/>
    <x v="245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3:07:43"/>
    <n v="1413058063"/>
    <x v="841"/>
    <b v="1"/>
    <x v="225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19:59:00"/>
    <n v="1378735983"/>
    <x v="842"/>
    <b v="1"/>
    <x v="70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0:00:00"/>
    <n v="1479708680"/>
    <x v="843"/>
    <b v="0"/>
    <x v="246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0:59:00"/>
    <n v="1411489552"/>
    <x v="844"/>
    <b v="1"/>
    <x v="180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19:59:00"/>
    <n v="1469595396"/>
    <x v="845"/>
    <b v="0"/>
    <x v="24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6:00:00"/>
    <n v="1393233855"/>
    <x v="846"/>
    <b v="0"/>
    <x v="5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1:09:36"/>
    <n v="1433963376"/>
    <x v="847"/>
    <b v="0"/>
    <x v="29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1:00:33"/>
    <n v="1426446033"/>
    <x v="848"/>
    <b v="0"/>
    <x v="38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18:34:24"/>
    <n v="1424057664"/>
    <x v="849"/>
    <b v="0"/>
    <x v="248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0:59:00"/>
    <n v="1458762717"/>
    <x v="850"/>
    <b v="0"/>
    <x v="182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1:45:00"/>
    <n v="1464815253"/>
    <x v="851"/>
    <b v="0"/>
    <x v="16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3:00:00"/>
    <n v="1476386395"/>
    <x v="852"/>
    <b v="0"/>
    <x v="95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1:58:29"/>
    <n v="1421524709"/>
    <x v="853"/>
    <b v="0"/>
    <x v="73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1:05:46"/>
    <n v="1480309546"/>
    <x v="854"/>
    <b v="0"/>
    <x v="24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19:00:17"/>
    <n v="1466737217"/>
    <x v="855"/>
    <b v="0"/>
    <x v="5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1:00:00"/>
    <n v="1472282956"/>
    <x v="856"/>
    <b v="0"/>
    <x v="33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6:57:11"/>
    <n v="1444831031"/>
    <x v="857"/>
    <b v="0"/>
    <x v="5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4:59:00"/>
    <n v="1426528418"/>
    <x v="858"/>
    <b v="0"/>
    <x v="88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6:00:00"/>
    <n v="1430768468"/>
    <x v="859"/>
    <b v="0"/>
    <x v="15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4:35:13"/>
    <n v="1382528113"/>
    <x v="860"/>
    <b v="0"/>
    <x v="53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5:10:04"/>
    <n v="1471475404"/>
    <x v="861"/>
    <b v="0"/>
    <x v="84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6:19:08"/>
    <n v="1381583948"/>
    <x v="862"/>
    <b v="0"/>
    <x v="80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8:49:26"/>
    <n v="1326422966"/>
    <x v="863"/>
    <b v="0"/>
    <x v="81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1:59:00"/>
    <n v="1379990038"/>
    <x v="864"/>
    <b v="0"/>
    <x v="1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0:33:17"/>
    <n v="1353177197"/>
    <x v="865"/>
    <b v="0"/>
    <x v="84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7:10:00"/>
    <n v="1421853518"/>
    <x v="866"/>
    <b v="0"/>
    <x v="202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0:59:00"/>
    <n v="1254450706"/>
    <x v="867"/>
    <b v="0"/>
    <x v="202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6:39:58"/>
    <n v="1386463198"/>
    <x v="868"/>
    <b v="0"/>
    <x v="29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1:17:37"/>
    <n v="1362860257"/>
    <x v="869"/>
    <b v="0"/>
    <x v="8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6:32:03"/>
    <n v="1375403523"/>
    <x v="870"/>
    <b v="0"/>
    <x v="81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6:28:15"/>
    <n v="1383139695"/>
    <x v="871"/>
    <b v="0"/>
    <x v="8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1:48:47"/>
    <n v="1295898527"/>
    <x v="872"/>
    <b v="0"/>
    <x v="84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1:00:40"/>
    <n v="1349150440"/>
    <x v="873"/>
    <b v="0"/>
    <x v="81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6:00:34"/>
    <n v="1365084034"/>
    <x v="874"/>
    <b v="0"/>
    <x v="64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09:22:11"/>
    <n v="1441128131"/>
    <x v="875"/>
    <b v="0"/>
    <x v="78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03:55:27"/>
    <n v="1357127727"/>
    <x v="876"/>
    <b v="0"/>
    <x v="43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0:56:00"/>
    <n v="1384887360"/>
    <x v="877"/>
    <b v="0"/>
    <x v="60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1:35:24"/>
    <n v="1290490524"/>
    <x v="878"/>
    <b v="0"/>
    <x v="84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1:55:05"/>
    <n v="1336506905"/>
    <x v="879"/>
    <b v="0"/>
    <x v="209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29T23:42:18"/>
    <n v="1348731738"/>
    <x v="880"/>
    <b v="0"/>
    <x v="22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2:01:26"/>
    <n v="1322632886"/>
    <x v="881"/>
    <b v="0"/>
    <x v="29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2:39:10"/>
    <n v="1312490350"/>
    <x v="882"/>
    <b v="0"/>
    <x v="25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4:27:15"/>
    <n v="1451773635"/>
    <x v="883"/>
    <b v="0"/>
    <x v="5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8:31:00"/>
    <n v="1331666146"/>
    <x v="884"/>
    <b v="0"/>
    <x v="84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4:35:11"/>
    <n v="1481322911"/>
    <x v="885"/>
    <b v="0"/>
    <x v="64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2:53:33"/>
    <n v="1471812813"/>
    <x v="886"/>
    <b v="0"/>
    <x v="63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5:00:55"/>
    <n v="1335567655"/>
    <x v="887"/>
    <b v="0"/>
    <x v="78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2:00:00"/>
    <n v="1311789885"/>
    <x v="888"/>
    <b v="0"/>
    <x v="80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0:49:03"/>
    <n v="1409942943"/>
    <x v="889"/>
    <b v="0"/>
    <x v="58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09:46:19"/>
    <n v="1382460379"/>
    <x v="890"/>
    <b v="0"/>
    <x v="80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6:45:30"/>
    <n v="1405989930"/>
    <x v="891"/>
    <b v="0"/>
    <x v="82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0:00:00"/>
    <n v="1273121283"/>
    <x v="892"/>
    <b v="0"/>
    <x v="5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2:32:43"/>
    <n v="1425331963"/>
    <x v="893"/>
    <b v="0"/>
    <x v="81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5:33:30"/>
    <n v="1462577610"/>
    <x v="894"/>
    <b v="0"/>
    <x v="28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19:03:49"/>
    <n v="1284087829"/>
    <x v="895"/>
    <b v="0"/>
    <x v="63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0:00:00"/>
    <n v="1438549026"/>
    <x v="896"/>
    <b v="0"/>
    <x v="250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09:31:48"/>
    <n v="1351528308"/>
    <x v="897"/>
    <b v="0"/>
    <x v="78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0:11:50"/>
    <n v="1322763110"/>
    <x v="898"/>
    <b v="0"/>
    <x v="84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8:22:42"/>
    <n v="1302661362"/>
    <x v="899"/>
    <b v="0"/>
    <x v="22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1:23:22"/>
    <n v="1456777402"/>
    <x v="900"/>
    <b v="0"/>
    <x v="84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1:11:00"/>
    <n v="1272050914"/>
    <x v="901"/>
    <b v="0"/>
    <x v="78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7:30:00"/>
    <n v="1404947422"/>
    <x v="902"/>
    <b v="0"/>
    <x v="8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8:25:00"/>
    <n v="1346180780"/>
    <x v="903"/>
    <b v="0"/>
    <x v="80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7:55:37"/>
    <n v="1449194137"/>
    <x v="904"/>
    <b v="0"/>
    <x v="8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1:45:26"/>
    <n v="1290663926"/>
    <x v="905"/>
    <b v="0"/>
    <x v="79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19:33:10"/>
    <n v="1392093190"/>
    <x v="906"/>
    <b v="0"/>
    <x v="78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0:37:03"/>
    <n v="1313123823"/>
    <x v="907"/>
    <b v="0"/>
    <x v="78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0:59:00"/>
    <n v="1276283655"/>
    <x v="908"/>
    <b v="0"/>
    <x v="78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0:00:00"/>
    <n v="1340296440"/>
    <x v="909"/>
    <b v="0"/>
    <x v="22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5:05:19"/>
    <n v="1483362319"/>
    <x v="910"/>
    <b v="0"/>
    <x v="81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6:07:25"/>
    <n v="1388707645"/>
    <x v="911"/>
    <b v="0"/>
    <x v="78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19:37:27"/>
    <n v="1350009447"/>
    <x v="912"/>
    <b v="0"/>
    <x v="84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19:20:19"/>
    <n v="1333596019"/>
    <x v="913"/>
    <b v="0"/>
    <x v="5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0:19:07"/>
    <n v="1343326747"/>
    <x v="914"/>
    <b v="0"/>
    <x v="78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0:59:00"/>
    <n v="1327853914"/>
    <x v="915"/>
    <b v="0"/>
    <x v="82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1:00:00"/>
    <n v="1284409734"/>
    <x v="916"/>
    <b v="0"/>
    <x v="78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8:30:00"/>
    <n v="1402612730"/>
    <x v="917"/>
    <b v="0"/>
    <x v="29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4:59:21"/>
    <n v="1414879161"/>
    <x v="918"/>
    <b v="0"/>
    <x v="73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07:24:05"/>
    <n v="1352906645"/>
    <x v="919"/>
    <b v="0"/>
    <x v="29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09:07:02"/>
    <n v="1381853222"/>
    <x v="920"/>
    <b v="0"/>
    <x v="78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1:06:16"/>
    <n v="1320033976"/>
    <x v="921"/>
    <b v="0"/>
    <x v="9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4:43:13"/>
    <n v="1409143393"/>
    <x v="922"/>
    <b v="0"/>
    <x v="209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6:02:03"/>
    <n v="1414018923"/>
    <x v="923"/>
    <b v="0"/>
    <x v="79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4:37:49"/>
    <n v="1358203069"/>
    <x v="924"/>
    <b v="0"/>
    <x v="41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4:08:31"/>
    <n v="1382994511"/>
    <x v="925"/>
    <b v="0"/>
    <x v="81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4:40:00"/>
    <n v="1276043330"/>
    <x v="926"/>
    <b v="0"/>
    <x v="78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1:44:55"/>
    <n v="1334432695"/>
    <x v="927"/>
    <b v="0"/>
    <x v="78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6:00:00"/>
    <n v="1348864913"/>
    <x v="928"/>
    <b v="0"/>
    <x v="33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0:42:49"/>
    <n v="1331358169"/>
    <x v="929"/>
    <b v="0"/>
    <x v="78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3:32:00"/>
    <n v="1273874306"/>
    <x v="930"/>
    <b v="0"/>
    <x v="81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4:00:00"/>
    <n v="1392021502"/>
    <x v="931"/>
    <b v="0"/>
    <x v="63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4:15:45"/>
    <n v="1360106145"/>
    <x v="932"/>
    <b v="0"/>
    <x v="209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0:03:29"/>
    <n v="1394683409"/>
    <x v="933"/>
    <b v="0"/>
    <x v="84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2:00:00"/>
    <n v="1396633284"/>
    <x v="934"/>
    <b v="0"/>
    <x v="209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0:00:29"/>
    <n v="1451462429"/>
    <x v="935"/>
    <b v="0"/>
    <x v="84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2:00:00"/>
    <n v="1323131689"/>
    <x v="936"/>
    <b v="0"/>
    <x v="78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2:09:17"/>
    <n v="1380913757"/>
    <x v="937"/>
    <b v="0"/>
    <x v="84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3:30:48"/>
    <n v="1343993448"/>
    <x v="938"/>
    <b v="0"/>
    <x v="29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1:58:00"/>
    <n v="1369246738"/>
    <x v="939"/>
    <b v="0"/>
    <x v="84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6:12:06"/>
    <n v="1435363926"/>
    <x v="940"/>
    <b v="0"/>
    <x v="25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8:19:05"/>
    <n v="1484101145"/>
    <x v="941"/>
    <b v="0"/>
    <x v="162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2:14:20"/>
    <n v="1452716060"/>
    <x v="942"/>
    <b v="0"/>
    <x v="38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09:01:45"/>
    <n v="1477843305"/>
    <x v="943"/>
    <b v="0"/>
    <x v="8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6:00:00"/>
    <n v="1458050450"/>
    <x v="944"/>
    <b v="0"/>
    <x v="93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5:59:00"/>
    <n v="1482958626"/>
    <x v="945"/>
    <b v="0"/>
    <x v="38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0:00:48"/>
    <n v="1470852048"/>
    <x v="946"/>
    <b v="0"/>
    <x v="81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0:45:06"/>
    <n v="1462128306"/>
    <x v="947"/>
    <b v="0"/>
    <x v="78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1:52:44"/>
    <n v="1455220364"/>
    <x v="948"/>
    <b v="0"/>
    <x v="22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7:02:56"/>
    <n v="1450832576"/>
    <x v="949"/>
    <b v="0"/>
    <x v="63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0:01:01"/>
    <n v="1450461661"/>
    <x v="950"/>
    <b v="0"/>
    <x v="5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07:41:12"/>
    <n v="1461166872"/>
    <x v="951"/>
    <b v="0"/>
    <x v="212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7:43:32"/>
    <n v="1476888212"/>
    <x v="952"/>
    <b v="0"/>
    <x v="193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19:56:39"/>
    <n v="1419566199"/>
    <x v="953"/>
    <b v="0"/>
    <x v="81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2:00:39"/>
    <n v="1436472039"/>
    <x v="954"/>
    <b v="0"/>
    <x v="196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2T23:05:00"/>
    <n v="1470294300"/>
    <x v="955"/>
    <b v="0"/>
    <x v="251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2:55:59"/>
    <n v="1424901359"/>
    <x v="956"/>
    <b v="0"/>
    <x v="5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6:15:33"/>
    <n v="1476710133"/>
    <x v="957"/>
    <b v="0"/>
    <x v="63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0:59:00"/>
    <n v="1426792563"/>
    <x v="958"/>
    <b v="0"/>
    <x v="5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0:11:05"/>
    <n v="1419048665"/>
    <x v="959"/>
    <b v="0"/>
    <x v="199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6:02:35"/>
    <n v="1485874955"/>
    <x v="960"/>
    <b v="0"/>
    <x v="101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1:00:00"/>
    <n v="1483634335"/>
    <x v="961"/>
    <b v="0"/>
    <x v="238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09:05:53"/>
    <n v="1451927153"/>
    <x v="962"/>
    <b v="0"/>
    <x v="7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7:15:19"/>
    <n v="1473693319"/>
    <x v="963"/>
    <b v="0"/>
    <x v="82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7:05:19"/>
    <n v="1437663919"/>
    <x v="964"/>
    <b v="0"/>
    <x v="60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19:59:00"/>
    <n v="1474676646"/>
    <x v="965"/>
    <b v="0"/>
    <x v="79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7:15:32"/>
    <n v="1473174932"/>
    <x v="966"/>
    <b v="0"/>
    <x v="209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1:06:14"/>
    <n v="1456121174"/>
    <x v="967"/>
    <b v="0"/>
    <x v="75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2:20:34"/>
    <n v="1405542034"/>
    <x v="968"/>
    <b v="0"/>
    <x v="80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8T23:16:47"/>
    <n v="1483773407"/>
    <x v="969"/>
    <b v="0"/>
    <x v="202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0:59:00"/>
    <n v="1481951853"/>
    <x v="970"/>
    <b v="0"/>
    <x v="25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09:01:00"/>
    <n v="1429290060"/>
    <x v="971"/>
    <b v="0"/>
    <x v="81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2:59:00"/>
    <n v="1407271598"/>
    <x v="972"/>
    <b v="0"/>
    <x v="43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7:21:33"/>
    <n v="1441844493"/>
    <x v="973"/>
    <b v="0"/>
    <x v="22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8:59:16"/>
    <n v="1456336756"/>
    <x v="974"/>
    <b v="0"/>
    <x v="8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8:43:05"/>
    <n v="1461948185"/>
    <x v="975"/>
    <b v="0"/>
    <x v="5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7:24:57"/>
    <n v="1435627497"/>
    <x v="976"/>
    <b v="0"/>
    <x v="59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4:36:37"/>
    <n v="1453502197"/>
    <x v="977"/>
    <b v="0"/>
    <x v="8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4T23:25:01"/>
    <n v="1453793101"/>
    <x v="978"/>
    <b v="0"/>
    <x v="252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0:59:00"/>
    <n v="1463392828"/>
    <x v="979"/>
    <b v="0"/>
    <x v="93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4:42:02"/>
    <n v="1413495722"/>
    <x v="980"/>
    <b v="0"/>
    <x v="162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4:43:42"/>
    <n v="1405032222"/>
    <x v="981"/>
    <b v="0"/>
    <x v="80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0:04:46"/>
    <n v="1472839486"/>
    <x v="982"/>
    <b v="0"/>
    <x v="8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2:54:00"/>
    <n v="1469289685"/>
    <x v="983"/>
    <b v="0"/>
    <x v="122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7:46:48"/>
    <n v="1424918808"/>
    <x v="984"/>
    <b v="0"/>
    <x v="8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5:00:00"/>
    <n v="1449011610"/>
    <x v="985"/>
    <b v="0"/>
    <x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6:00:00"/>
    <n v="1447698300"/>
    <x v="986"/>
    <b v="0"/>
    <x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2T23:04:10"/>
    <n v="1400051050"/>
    <x v="987"/>
    <b v="0"/>
    <x v="14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0:33:45"/>
    <n v="1472718825"/>
    <x v="988"/>
    <b v="0"/>
    <x v="78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14:24:55"/>
    <n v="1472509495"/>
    <x v="989"/>
    <b v="0"/>
    <x v="58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0:49:24"/>
    <n v="1407178164"/>
    <x v="990"/>
    <b v="0"/>
    <x v="84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0:51:00"/>
    <n v="1466186988"/>
    <x v="991"/>
    <b v="0"/>
    <x v="63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3:11:59"/>
    <n v="1457475119"/>
    <x v="992"/>
    <b v="0"/>
    <x v="80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1:00:00"/>
    <n v="1476054568"/>
    <x v="993"/>
    <b v="0"/>
    <x v="193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4:59:00"/>
    <n v="1412835530"/>
    <x v="994"/>
    <b v="0"/>
    <x v="202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8:00:00"/>
    <n v="1415140480"/>
    <x v="995"/>
    <b v="0"/>
    <x v="82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7:27:00"/>
    <n v="1403902060"/>
    <x v="996"/>
    <b v="0"/>
    <x v="81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7T19:28:17"/>
    <n v="1414549697"/>
    <x v="997"/>
    <b v="0"/>
    <x v="22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1:03:21"/>
    <n v="1444017801"/>
    <x v="998"/>
    <b v="0"/>
    <x v="194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0:02:00"/>
    <n v="1413270690"/>
    <x v="999"/>
    <b v="0"/>
    <x v="244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6:26:00"/>
    <n v="1484357160"/>
    <x v="1000"/>
    <b v="0"/>
    <x v="79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09:16:53"/>
    <n v="1481908613"/>
    <x v="1001"/>
    <b v="0"/>
    <x v="80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1:59:00"/>
    <n v="1447777514"/>
    <x v="1002"/>
    <b v="0"/>
    <x v="19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8:01:01"/>
    <n v="1487091661"/>
    <x v="1003"/>
    <b v="0"/>
    <x v="41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09:00:27"/>
    <n v="1453222827"/>
    <x v="1004"/>
    <b v="0"/>
    <x v="1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6:59:43"/>
    <n v="1443538783"/>
    <x v="1005"/>
    <b v="0"/>
    <x v="253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1T23:11:00"/>
    <n v="1417654672"/>
    <x v="1006"/>
    <b v="0"/>
    <x v="22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7:00:23"/>
    <n v="1478095223"/>
    <x v="1007"/>
    <b v="0"/>
    <x v="88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1:25:15"/>
    <n v="1480361115"/>
    <x v="1008"/>
    <b v="0"/>
    <x v="29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6:30:46"/>
    <n v="1463754646"/>
    <x v="1009"/>
    <b v="0"/>
    <x v="2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8:59:00"/>
    <n v="1468180462"/>
    <x v="1010"/>
    <b v="0"/>
    <x v="80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3:33:15"/>
    <n v="1415050395"/>
    <x v="1011"/>
    <b v="0"/>
    <x v="29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2:34:12"/>
    <n v="1481366052"/>
    <x v="1012"/>
    <b v="0"/>
    <x v="254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2:00:00"/>
    <n v="1449000056"/>
    <x v="1013"/>
    <b v="0"/>
    <x v="24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6:03:35"/>
    <n v="1415750615"/>
    <x v="1014"/>
    <b v="0"/>
    <x v="38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4:04:55"/>
    <n v="1445893495"/>
    <x v="1015"/>
    <b v="0"/>
    <x v="79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7:34:16"/>
    <n v="1456108456"/>
    <x v="1016"/>
    <b v="0"/>
    <x v="44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09:12:15"/>
    <n v="1444666335"/>
    <x v="1017"/>
    <b v="0"/>
    <x v="2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3:48:53"/>
    <n v="1465904933"/>
    <x v="1018"/>
    <b v="0"/>
    <x v="63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5:22:29"/>
    <n v="1420500149"/>
    <x v="1019"/>
    <b v="0"/>
    <x v="256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6:47:00"/>
    <n v="1430617209"/>
    <x v="1020"/>
    <b v="0"/>
    <x v="209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0:00:00"/>
    <n v="1443074571"/>
    <x v="1021"/>
    <b v="1"/>
    <x v="257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7:31:17"/>
    <n v="1429284677"/>
    <x v="1022"/>
    <b v="1"/>
    <x v="142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4:04:21"/>
    <n v="1432245861"/>
    <x v="1023"/>
    <b v="0"/>
    <x v="132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5:56:03"/>
    <n v="1451656563"/>
    <x v="1024"/>
    <b v="1"/>
    <x v="42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1:00:37"/>
    <n v="1423944037"/>
    <x v="1025"/>
    <b v="1"/>
    <x v="258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0:46:56"/>
    <n v="1456480016"/>
    <x v="1026"/>
    <b v="1"/>
    <x v="259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6:49:07"/>
    <n v="1411433347"/>
    <x v="1027"/>
    <b v="1"/>
    <x v="112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2:00:00"/>
    <n v="1484924605"/>
    <x v="1028"/>
    <b v="1"/>
    <x v="260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3:59:00"/>
    <n v="1423501507"/>
    <x v="1029"/>
    <b v="0"/>
    <x v="26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03:35:49"/>
    <n v="1472470549"/>
    <x v="1030"/>
    <b v="0"/>
    <x v="180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0:20:10"/>
    <n v="1447698010"/>
    <x v="1031"/>
    <b v="0"/>
    <x v="221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08:00:25"/>
    <n v="1464105625"/>
    <x v="1032"/>
    <b v="0"/>
    <x v="93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09:34:40"/>
    <n v="1479144880"/>
    <x v="1033"/>
    <b v="0"/>
    <x v="74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19:59:00"/>
    <n v="1467604804"/>
    <x v="1034"/>
    <b v="0"/>
    <x v="262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7:23:40"/>
    <n v="1421076220"/>
    <x v="1035"/>
    <b v="0"/>
    <x v="88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0:00:00"/>
    <n v="1354790790"/>
    <x v="1036"/>
    <b v="0"/>
    <x v="263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1:00:00"/>
    <n v="1429991062"/>
    <x v="1037"/>
    <b v="0"/>
    <x v="64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0:33:43"/>
    <n v="1455773623"/>
    <x v="1038"/>
    <b v="0"/>
    <x v="42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2T23:59:00"/>
    <n v="1479436646"/>
    <x v="1039"/>
    <b v="0"/>
    <x v="209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09:00:09"/>
    <n v="1469725209"/>
    <x v="1040"/>
    <b v="0"/>
    <x v="29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7:26:32"/>
    <n v="1405041992"/>
    <x v="1041"/>
    <b v="0"/>
    <x v="78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2:00:00"/>
    <n v="1406824948"/>
    <x v="1042"/>
    <b v="0"/>
    <x v="29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2:04:15"/>
    <n v="1429509855"/>
    <x v="1043"/>
    <b v="0"/>
    <x v="264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2:27:00"/>
    <n v="1420668801"/>
    <x v="1044"/>
    <b v="0"/>
    <x v="84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2:59:10"/>
    <n v="1406235550"/>
    <x v="1045"/>
    <b v="0"/>
    <x v="22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2:26:00"/>
    <n v="1447273560"/>
    <x v="1046"/>
    <b v="0"/>
    <x v="78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2:38:35"/>
    <n v="1412624315"/>
    <x v="1047"/>
    <b v="0"/>
    <x v="29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7:16:29"/>
    <n v="1471310189"/>
    <x v="1048"/>
    <b v="0"/>
    <x v="80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d v="2016-02-12T02:20:45"/>
    <n v="1452680445"/>
    <x v="1049"/>
    <b v="0"/>
    <x v="78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1:07:57"/>
    <n v="1439665677"/>
    <x v="1050"/>
    <b v="0"/>
    <x v="78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6:20:25"/>
    <n v="1406679625"/>
    <x v="1051"/>
    <b v="0"/>
    <x v="78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2:09:00"/>
    <n v="1461438495"/>
    <x v="1052"/>
    <b v="0"/>
    <x v="78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0:08:52"/>
    <n v="1486613332"/>
    <x v="1053"/>
    <b v="0"/>
    <x v="29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4:00:00"/>
    <n v="1405110399"/>
    <x v="1054"/>
    <b v="0"/>
    <x v="78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5:49:05"/>
    <n v="1454802545"/>
    <x v="1055"/>
    <b v="0"/>
    <x v="78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8:16:17"/>
    <n v="1424711777"/>
    <x v="1056"/>
    <b v="0"/>
    <x v="78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3:54:43"/>
    <n v="1478292883"/>
    <x v="1057"/>
    <b v="0"/>
    <x v="78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6:00:00"/>
    <n v="1423777043"/>
    <x v="1058"/>
    <b v="0"/>
    <x v="78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09:57:36"/>
    <n v="1423681056"/>
    <x v="1059"/>
    <b v="0"/>
    <x v="78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3:54:53"/>
    <n v="1426542893"/>
    <x v="1060"/>
    <b v="0"/>
    <x v="29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7:00:00"/>
    <n v="1456987108"/>
    <x v="1061"/>
    <b v="0"/>
    <x v="78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1:22:21"/>
    <n v="1467746541"/>
    <x v="1062"/>
    <b v="0"/>
    <x v="80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6:44:22"/>
    <n v="1470012262"/>
    <x v="1063"/>
    <b v="0"/>
    <x v="78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1:28:23"/>
    <n v="1369286903"/>
    <x v="1064"/>
    <b v="0"/>
    <x v="252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1:08:42"/>
    <n v="1390381722"/>
    <x v="1065"/>
    <b v="0"/>
    <x v="81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5:06:22"/>
    <n v="1371769582"/>
    <x v="1066"/>
    <b v="0"/>
    <x v="265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2:32:11"/>
    <n v="1385065931"/>
    <x v="1067"/>
    <b v="0"/>
    <x v="73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09T23:54:24"/>
    <n v="1457686464"/>
    <x v="1068"/>
    <b v="0"/>
    <x v="80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2:30:59"/>
    <n v="1382679059"/>
    <x v="1069"/>
    <b v="0"/>
    <x v="64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6:17:02"/>
    <n v="1347322622"/>
    <x v="1070"/>
    <b v="0"/>
    <x v="84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1:04:53"/>
    <n v="1445191493"/>
    <x v="1071"/>
    <b v="0"/>
    <x v="78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1:58:17"/>
    <n v="1389038297"/>
    <x v="1072"/>
    <b v="0"/>
    <x v="80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5:09:01"/>
    <n v="1316214541"/>
    <x v="1073"/>
    <b v="0"/>
    <x v="29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0:09:05"/>
    <n v="1386216545"/>
    <x v="1074"/>
    <b v="0"/>
    <x v="209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3:41:56"/>
    <n v="1333748516"/>
    <x v="1075"/>
    <b v="0"/>
    <x v="8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1:04:10"/>
    <n v="1405674250"/>
    <x v="1076"/>
    <b v="0"/>
    <x v="266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0:00:11"/>
    <n v="1450152011"/>
    <x v="1077"/>
    <b v="0"/>
    <x v="15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0:42:01"/>
    <n v="1307421721"/>
    <x v="1078"/>
    <b v="0"/>
    <x v="81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5:35:36"/>
    <n v="1461072936"/>
    <x v="1079"/>
    <b v="0"/>
    <x v="59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19:18:53"/>
    <n v="1397186333"/>
    <x v="1080"/>
    <b v="0"/>
    <x v="15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4:14:52"/>
    <n v="1419891292"/>
    <x v="1081"/>
    <b v="0"/>
    <x v="80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3:44:48"/>
    <n v="1342043088"/>
    <x v="1082"/>
    <b v="0"/>
    <x v="8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7:49:43"/>
    <n v="1401810583"/>
    <x v="1083"/>
    <b v="0"/>
    <x v="29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13:53:24"/>
    <n v="1404942804"/>
    <x v="1084"/>
    <b v="0"/>
    <x v="78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7:06:15"/>
    <n v="1455379575"/>
    <x v="1085"/>
    <b v="0"/>
    <x v="82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12:48:11"/>
    <n v="1406321291"/>
    <x v="1086"/>
    <b v="0"/>
    <x v="84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09:08:07"/>
    <n v="1400260087"/>
    <x v="1087"/>
    <b v="0"/>
    <x v="78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1:11:07"/>
    <n v="1395774667"/>
    <x v="1088"/>
    <b v="0"/>
    <x v="206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5T20:32:55"/>
    <n v="1432701175"/>
    <x v="1089"/>
    <b v="0"/>
    <x v="72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0:27:33"/>
    <n v="1430281653"/>
    <x v="1090"/>
    <b v="0"/>
    <x v="29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0:41:12"/>
    <n v="1457725272"/>
    <x v="1091"/>
    <b v="0"/>
    <x v="84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6:37:18"/>
    <n v="1354840638"/>
    <x v="1092"/>
    <b v="0"/>
    <x v="63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5:22:17"/>
    <n v="1453936937"/>
    <x v="1093"/>
    <b v="0"/>
    <x v="80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09:07:13"/>
    <n v="1315588033"/>
    <x v="1094"/>
    <b v="0"/>
    <x v="74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4:53:40"/>
    <n v="1375275220"/>
    <x v="1095"/>
    <b v="0"/>
    <x v="225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19:30:00"/>
    <n v="1409747154"/>
    <x v="1096"/>
    <b v="0"/>
    <x v="60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1:01:17"/>
    <n v="1390330877"/>
    <x v="1097"/>
    <b v="0"/>
    <x v="63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0:18:15"/>
    <n v="1394821095"/>
    <x v="1098"/>
    <b v="0"/>
    <x v="19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2:04:28"/>
    <n v="1428955468"/>
    <x v="1099"/>
    <b v="0"/>
    <x v="29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8:39:31"/>
    <n v="1452825571"/>
    <x v="1100"/>
    <b v="0"/>
    <x v="73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0:12:00"/>
    <n v="1466188338"/>
    <x v="1101"/>
    <b v="0"/>
    <x v="79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1:59:00"/>
    <n v="1383095125"/>
    <x v="1102"/>
    <b v="0"/>
    <x v="5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1:19:50"/>
    <n v="1461043190"/>
    <x v="1103"/>
    <b v="0"/>
    <x v="41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1:50:21"/>
    <n v="1399888221"/>
    <x v="1104"/>
    <b v="0"/>
    <x v="7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8:15:27"/>
    <n v="1393038927"/>
    <x v="1105"/>
    <b v="0"/>
    <x v="9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8:46:15"/>
    <n v="1330969575"/>
    <x v="1106"/>
    <b v="0"/>
    <x v="63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2:40:24"/>
    <n v="1403556024"/>
    <x v="1107"/>
    <b v="0"/>
    <x v="78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6:17:15"/>
    <n v="1329146235"/>
    <x v="1108"/>
    <b v="0"/>
    <x v="64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1:03:10"/>
    <n v="1476900190"/>
    <x v="1109"/>
    <b v="0"/>
    <x v="8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4:23:42"/>
    <n v="1352327022"/>
    <x v="1110"/>
    <b v="0"/>
    <x v="202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0:53:10"/>
    <n v="1449636790"/>
    <x v="1111"/>
    <b v="0"/>
    <x v="29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0:30:00"/>
    <n v="1416507211"/>
    <x v="1112"/>
    <b v="0"/>
    <x v="267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5:27:00"/>
    <n v="1405466820"/>
    <x v="1113"/>
    <b v="0"/>
    <x v="29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0:18:07"/>
    <n v="1378714687"/>
    <x v="1114"/>
    <b v="0"/>
    <x v="8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7:41:35"/>
    <n v="1456764095"/>
    <x v="1115"/>
    <b v="0"/>
    <x v="80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2:20:08"/>
    <n v="1334089208"/>
    <x v="1116"/>
    <b v="0"/>
    <x v="73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6:21:53"/>
    <n v="1448461313"/>
    <x v="1117"/>
    <b v="0"/>
    <x v="22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8:59:39"/>
    <n v="1394078379"/>
    <x v="1118"/>
    <b v="0"/>
    <x v="8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1:01:04"/>
    <n v="1395687664"/>
    <x v="1119"/>
    <b v="0"/>
    <x v="29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2:56:40"/>
    <n v="1315947400"/>
    <x v="1120"/>
    <b v="0"/>
    <x v="78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3:25:16"/>
    <n v="1455315916"/>
    <x v="1121"/>
    <b v="0"/>
    <x v="81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8:53:45"/>
    <n v="1368723225"/>
    <x v="1122"/>
    <b v="0"/>
    <x v="78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4:34:08"/>
    <n v="1395318848"/>
    <x v="1123"/>
    <b v="0"/>
    <x v="8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8:00:51"/>
    <n v="1427817651"/>
    <x v="1124"/>
    <b v="0"/>
    <x v="63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6:58:50"/>
    <n v="1438009130"/>
    <x v="1125"/>
    <b v="0"/>
    <x v="78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3T23:51:34"/>
    <n v="1465890694"/>
    <x v="1126"/>
    <b v="0"/>
    <x v="84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3:30:00"/>
    <n v="1413318600"/>
    <x v="1127"/>
    <b v="0"/>
    <x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07:35:17"/>
    <n v="1404833717"/>
    <x v="1128"/>
    <b v="0"/>
    <x v="29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2:21:33"/>
    <n v="1462515693"/>
    <x v="1129"/>
    <b v="0"/>
    <x v="84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6:55:00"/>
    <n v="1411775700"/>
    <x v="1130"/>
    <b v="0"/>
    <x v="8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3:47:48"/>
    <n v="1448401668"/>
    <x v="1131"/>
    <b v="0"/>
    <x v="78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8:46:11"/>
    <n v="1480646771"/>
    <x v="1132"/>
    <b v="0"/>
    <x v="62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1:46:21"/>
    <n v="1404207981"/>
    <x v="1133"/>
    <b v="0"/>
    <x v="29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0:33:00"/>
    <n v="1416034228"/>
    <x v="1134"/>
    <b v="0"/>
    <x v="29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5:44:54"/>
    <n v="1467935094"/>
    <x v="1135"/>
    <b v="0"/>
    <x v="29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8:07:09"/>
    <n v="1447949229"/>
    <x v="1136"/>
    <b v="0"/>
    <x v="79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1:40:21"/>
    <n v="1458848421"/>
    <x v="1137"/>
    <b v="0"/>
    <x v="70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3:45:31"/>
    <n v="1483307131"/>
    <x v="1138"/>
    <b v="0"/>
    <x v="80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0:20:26"/>
    <n v="1417508426"/>
    <x v="1139"/>
    <b v="0"/>
    <x v="29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3:05:21"/>
    <n v="1436267121"/>
    <x v="1140"/>
    <b v="0"/>
    <x v="78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08:47:30"/>
    <n v="1433868450"/>
    <x v="1141"/>
    <b v="0"/>
    <x v="78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6:08:47"/>
    <n v="1421539727"/>
    <x v="1142"/>
    <b v="0"/>
    <x v="78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0:38:46"/>
    <n v="1447735126"/>
    <x v="1143"/>
    <b v="0"/>
    <x v="22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0:22:00"/>
    <n v="1427689320"/>
    <x v="1144"/>
    <b v="0"/>
    <x v="78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09:56:32"/>
    <n v="1407088592"/>
    <x v="1145"/>
    <b v="0"/>
    <x v="29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4:52:53"/>
    <n v="1395787973"/>
    <x v="1146"/>
    <b v="0"/>
    <x v="8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5:19:43"/>
    <n v="1408576783"/>
    <x v="1147"/>
    <b v="0"/>
    <x v="78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1:06:21"/>
    <n v="1477973181"/>
    <x v="1148"/>
    <b v="0"/>
    <x v="8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09:02:46"/>
    <n v="1463504566"/>
    <x v="1149"/>
    <b v="0"/>
    <x v="84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4:54:35"/>
    <n v="1447109675"/>
    <x v="1150"/>
    <b v="0"/>
    <x v="79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8:27:43"/>
    <n v="1439000863"/>
    <x v="1151"/>
    <b v="0"/>
    <x v="78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09:01:52"/>
    <n v="1429117312"/>
    <x v="1152"/>
    <b v="0"/>
    <x v="41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09:08:25"/>
    <n v="1432055305"/>
    <x v="1153"/>
    <b v="0"/>
    <x v="29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8:36:46"/>
    <n v="1438915006"/>
    <x v="1154"/>
    <b v="0"/>
    <x v="8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0:20:08"/>
    <n v="1405448408"/>
    <x v="1155"/>
    <b v="0"/>
    <x v="22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7:42:42"/>
    <n v="1422150162"/>
    <x v="1156"/>
    <b v="0"/>
    <x v="78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8:04:40"/>
    <n v="1412607880"/>
    <x v="1157"/>
    <b v="0"/>
    <x v="8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8:12:08"/>
    <n v="1415499128"/>
    <x v="1158"/>
    <b v="0"/>
    <x v="8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7:45:00"/>
    <n v="1433006765"/>
    <x v="1159"/>
    <b v="0"/>
    <x v="78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8:43:06"/>
    <n v="1424922186"/>
    <x v="1160"/>
    <b v="0"/>
    <x v="10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7:06:29"/>
    <n v="1430233589"/>
    <x v="1161"/>
    <b v="0"/>
    <x v="78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8:24:24"/>
    <n v="1408983864"/>
    <x v="1162"/>
    <b v="0"/>
    <x v="84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09:22:00"/>
    <n v="1405012920"/>
    <x v="1163"/>
    <b v="0"/>
    <x v="78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09:23:02"/>
    <n v="1463678582"/>
    <x v="1164"/>
    <b v="0"/>
    <x v="78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1:08:50"/>
    <n v="1401685730"/>
    <x v="1165"/>
    <b v="0"/>
    <x v="20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0:00:00"/>
    <n v="1432640342"/>
    <x v="1166"/>
    <b v="0"/>
    <x v="22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09:38:15"/>
    <n v="1407865095"/>
    <x v="1167"/>
    <b v="0"/>
    <x v="38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7:17:45"/>
    <n v="1471915065"/>
    <x v="1168"/>
    <b v="0"/>
    <x v="8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0:29:23"/>
    <n v="1422001763"/>
    <x v="1169"/>
    <b v="0"/>
    <x v="8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3:26:11"/>
    <n v="1430429171"/>
    <x v="1170"/>
    <b v="0"/>
    <x v="84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2:18:47"/>
    <n v="1414351127"/>
    <x v="1171"/>
    <b v="0"/>
    <x v="29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08:22:32"/>
    <n v="1405959752"/>
    <x v="1172"/>
    <b v="0"/>
    <x v="78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0:27:37"/>
    <n v="1435552057"/>
    <x v="1173"/>
    <b v="0"/>
    <x v="29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2:12:07"/>
    <n v="1460146327"/>
    <x v="1174"/>
    <b v="0"/>
    <x v="10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09:28:59"/>
    <n v="1434389339"/>
    <x v="1175"/>
    <b v="0"/>
    <x v="82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5:00:00"/>
    <n v="1484094498"/>
    <x v="1176"/>
    <b v="0"/>
    <x v="29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7:51:36"/>
    <n v="1410796296"/>
    <x v="1177"/>
    <b v="0"/>
    <x v="78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3:44:12"/>
    <n v="1405633452"/>
    <x v="1178"/>
    <b v="0"/>
    <x v="29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09:17:07"/>
    <n v="1443460627"/>
    <x v="1179"/>
    <b v="0"/>
    <x v="81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1:21:54"/>
    <n v="1400786514"/>
    <x v="1180"/>
    <b v="0"/>
    <x v="268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0:08:41"/>
    <n v="1422605321"/>
    <x v="1181"/>
    <b v="0"/>
    <x v="8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8:42:00"/>
    <n v="1482609088"/>
    <x v="1182"/>
    <b v="0"/>
    <x v="80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19:59:00"/>
    <n v="1476391223"/>
    <x v="1183"/>
    <b v="0"/>
    <x v="8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6:23:31"/>
    <n v="1483712611"/>
    <x v="1184"/>
    <b v="0"/>
    <x v="269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0:00:00"/>
    <n v="1430945149"/>
    <x v="1185"/>
    <b v="0"/>
    <x v="112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4:42:00"/>
    <n v="1430340195"/>
    <x v="1186"/>
    <b v="0"/>
    <x v="252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0:00:00"/>
    <n v="1429133323"/>
    <x v="1187"/>
    <b v="0"/>
    <x v="16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8:49:00"/>
    <n v="1481129340"/>
    <x v="1188"/>
    <b v="0"/>
    <x v="268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5:29:55"/>
    <n v="1465428595"/>
    <x v="1189"/>
    <b v="0"/>
    <x v="48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7:58:45"/>
    <n v="1406908725"/>
    <x v="1190"/>
    <b v="0"/>
    <x v="62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5:29:20"/>
    <n v="1455892160"/>
    <x v="1191"/>
    <b v="0"/>
    <x v="51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4:09:38"/>
    <n v="1484222978"/>
    <x v="1192"/>
    <b v="0"/>
    <x v="41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09:37:33"/>
    <n v="1455043053"/>
    <x v="1193"/>
    <b v="0"/>
    <x v="270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3:42:59"/>
    <n v="1425901379"/>
    <x v="1194"/>
    <b v="0"/>
    <x v="271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1:00:00"/>
    <n v="1445415653"/>
    <x v="1195"/>
    <b v="0"/>
    <x v="203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1:38:59"/>
    <n v="1447875539"/>
    <x v="1196"/>
    <b v="0"/>
    <x v="27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1:59:00"/>
    <n v="1463155034"/>
    <x v="1197"/>
    <b v="0"/>
    <x v="100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19:00:00"/>
    <n v="1448463086"/>
    <x v="1198"/>
    <b v="0"/>
    <x v="15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0:30:00"/>
    <n v="1433615400"/>
    <x v="1199"/>
    <b v="0"/>
    <x v="82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3:27:36"/>
    <n v="1427369256"/>
    <x v="1200"/>
    <b v="0"/>
    <x v="27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6:34:06"/>
    <n v="1466001246"/>
    <x v="1201"/>
    <b v="0"/>
    <x v="112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2:55:54"/>
    <n v="1432796154"/>
    <x v="1202"/>
    <b v="0"/>
    <x v="197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6:45:27"/>
    <n v="1430491527"/>
    <x v="1203"/>
    <b v="0"/>
    <x v="2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1:00:00"/>
    <n v="1445363833"/>
    <x v="1204"/>
    <b v="0"/>
    <x v="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4:09:11"/>
    <n v="1431605351"/>
    <x v="1205"/>
    <b v="0"/>
    <x v="95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5:29:00"/>
    <n v="1486406253"/>
    <x v="1206"/>
    <b v="0"/>
    <x v="58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02:00:00"/>
    <n v="1456827573"/>
    <x v="1207"/>
    <b v="0"/>
    <x v="26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8:01:04"/>
    <n v="1456246864"/>
    <x v="1208"/>
    <b v="0"/>
    <x v="11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2:18:25"/>
    <n v="1485461905"/>
    <x v="1209"/>
    <b v="0"/>
    <x v="67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13:00:00"/>
    <n v="1431124572"/>
    <x v="1210"/>
    <b v="0"/>
    <x v="27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2:47:41"/>
    <n v="1464209261"/>
    <x v="1211"/>
    <b v="0"/>
    <x v="79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7:00:00"/>
    <n v="1447195695"/>
    <x v="1212"/>
    <b v="0"/>
    <x v="1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0:08:20"/>
    <n v="1482862100"/>
    <x v="1213"/>
    <b v="0"/>
    <x v="52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2:10:05"/>
    <n v="1428696605"/>
    <x v="1214"/>
    <b v="0"/>
    <x v="20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4:09:16"/>
    <n v="1398895756"/>
    <x v="1215"/>
    <b v="0"/>
    <x v="274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5:03:00"/>
    <n v="1441032457"/>
    <x v="1216"/>
    <b v="0"/>
    <x v="147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1:25:40"/>
    <n v="1465932340"/>
    <x v="1217"/>
    <b v="0"/>
    <x v="275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19:00:00"/>
    <n v="1443714800"/>
    <x v="1218"/>
    <b v="0"/>
    <x v="30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3:05:13"/>
    <n v="1474369513"/>
    <x v="1219"/>
    <b v="0"/>
    <x v="35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7:05:12"/>
    <n v="1437923112"/>
    <x v="1220"/>
    <b v="0"/>
    <x v="205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6:00:00"/>
    <n v="1478431488"/>
    <x v="1221"/>
    <b v="0"/>
    <x v="27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3-31T20:00:00"/>
    <n v="1456852647"/>
    <x v="1222"/>
    <b v="0"/>
    <x v="276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1:15:09"/>
    <n v="1476159309"/>
    <x v="1223"/>
    <b v="0"/>
    <x v="277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5:11:42"/>
    <n v="1396876302"/>
    <x v="1224"/>
    <b v="0"/>
    <x v="59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3:44:38"/>
    <n v="1377294278"/>
    <x v="1225"/>
    <b v="0"/>
    <x v="8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7:00:00"/>
    <n v="1395089981"/>
    <x v="1226"/>
    <b v="0"/>
    <x v="244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6T23:00:00"/>
    <n v="1404770616"/>
    <x v="1227"/>
    <b v="0"/>
    <x v="78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09:30:08"/>
    <n v="1312047008"/>
    <x v="1228"/>
    <b v="0"/>
    <x v="5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8:00:00"/>
    <n v="1331982127"/>
    <x v="1229"/>
    <b v="0"/>
    <x v="29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5:20:30"/>
    <n v="1295997630"/>
    <x v="1230"/>
    <b v="0"/>
    <x v="78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7:00:00"/>
    <n v="1436394968"/>
    <x v="1231"/>
    <b v="0"/>
    <x v="78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2:21:10"/>
    <n v="1377030070"/>
    <x v="1232"/>
    <b v="0"/>
    <x v="29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4:46:14"/>
    <n v="1328049974"/>
    <x v="1233"/>
    <b v="0"/>
    <x v="79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0:55:42"/>
    <n v="1420311342"/>
    <x v="1234"/>
    <b v="0"/>
    <x v="78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19:14:59"/>
    <n v="1383621299"/>
    <x v="1235"/>
    <b v="0"/>
    <x v="79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08:00:00"/>
    <n v="1342801164"/>
    <x v="1236"/>
    <b v="0"/>
    <x v="78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2:47:45"/>
    <n v="1344062865"/>
    <x v="1237"/>
    <b v="0"/>
    <x v="78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6:38:56"/>
    <n v="1310049536"/>
    <x v="1238"/>
    <b v="0"/>
    <x v="8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5:06:07"/>
    <n v="1323212767"/>
    <x v="1239"/>
    <b v="0"/>
    <x v="78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3:51:00"/>
    <n v="1368579457"/>
    <x v="1240"/>
    <b v="0"/>
    <x v="22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1:59:00"/>
    <n v="1413057980"/>
    <x v="1241"/>
    <b v="0"/>
    <x v="69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5:18:00"/>
    <n v="1314417502"/>
    <x v="1242"/>
    <b v="0"/>
    <x v="29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3:00:00"/>
    <n v="1304888771"/>
    <x v="1243"/>
    <b v="0"/>
    <x v="44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3:00:00"/>
    <n v="1363981723"/>
    <x v="1244"/>
    <b v="1"/>
    <x v="43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6:23:54"/>
    <n v="1400163834"/>
    <x v="1245"/>
    <b v="1"/>
    <x v="5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8:02:29"/>
    <n v="1319245349"/>
    <x v="1246"/>
    <b v="1"/>
    <x v="162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5T23:00:55"/>
    <n v="1365231655"/>
    <x v="1247"/>
    <b v="1"/>
    <x v="133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2:59:00"/>
    <n v="1399563953"/>
    <x v="1248"/>
    <b v="1"/>
    <x v="211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09:46:51"/>
    <n v="1339091211"/>
    <x v="1249"/>
    <b v="1"/>
    <x v="75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7:25:31"/>
    <n v="1406129131"/>
    <x v="1250"/>
    <b v="1"/>
    <x v="27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1:32:47"/>
    <n v="1311795167"/>
    <x v="1251"/>
    <b v="1"/>
    <x v="142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5:42:49"/>
    <n v="1380238969"/>
    <x v="1252"/>
    <b v="1"/>
    <x v="26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0:48:27"/>
    <n v="1407178107"/>
    <x v="1253"/>
    <b v="1"/>
    <x v="279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0:59:00"/>
    <n v="1288968886"/>
    <x v="1254"/>
    <b v="1"/>
    <x v="26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3:17:32"/>
    <n v="1383337052"/>
    <x v="1255"/>
    <b v="1"/>
    <x v="280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4:03:51"/>
    <n v="1326492231"/>
    <x v="1256"/>
    <b v="1"/>
    <x v="28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7:03:10"/>
    <n v="1297562590"/>
    <x v="1257"/>
    <b v="1"/>
    <x v="282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6:40:12"/>
    <n v="1375368012"/>
    <x v="1258"/>
    <b v="1"/>
    <x v="283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19:59:00"/>
    <n v="1399504664"/>
    <x v="1259"/>
    <b v="1"/>
    <x v="93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2:13:40"/>
    <n v="1390853620"/>
    <x v="1260"/>
    <b v="1"/>
    <x v="142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0:13:47"/>
    <n v="1388391227"/>
    <x v="1261"/>
    <b v="1"/>
    <x v="47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0:18:12"/>
    <n v="1389982692"/>
    <x v="1262"/>
    <b v="1"/>
    <x v="217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7:00:00"/>
    <n v="1393034470"/>
    <x v="1263"/>
    <b v="1"/>
    <x v="14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7:54:43"/>
    <n v="1380556483"/>
    <x v="1264"/>
    <b v="1"/>
    <x v="69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7:43:35"/>
    <n v="1287071015"/>
    <x v="1265"/>
    <b v="1"/>
    <x v="3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3:02:25"/>
    <n v="1386882145"/>
    <x v="1266"/>
    <b v="1"/>
    <x v="133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6:02:38"/>
    <n v="1372082558"/>
    <x v="1267"/>
    <b v="1"/>
    <x v="180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2:17:27"/>
    <n v="1377116247"/>
    <x v="1268"/>
    <b v="1"/>
    <x v="0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6:00:00"/>
    <n v="1458157512"/>
    <x v="1269"/>
    <b v="1"/>
    <x v="190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1:34:02"/>
    <n v="1327523642"/>
    <x v="1270"/>
    <b v="1"/>
    <x v="3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09:24:19"/>
    <n v="1381767859"/>
    <x v="1271"/>
    <b v="1"/>
    <x v="162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0:00:00"/>
    <n v="1270576379"/>
    <x v="1272"/>
    <b v="1"/>
    <x v="33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09:31:31"/>
    <n v="1406914291"/>
    <x v="1273"/>
    <b v="1"/>
    <x v="241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8:33:45"/>
    <n v="1343320425"/>
    <x v="1274"/>
    <b v="1"/>
    <x v="284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2:49:47"/>
    <n v="1372884587"/>
    <x v="1275"/>
    <b v="1"/>
    <x v="285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0:00:00"/>
    <n v="1247504047"/>
    <x v="1276"/>
    <b v="1"/>
    <x v="32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5:29:07"/>
    <n v="1343741347"/>
    <x v="1277"/>
    <b v="1"/>
    <x v="286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8:00:00"/>
    <n v="1401196766"/>
    <x v="1278"/>
    <b v="1"/>
    <x v="245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7:22:50"/>
    <n v="1392171770"/>
    <x v="1279"/>
    <b v="1"/>
    <x v="143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0:10:54"/>
    <n v="1291227054"/>
    <x v="1280"/>
    <b v="1"/>
    <x v="208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09:50:36"/>
    <n v="1373305836"/>
    <x v="1281"/>
    <b v="1"/>
    <x v="142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0:59:00"/>
    <n v="1383909855"/>
    <x v="1282"/>
    <b v="1"/>
    <x v="220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0:00:00"/>
    <n v="1360948389"/>
    <x v="1283"/>
    <b v="1"/>
    <x v="19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8:59:00"/>
    <n v="1481175482"/>
    <x v="1284"/>
    <b v="0"/>
    <x v="162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5:59:35"/>
    <n v="1433512775"/>
    <x v="1285"/>
    <b v="0"/>
    <x v="287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6:00:00"/>
    <n v="1423041227"/>
    <x v="1286"/>
    <b v="0"/>
    <x v="9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6:54:16"/>
    <n v="1428936856"/>
    <x v="1287"/>
    <b v="0"/>
    <x v="20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0:00:00"/>
    <n v="1468122163"/>
    <x v="1288"/>
    <b v="0"/>
    <x v="42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19:14:05"/>
    <n v="1480907645"/>
    <x v="1289"/>
    <b v="0"/>
    <x v="47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2:59:00"/>
    <n v="1427121931"/>
    <x v="1290"/>
    <b v="0"/>
    <x v="48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6T23:00:00"/>
    <n v="1425224391"/>
    <x v="1291"/>
    <b v="0"/>
    <x v="288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4:59:00"/>
    <n v="1441822828"/>
    <x v="1292"/>
    <b v="0"/>
    <x v="47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09:49:31"/>
    <n v="1444927771"/>
    <x v="1293"/>
    <b v="0"/>
    <x v="148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3:00:00"/>
    <n v="1443696797"/>
    <x v="1294"/>
    <b v="0"/>
    <x v="19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09:00:00"/>
    <n v="1435585497"/>
    <x v="1295"/>
    <b v="0"/>
    <x v="31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6:12:53"/>
    <n v="1456189973"/>
    <x v="1296"/>
    <b v="0"/>
    <x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09:55:58"/>
    <n v="1459533358"/>
    <x v="1297"/>
    <b v="0"/>
    <x v="146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8:20:32"/>
    <n v="1459268432"/>
    <x v="1298"/>
    <b v="0"/>
    <x v="51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1:32:39"/>
    <n v="1434310359"/>
    <x v="1299"/>
    <b v="0"/>
    <x v="58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0:57:00"/>
    <n v="1461427938"/>
    <x v="1300"/>
    <b v="0"/>
    <x v="5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19:00:00"/>
    <n v="1436551178"/>
    <x v="1301"/>
    <b v="0"/>
    <x v="60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8:23:31"/>
    <n v="1477963411"/>
    <x v="1302"/>
    <b v="0"/>
    <x v="133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03:00:00"/>
    <n v="1468578920"/>
    <x v="1303"/>
    <b v="0"/>
    <x v="52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19:40:05"/>
    <n v="1484196005"/>
    <x v="1304"/>
    <b v="0"/>
    <x v="201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09:30:00"/>
    <n v="1466611108"/>
    <x v="1305"/>
    <b v="0"/>
    <x v="48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2:58:54"/>
    <n v="1415098734"/>
    <x v="1306"/>
    <b v="0"/>
    <x v="289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4:04:39"/>
    <n v="1453118679"/>
    <x v="1307"/>
    <b v="0"/>
    <x v="43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6:43:32"/>
    <n v="1472481812"/>
    <x v="1308"/>
    <b v="0"/>
    <x v="44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3:11:08"/>
    <n v="1441919468"/>
    <x v="1309"/>
    <b v="0"/>
    <x v="2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8:00:50"/>
    <n v="1467734450"/>
    <x v="1310"/>
    <b v="0"/>
    <x v="5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2:15:19"/>
    <n v="1477509319"/>
    <x v="1311"/>
    <b v="0"/>
    <x v="61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8:52:02"/>
    <n v="1426783922"/>
    <x v="1312"/>
    <b v="0"/>
    <x v="29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09:01:54"/>
    <n v="1454432514"/>
    <x v="1313"/>
    <b v="0"/>
    <x v="259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8:04:20"/>
    <n v="1471881860"/>
    <x v="1314"/>
    <b v="0"/>
    <x v="202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7:00:00"/>
    <n v="1443700648"/>
    <x v="1315"/>
    <b v="0"/>
    <x v="290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5:05:09"/>
    <n v="1453676709"/>
    <x v="1316"/>
    <b v="0"/>
    <x v="29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6:00:00"/>
    <n v="1464586746"/>
    <x v="1317"/>
    <b v="0"/>
    <x v="10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7:02:52"/>
    <n v="1418346172"/>
    <x v="1318"/>
    <b v="0"/>
    <x v="12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8:00:00"/>
    <n v="1403810965"/>
    <x v="1319"/>
    <b v="0"/>
    <x v="82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5:00:00"/>
    <n v="1480610046"/>
    <x v="1320"/>
    <b v="0"/>
    <x v="8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09:58:57"/>
    <n v="1479923937"/>
    <x v="1321"/>
    <b v="0"/>
    <x v="63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7:45:25"/>
    <n v="1429631125"/>
    <x v="1322"/>
    <b v="0"/>
    <x v="80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2:55:00"/>
    <n v="1458665146"/>
    <x v="1323"/>
    <b v="0"/>
    <x v="3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7:12:32"/>
    <n v="1473779552"/>
    <x v="1324"/>
    <b v="0"/>
    <x v="24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8:03:55"/>
    <n v="1480471435"/>
    <x v="1325"/>
    <b v="0"/>
    <x v="22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1:00:28"/>
    <n v="1417460428"/>
    <x v="1326"/>
    <b v="0"/>
    <x v="202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8:17:15"/>
    <n v="1430324235"/>
    <x v="1327"/>
    <b v="0"/>
    <x v="14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7:25:34"/>
    <n v="1472570734"/>
    <x v="1328"/>
    <b v="0"/>
    <x v="41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2:19:05"/>
    <n v="1414041545"/>
    <x v="1329"/>
    <b v="0"/>
    <x v="82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0:00:00"/>
    <n v="1464763109"/>
    <x v="1330"/>
    <b v="0"/>
    <x v="133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4:05:54"/>
    <n v="1468843554"/>
    <x v="1331"/>
    <b v="0"/>
    <x v="69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7:26:48"/>
    <n v="1482888408"/>
    <x v="1332"/>
    <b v="0"/>
    <x v="78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8:33:45"/>
    <n v="1402886025"/>
    <x v="1333"/>
    <b v="0"/>
    <x v="78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0:34:47"/>
    <n v="1455129287"/>
    <x v="1334"/>
    <b v="0"/>
    <x v="222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4:28:22"/>
    <n v="1446762502"/>
    <x v="1335"/>
    <b v="0"/>
    <x v="38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2:43:48"/>
    <n v="1415825028"/>
    <x v="1336"/>
    <b v="0"/>
    <x v="291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5:51:19"/>
    <n v="1485957079"/>
    <x v="1337"/>
    <b v="0"/>
    <x v="205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1:17:13"/>
    <n v="1435951033"/>
    <x v="1338"/>
    <b v="0"/>
    <x v="41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08:31:55"/>
    <n v="1414164715"/>
    <x v="1339"/>
    <b v="0"/>
    <x v="7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6:17:33"/>
    <n v="1405520253"/>
    <x v="1340"/>
    <b v="0"/>
    <x v="78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6:58:37"/>
    <n v="1472569117"/>
    <x v="1341"/>
    <b v="0"/>
    <x v="67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1:35:39"/>
    <n v="1434569739"/>
    <x v="1342"/>
    <b v="0"/>
    <x v="29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19:59:00"/>
    <n v="1466512683"/>
    <x v="1343"/>
    <b v="0"/>
    <x v="292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0:57:19"/>
    <n v="1464807439"/>
    <x v="1344"/>
    <b v="0"/>
    <x v="237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1:32:39"/>
    <n v="1402342359"/>
    <x v="1345"/>
    <b v="0"/>
    <x v="63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7:49:11"/>
    <n v="1369705751"/>
    <x v="1346"/>
    <b v="0"/>
    <x v="184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7:18:45"/>
    <n v="1423149525"/>
    <x v="1347"/>
    <b v="0"/>
    <x v="162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4:08:53"/>
    <n v="1416485333"/>
    <x v="1348"/>
    <b v="0"/>
    <x v="55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2:59:00"/>
    <n v="1447055935"/>
    <x v="1349"/>
    <b v="0"/>
    <x v="293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6:18:54"/>
    <n v="1448497134"/>
    <x v="1350"/>
    <b v="0"/>
    <x v="76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09:45:44"/>
    <n v="1452707144"/>
    <x v="1351"/>
    <b v="0"/>
    <x v="148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19:59:00"/>
    <n v="1436968366"/>
    <x v="1352"/>
    <b v="0"/>
    <x v="294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6:00:00"/>
    <n v="1359946188"/>
    <x v="1353"/>
    <b v="0"/>
    <x v="288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1:22:59"/>
    <n v="1463080979"/>
    <x v="1354"/>
    <b v="0"/>
    <x v="31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2:00:00"/>
    <n v="1351663605"/>
    <x v="1355"/>
    <b v="0"/>
    <x v="212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6:56:00"/>
    <n v="1370393760"/>
    <x v="1356"/>
    <b v="0"/>
    <x v="45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1:59:00"/>
    <n v="1359587137"/>
    <x v="1357"/>
    <b v="0"/>
    <x v="71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5:42:03"/>
    <n v="1306417323"/>
    <x v="1358"/>
    <b v="0"/>
    <x v="72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1:33:10"/>
    <n v="1304623990"/>
    <x v="1359"/>
    <b v="0"/>
    <x v="10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3:37:00"/>
    <n v="1341524220"/>
    <x v="1360"/>
    <b v="0"/>
    <x v="75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09:12:52"/>
    <n v="1400778772"/>
    <x v="1361"/>
    <b v="0"/>
    <x v="295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4:25:31"/>
    <n v="1373408731"/>
    <x v="1362"/>
    <b v="0"/>
    <x v="20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4T23:59:00"/>
    <n v="1453925727"/>
    <x v="1363"/>
    <b v="0"/>
    <x v="81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8:41:46"/>
    <n v="1415464906"/>
    <x v="1364"/>
    <b v="0"/>
    <x v="296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8:35:52"/>
    <n v="1423935352"/>
    <x v="1365"/>
    <b v="0"/>
    <x v="297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6T16:54:23"/>
    <n v="1413158063"/>
    <x v="1366"/>
    <b v="0"/>
    <x v="206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7:04:10"/>
    <n v="1444867450"/>
    <x v="1367"/>
    <b v="0"/>
    <x v="24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0:34:54"/>
    <n v="1432269294"/>
    <x v="1368"/>
    <b v="0"/>
    <x v="45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6:15:46"/>
    <n v="1394633746"/>
    <x v="1369"/>
    <b v="0"/>
    <x v="298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6:04:50"/>
    <n v="1380585890"/>
    <x v="1370"/>
    <b v="0"/>
    <x v="9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0:12:22"/>
    <n v="1428430342"/>
    <x v="1371"/>
    <b v="0"/>
    <x v="16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09:45:32"/>
    <n v="1339523132"/>
    <x v="1372"/>
    <b v="0"/>
    <x v="38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4:50:33"/>
    <n v="1480546233"/>
    <x v="1373"/>
    <b v="0"/>
    <x v="47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8:53:08"/>
    <n v="1456285988"/>
    <x v="1374"/>
    <b v="0"/>
    <x v="3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7:35:19"/>
    <n v="1481852119"/>
    <x v="1375"/>
    <b v="0"/>
    <x v="280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09:03:26"/>
    <n v="1478189006"/>
    <x v="1376"/>
    <b v="0"/>
    <x v="129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0:11:00"/>
    <n v="1484198170"/>
    <x v="1377"/>
    <b v="0"/>
    <x v="162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0:13:30"/>
    <n v="1468779210"/>
    <x v="1378"/>
    <b v="0"/>
    <x v="182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3:47:56"/>
    <n v="1430912876"/>
    <x v="1379"/>
    <b v="0"/>
    <x v="299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8:00:00"/>
    <n v="1431886706"/>
    <x v="1380"/>
    <b v="0"/>
    <x v="81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1:08:45"/>
    <n v="1480396125"/>
    <x v="1381"/>
    <b v="0"/>
    <x v="196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1:12:16"/>
    <n v="1365275536"/>
    <x v="1382"/>
    <b v="0"/>
    <x v="265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7:47:58"/>
    <n v="1480729678"/>
    <x v="1383"/>
    <b v="0"/>
    <x v="251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09:38:42"/>
    <n v="1433525922"/>
    <x v="1384"/>
    <b v="0"/>
    <x v="287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4:11:00"/>
    <n v="1457109121"/>
    <x v="1385"/>
    <b v="0"/>
    <x v="179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7:31:29"/>
    <n v="1435591889"/>
    <x v="1386"/>
    <b v="0"/>
    <x v="25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0:30:00"/>
    <n v="1430604395"/>
    <x v="1387"/>
    <b v="0"/>
    <x v="76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8:14:00"/>
    <n v="1474469117"/>
    <x v="1388"/>
    <b v="0"/>
    <x v="300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3:32:37"/>
    <n v="1468495957"/>
    <x v="1389"/>
    <b v="0"/>
    <x v="69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09:12:00"/>
    <n v="1427224606"/>
    <x v="1390"/>
    <b v="0"/>
    <x v="10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0:59:00"/>
    <n v="1436369818"/>
    <x v="1391"/>
    <b v="0"/>
    <x v="62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19:43:06"/>
    <n v="1454298186"/>
    <x v="1392"/>
    <b v="0"/>
    <x v="201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08:22:03"/>
    <n v="1467476523"/>
    <x v="1393"/>
    <b v="0"/>
    <x v="47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19:00:00"/>
    <n v="1484623726"/>
    <x v="1394"/>
    <b v="0"/>
    <x v="5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13:48:01"/>
    <n v="1481838481"/>
    <x v="1395"/>
    <b v="0"/>
    <x v="141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5:58:02"/>
    <n v="1421279882"/>
    <x v="1396"/>
    <b v="0"/>
    <x v="196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3:19:00"/>
    <n v="1475013710"/>
    <x v="1397"/>
    <b v="0"/>
    <x v="150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2:58:54"/>
    <n v="1465160334"/>
    <x v="1398"/>
    <b v="0"/>
    <x v="71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6:06:13"/>
    <n v="1410048373"/>
    <x v="1399"/>
    <b v="0"/>
    <x v="192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1:30:00"/>
    <n v="1462695073"/>
    <x v="1400"/>
    <b v="0"/>
    <x v="69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5:54:34"/>
    <n v="1367798074"/>
    <x v="1401"/>
    <b v="0"/>
    <x v="301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6:16:51"/>
    <n v="1425259011"/>
    <x v="1402"/>
    <b v="0"/>
    <x v="116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7:30:35"/>
    <n v="1372210235"/>
    <x v="1403"/>
    <b v="0"/>
    <x v="3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4:14:45"/>
    <n v="1422447285"/>
    <x v="1404"/>
    <b v="1"/>
    <x v="81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09:20:01"/>
    <n v="1414599601"/>
    <x v="1405"/>
    <b v="1"/>
    <x v="5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02:00:00"/>
    <n v="1445336607"/>
    <x v="1406"/>
    <b v="0"/>
    <x v="8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4:52:58"/>
    <n v="1405687978"/>
    <x v="1407"/>
    <b v="0"/>
    <x v="84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3:55:56"/>
    <n v="1444856156"/>
    <x v="1408"/>
    <b v="0"/>
    <x v="79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0:12:15"/>
    <n v="1414897935"/>
    <x v="1409"/>
    <b v="0"/>
    <x v="78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2T23:38:40"/>
    <n v="1461051520"/>
    <x v="1410"/>
    <b v="0"/>
    <x v="29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7:25:00"/>
    <n v="1420766700"/>
    <x v="1411"/>
    <b v="0"/>
    <x v="8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7:31:39"/>
    <n v="1415064699"/>
    <x v="1412"/>
    <b v="0"/>
    <x v="62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2:29:30"/>
    <n v="1450780170"/>
    <x v="1413"/>
    <b v="0"/>
    <x v="29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2:04:27"/>
    <n v="1480831467"/>
    <x v="1414"/>
    <b v="0"/>
    <x v="29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8:13:11"/>
    <n v="1436285591"/>
    <x v="1415"/>
    <b v="0"/>
    <x v="82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5:13:39"/>
    <n v="1445552019"/>
    <x v="1416"/>
    <b v="0"/>
    <x v="78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3:11:00"/>
    <n v="1439696174"/>
    <x v="1417"/>
    <b v="0"/>
    <x v="84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2:57:14"/>
    <n v="1453805834"/>
    <x v="1418"/>
    <b v="0"/>
    <x v="29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2:56:59"/>
    <n v="1473418619"/>
    <x v="1419"/>
    <b v="0"/>
    <x v="73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8:01:26"/>
    <n v="1464969686"/>
    <x v="1420"/>
    <b v="0"/>
    <x v="8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3:58:29"/>
    <n v="1420840709"/>
    <x v="1421"/>
    <b v="0"/>
    <x v="84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1:45:04"/>
    <n v="1471844704"/>
    <x v="1422"/>
    <b v="0"/>
    <x v="84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0:38:51"/>
    <n v="1449045531"/>
    <x v="1423"/>
    <b v="0"/>
    <x v="29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0:13:22"/>
    <n v="1478106802"/>
    <x v="1424"/>
    <b v="0"/>
    <x v="25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19:09:19"/>
    <n v="1427684959"/>
    <x v="1425"/>
    <b v="0"/>
    <x v="78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1:22:00"/>
    <n v="1435224120"/>
    <x v="1426"/>
    <b v="0"/>
    <x v="78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2:26:25"/>
    <n v="1471638385"/>
    <x v="1427"/>
    <b v="0"/>
    <x v="80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0:06:57"/>
    <n v="1456996017"/>
    <x v="1428"/>
    <b v="0"/>
    <x v="8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7:27:22"/>
    <n v="1426037242"/>
    <x v="1429"/>
    <b v="0"/>
    <x v="78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1:31:28"/>
    <n v="1416339088"/>
    <x v="1430"/>
    <b v="0"/>
    <x v="81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2:03:36"/>
    <n v="1445922216"/>
    <x v="1431"/>
    <b v="0"/>
    <x v="5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0:43:48"/>
    <n v="1434825828"/>
    <x v="1432"/>
    <b v="0"/>
    <x v="78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3:00:00"/>
    <n v="1477839675"/>
    <x v="1433"/>
    <b v="0"/>
    <x v="73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7:00:00"/>
    <n v="1431973478"/>
    <x v="1434"/>
    <b v="0"/>
    <x v="202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0:43:40"/>
    <n v="1441997020"/>
    <x v="1435"/>
    <b v="0"/>
    <x v="84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0:24:17"/>
    <n v="1453451057"/>
    <x v="1436"/>
    <b v="0"/>
    <x v="84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0:59:00"/>
    <n v="1402058739"/>
    <x v="1437"/>
    <b v="0"/>
    <x v="19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5:55:00"/>
    <n v="1459198499"/>
    <x v="1438"/>
    <b v="0"/>
    <x v="22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1:55:01"/>
    <n v="1423166101"/>
    <x v="1439"/>
    <b v="0"/>
    <x v="79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09:57:43"/>
    <n v="1461693463"/>
    <x v="1440"/>
    <b v="0"/>
    <x v="29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0:22:49"/>
    <n v="1436811769"/>
    <x v="1441"/>
    <b v="0"/>
    <x v="8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7:29:18"/>
    <n v="1461598158"/>
    <x v="1442"/>
    <b v="0"/>
    <x v="78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4:13:29"/>
    <n v="1480803209"/>
    <x v="1443"/>
    <b v="0"/>
    <x v="78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2:57:42"/>
    <n v="1436907462"/>
    <x v="1444"/>
    <b v="0"/>
    <x v="78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5:00:55"/>
    <n v="1431694855"/>
    <x v="1445"/>
    <b v="0"/>
    <x v="78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2:44:38"/>
    <n v="1459507478"/>
    <x v="1446"/>
    <b v="0"/>
    <x v="78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09:32:14"/>
    <n v="1465407134"/>
    <x v="1447"/>
    <b v="0"/>
    <x v="8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1:25:00"/>
    <n v="1429655318"/>
    <x v="1448"/>
    <b v="0"/>
    <x v="78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1:28:25"/>
    <n v="1427138905"/>
    <x v="1449"/>
    <b v="0"/>
    <x v="78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0:06:37"/>
    <n v="1453349197"/>
    <x v="1450"/>
    <b v="0"/>
    <x v="29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6:00:59"/>
    <n v="1413759659"/>
    <x v="1451"/>
    <b v="0"/>
    <x v="84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8:52:43"/>
    <n v="1403974363"/>
    <x v="1452"/>
    <b v="0"/>
    <x v="78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7:42:27"/>
    <n v="1488386547"/>
    <x v="1453"/>
    <b v="0"/>
    <x v="78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3:59:00"/>
    <n v="1459716480"/>
    <x v="1454"/>
    <b v="0"/>
    <x v="29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5:39:00"/>
    <n v="1405181320"/>
    <x v="1455"/>
    <b v="0"/>
    <x v="63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08:02:45"/>
    <n v="1480867365"/>
    <x v="1456"/>
    <b v="0"/>
    <x v="8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4:30:44"/>
    <n v="1444685444"/>
    <x v="1457"/>
    <b v="0"/>
    <x v="78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0:00:00"/>
    <n v="1405097760"/>
    <x v="1458"/>
    <b v="0"/>
    <x v="78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09:25:00"/>
    <n v="1446612896"/>
    <x v="1459"/>
    <b v="0"/>
    <x v="78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5:45:00"/>
    <n v="1412371898"/>
    <x v="1460"/>
    <b v="0"/>
    <x v="78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6:00:00"/>
    <n v="1410967754"/>
    <x v="1461"/>
    <b v="1"/>
    <x v="158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7:54:31"/>
    <n v="1363017271"/>
    <x v="1462"/>
    <b v="1"/>
    <x v="3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2:52:18"/>
    <n v="1361483538"/>
    <x v="1463"/>
    <b v="1"/>
    <x v="20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07:52:38"/>
    <n v="1358437958"/>
    <x v="1464"/>
    <b v="1"/>
    <x v="302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19:00:00"/>
    <n v="1329759452"/>
    <x v="1465"/>
    <b v="1"/>
    <x v="303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1:00:00"/>
    <n v="1449029266"/>
    <x v="1466"/>
    <b v="1"/>
    <x v="290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0:14:45"/>
    <n v="1327518885"/>
    <x v="1467"/>
    <b v="1"/>
    <x v="304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6:20:49"/>
    <n v="1302654049"/>
    <x v="1468"/>
    <b v="1"/>
    <x v="305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6:21:49"/>
    <n v="1358346109"/>
    <x v="1469"/>
    <b v="1"/>
    <x v="306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1:51:03"/>
    <n v="1354909863"/>
    <x v="1470"/>
    <b v="1"/>
    <x v="75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4:58:54"/>
    <n v="1426028334"/>
    <x v="1471"/>
    <b v="1"/>
    <x v="307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5:01:43"/>
    <n v="1379336503"/>
    <x v="1472"/>
    <b v="1"/>
    <x v="22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15:30:39"/>
    <n v="1328052639"/>
    <x v="1473"/>
    <b v="1"/>
    <x v="5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09:28:12"/>
    <n v="1376501292"/>
    <x v="1474"/>
    <b v="1"/>
    <x v="88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0:59:00"/>
    <n v="1416244863"/>
    <x v="1475"/>
    <b v="1"/>
    <x v="308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7:00:22"/>
    <n v="1313024422"/>
    <x v="1476"/>
    <b v="1"/>
    <x v="309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19:00:00"/>
    <n v="1319467604"/>
    <x v="1477"/>
    <b v="1"/>
    <x v="232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2:55:13"/>
    <n v="1367355313"/>
    <x v="1478"/>
    <b v="1"/>
    <x v="310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19:59:00"/>
    <n v="1398448389"/>
    <x v="1479"/>
    <b v="1"/>
    <x v="26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09:00:00"/>
    <n v="1373408699"/>
    <x v="1480"/>
    <b v="1"/>
    <x v="311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4:09:05"/>
    <n v="1380838145"/>
    <x v="1481"/>
    <b v="0"/>
    <x v="79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6T23:51:00"/>
    <n v="1345062936"/>
    <x v="1482"/>
    <b v="0"/>
    <x v="29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0:37:55"/>
    <n v="1467002275"/>
    <x v="1483"/>
    <b v="0"/>
    <x v="84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06:51:00"/>
    <n v="1337834963"/>
    <x v="1484"/>
    <b v="0"/>
    <x v="78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1:06:13"/>
    <n v="1430939173"/>
    <x v="1485"/>
    <b v="0"/>
    <x v="8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0:02:41"/>
    <n v="1422417761"/>
    <x v="1486"/>
    <b v="0"/>
    <x v="8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4:01:11"/>
    <n v="1467583271"/>
    <x v="1487"/>
    <b v="0"/>
    <x v="78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5:31:00"/>
    <n v="1386336660"/>
    <x v="1488"/>
    <b v="0"/>
    <x v="79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7:40:52"/>
    <n v="1350398452"/>
    <x v="1489"/>
    <b v="0"/>
    <x v="78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5:27:54"/>
    <n v="1378214874"/>
    <x v="1490"/>
    <b v="0"/>
    <x v="10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7:38:00"/>
    <n v="1418922443"/>
    <x v="1491"/>
    <b v="0"/>
    <x v="29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3:14:06"/>
    <n v="1305839646"/>
    <x v="1492"/>
    <b v="0"/>
    <x v="84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2:47:55"/>
    <n v="1368823675"/>
    <x v="1493"/>
    <b v="0"/>
    <x v="78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7:38:00"/>
    <n v="1425489613"/>
    <x v="1494"/>
    <b v="0"/>
    <x v="202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0:57:11"/>
    <n v="1311879431"/>
    <x v="1495"/>
    <b v="0"/>
    <x v="78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3:24:19"/>
    <n v="1405682659"/>
    <x v="1496"/>
    <b v="0"/>
    <x v="78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1:43:00"/>
    <n v="1371655522"/>
    <x v="1497"/>
    <b v="0"/>
    <x v="29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5:36:18"/>
    <n v="1405899378"/>
    <x v="1498"/>
    <b v="0"/>
    <x v="8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6:10:33"/>
    <n v="1465171833"/>
    <x v="1499"/>
    <b v="0"/>
    <x v="29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3:42:37"/>
    <n v="1364852557"/>
    <x v="1500"/>
    <b v="0"/>
    <x v="41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6:00:23"/>
    <n v="1433772023"/>
    <x v="1501"/>
    <b v="1"/>
    <x v="312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4:00:00"/>
    <n v="1456491680"/>
    <x v="1502"/>
    <b v="1"/>
    <x v="313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0:20:01"/>
    <n v="1472026801"/>
    <x v="1503"/>
    <b v="1"/>
    <x v="26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0:33:00"/>
    <n v="1399996024"/>
    <x v="1504"/>
    <b v="1"/>
    <x v="314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2:01:00"/>
    <n v="1455446303"/>
    <x v="1505"/>
    <b v="1"/>
    <x v="31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0:51:44"/>
    <n v="1403635904"/>
    <x v="1506"/>
    <b v="1"/>
    <x v="68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0:10:00"/>
    <n v="1268822909"/>
    <x v="1507"/>
    <b v="1"/>
    <x v="51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6:44:41"/>
    <n v="1401201881"/>
    <x v="1508"/>
    <b v="1"/>
    <x v="263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4:59:00"/>
    <n v="1484570885"/>
    <x v="1509"/>
    <b v="1"/>
    <x v="193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1:14:38"/>
    <n v="1403169278"/>
    <x v="1510"/>
    <b v="1"/>
    <x v="316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7:00:04"/>
    <n v="1445263204"/>
    <x v="1511"/>
    <b v="1"/>
    <x v="190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8:25:39"/>
    <n v="1483719939"/>
    <x v="1512"/>
    <b v="1"/>
    <x v="317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7:17:46"/>
    <n v="1402931866"/>
    <x v="1513"/>
    <b v="1"/>
    <x v="224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6:20:40"/>
    <n v="1439907640"/>
    <x v="1514"/>
    <b v="1"/>
    <x v="282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1:04:57"/>
    <n v="1455516297"/>
    <x v="1515"/>
    <b v="1"/>
    <x v="160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6:00:00"/>
    <n v="1473160292"/>
    <x v="1516"/>
    <b v="1"/>
    <x v="318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2:00:00"/>
    <n v="1415194553"/>
    <x v="1517"/>
    <b v="1"/>
    <x v="319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1:40:52"/>
    <n v="1398973252"/>
    <x v="1518"/>
    <b v="1"/>
    <x v="163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3:59:00"/>
    <n v="1400867283"/>
    <x v="1519"/>
    <b v="1"/>
    <x v="108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0:00:00"/>
    <n v="1415824513"/>
    <x v="1520"/>
    <b v="1"/>
    <x v="15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0:01:31"/>
    <n v="1462248091"/>
    <x v="1521"/>
    <b v="1"/>
    <x v="97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1:55:39"/>
    <n v="1410983739"/>
    <x v="1522"/>
    <b v="1"/>
    <x v="320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6:00:00"/>
    <n v="1416592916"/>
    <x v="1523"/>
    <b v="1"/>
    <x v="198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4:01:30"/>
    <n v="1485000090"/>
    <x v="1524"/>
    <b v="1"/>
    <x v="33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8:52:18"/>
    <n v="1468947138"/>
    <x v="1525"/>
    <b v="1"/>
    <x v="205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2:37:27"/>
    <n v="1448951847"/>
    <x v="1526"/>
    <b v="1"/>
    <x v="321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5:24:46"/>
    <n v="1487082286"/>
    <x v="1527"/>
    <b v="1"/>
    <x v="16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6:00:00"/>
    <n v="1483292122"/>
    <x v="1528"/>
    <b v="1"/>
    <x v="322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6:05:20"/>
    <n v="1424185520"/>
    <x v="1529"/>
    <b v="1"/>
    <x v="26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0:24:55"/>
    <n v="1443464695"/>
    <x v="1530"/>
    <b v="1"/>
    <x v="323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19:00:00"/>
    <n v="1414610126"/>
    <x v="1531"/>
    <b v="1"/>
    <x v="196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7:00:00"/>
    <n v="1453461865"/>
    <x v="1532"/>
    <b v="1"/>
    <x v="32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19:59:00"/>
    <n v="1457913777"/>
    <x v="1533"/>
    <b v="1"/>
    <x v="325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8:11:02"/>
    <n v="1438791062"/>
    <x v="1534"/>
    <b v="1"/>
    <x v="232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4:00:00"/>
    <n v="1461527631"/>
    <x v="1535"/>
    <b v="1"/>
    <x v="238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1:15:10"/>
    <n v="1438110910"/>
    <x v="1536"/>
    <b v="1"/>
    <x v="326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0:00:00"/>
    <n v="1467358427"/>
    <x v="1537"/>
    <b v="1"/>
    <x v="291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0:46:10"/>
    <n v="1418064370"/>
    <x v="1538"/>
    <b v="1"/>
    <x v="67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4:03:39"/>
    <n v="1480629819"/>
    <x v="1539"/>
    <b v="0"/>
    <x v="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7:15:00"/>
    <n v="1414368616"/>
    <x v="1540"/>
    <b v="1"/>
    <x v="15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09:05:38"/>
    <n v="1417453538"/>
    <x v="1541"/>
    <b v="0"/>
    <x v="84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5:55:00"/>
    <n v="1434412500"/>
    <x v="1542"/>
    <b v="0"/>
    <x v="29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5:13:54"/>
    <n v="1414066434"/>
    <x v="1543"/>
    <b v="0"/>
    <x v="29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6:18:00"/>
    <n v="1424222024"/>
    <x v="1544"/>
    <b v="0"/>
    <x v="78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3:16:00"/>
    <n v="1422393234"/>
    <x v="1545"/>
    <b v="0"/>
    <x v="29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1:06:39"/>
    <n v="1405746399"/>
    <x v="1546"/>
    <b v="0"/>
    <x v="202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2:14:42"/>
    <n v="1487240082"/>
    <x v="1547"/>
    <b v="0"/>
    <x v="78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4:10:20"/>
    <n v="1444425020"/>
    <x v="1548"/>
    <b v="0"/>
    <x v="29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0:15:59"/>
    <n v="1443928559"/>
    <x v="1549"/>
    <b v="0"/>
    <x v="79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2:47:14"/>
    <n v="1460458034"/>
    <x v="1550"/>
    <b v="0"/>
    <x v="63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1:47:19"/>
    <n v="1430164039"/>
    <x v="1551"/>
    <b v="0"/>
    <x v="78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19:59:00"/>
    <n v="1410366708"/>
    <x v="1552"/>
    <b v="0"/>
    <x v="38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2:47:27"/>
    <n v="1438584447"/>
    <x v="1553"/>
    <b v="0"/>
    <x v="78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2:03:10"/>
    <n v="1435903390"/>
    <x v="1554"/>
    <b v="0"/>
    <x v="78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09:00:00"/>
    <n v="1440513832"/>
    <x v="1555"/>
    <b v="0"/>
    <x v="78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19:40:24"/>
    <n v="1465011624"/>
    <x v="1556"/>
    <b v="0"/>
    <x v="8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7:40:33"/>
    <n v="1408549233"/>
    <x v="1557"/>
    <b v="0"/>
    <x v="29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4:12:00"/>
    <n v="1435656759"/>
    <x v="1558"/>
    <b v="0"/>
    <x v="8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7:16:39"/>
    <n v="1428974199"/>
    <x v="1559"/>
    <b v="0"/>
    <x v="29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7:29:53"/>
    <n v="1414110593"/>
    <x v="1560"/>
    <b v="0"/>
    <x v="80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8:00:03"/>
    <n v="1381194003"/>
    <x v="1561"/>
    <b v="0"/>
    <x v="29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6:50:00"/>
    <n v="1253712916"/>
    <x v="1562"/>
    <b v="0"/>
    <x v="78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8:49:11"/>
    <n v="1389635351"/>
    <x v="1563"/>
    <b v="0"/>
    <x v="84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2:05:00"/>
    <n v="1430124509"/>
    <x v="1564"/>
    <b v="0"/>
    <x v="29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09:31:01"/>
    <n v="1304962261"/>
    <x v="1565"/>
    <b v="0"/>
    <x v="29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4:00:00"/>
    <n v="1467151204"/>
    <x v="1566"/>
    <b v="0"/>
    <x v="211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6:00:00"/>
    <n v="1391293745"/>
    <x v="1567"/>
    <b v="0"/>
    <x v="62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7:29:45"/>
    <n v="1416360585"/>
    <x v="1568"/>
    <b v="0"/>
    <x v="19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08:18:34"/>
    <n v="1366906714"/>
    <x v="1569"/>
    <b v="0"/>
    <x v="78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0:31:22"/>
    <n v="1457551882"/>
    <x v="1570"/>
    <b v="0"/>
    <x v="47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0:28:03"/>
    <n v="1432146483"/>
    <x v="1571"/>
    <b v="0"/>
    <x v="80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5:59:00"/>
    <n v="1454546859"/>
    <x v="1572"/>
    <b v="0"/>
    <x v="8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19:59:00"/>
    <n v="1487548802"/>
    <x v="1573"/>
    <b v="0"/>
    <x v="8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4:15:29"/>
    <n v="1421187329"/>
    <x v="1574"/>
    <b v="0"/>
    <x v="79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4:34:56"/>
    <n v="1402317296"/>
    <x v="1575"/>
    <b v="0"/>
    <x v="2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3:06:08"/>
    <n v="1431810368"/>
    <x v="1576"/>
    <b v="0"/>
    <x v="73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2:20:48"/>
    <n v="1337977248"/>
    <x v="1577"/>
    <b v="0"/>
    <x v="84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8:00:00"/>
    <n v="1281317691"/>
    <x v="1578"/>
    <b v="0"/>
    <x v="80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5:54:51"/>
    <n v="1374882891"/>
    <x v="1579"/>
    <b v="0"/>
    <x v="84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7:12:06"/>
    <n v="1332378726"/>
    <x v="1580"/>
    <b v="0"/>
    <x v="78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2:46:30"/>
    <n v="1447757190"/>
    <x v="1581"/>
    <b v="0"/>
    <x v="29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13:20:00"/>
    <n v="1440961053"/>
    <x v="1582"/>
    <b v="0"/>
    <x v="8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3:43:11"/>
    <n v="1409089391"/>
    <x v="1583"/>
    <b v="0"/>
    <x v="29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7:35:01"/>
    <n v="1400600101"/>
    <x v="1584"/>
    <b v="0"/>
    <x v="78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3:00:00"/>
    <n v="1480800568"/>
    <x v="1585"/>
    <b v="0"/>
    <x v="8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4T17:30:22"/>
    <n v="1425609022"/>
    <x v="1586"/>
    <b v="0"/>
    <x v="78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4:49:25"/>
    <n v="1415918965"/>
    <x v="1587"/>
    <b v="0"/>
    <x v="29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12:12:00"/>
    <n v="1420091999"/>
    <x v="1588"/>
    <b v="0"/>
    <x v="78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5:38:06"/>
    <n v="1441841886"/>
    <x v="1589"/>
    <b v="0"/>
    <x v="78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12:34:24"/>
    <n v="1440448464"/>
    <x v="1590"/>
    <b v="0"/>
    <x v="84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8:25:41"/>
    <n v="1457112341"/>
    <x v="1591"/>
    <b v="0"/>
    <x v="297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6:44:45"/>
    <n v="1423619085"/>
    <x v="1592"/>
    <b v="0"/>
    <x v="78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2:17:35"/>
    <n v="1422562655"/>
    <x v="1593"/>
    <b v="0"/>
    <x v="8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8:21:00"/>
    <n v="1458147982"/>
    <x v="1594"/>
    <b v="0"/>
    <x v="73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2:13:00"/>
    <n v="1400634728"/>
    <x v="1595"/>
    <b v="0"/>
    <x v="63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3:19:29"/>
    <n v="1414577969"/>
    <x v="1596"/>
    <b v="0"/>
    <x v="8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0:29:57"/>
    <n v="1471768197"/>
    <x v="1597"/>
    <b v="0"/>
    <x v="78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8:00:58"/>
    <n v="1432742458"/>
    <x v="1598"/>
    <b v="0"/>
    <x v="29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3:56:16"/>
    <n v="1457528176"/>
    <x v="1599"/>
    <b v="0"/>
    <x v="78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1:11:00"/>
    <n v="1401585752"/>
    <x v="1600"/>
    <b v="0"/>
    <x v="82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8:13:53"/>
    <n v="1301969633"/>
    <x v="1601"/>
    <b v="0"/>
    <x v="6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5:00:00"/>
    <n v="1314947317"/>
    <x v="1602"/>
    <b v="0"/>
    <x v="58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0:04:19"/>
    <n v="1322539459"/>
    <x v="1603"/>
    <b v="0"/>
    <x v="209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1:17:15"/>
    <n v="1328559435"/>
    <x v="1604"/>
    <b v="0"/>
    <x v="16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7-31T23:00:00"/>
    <n v="1311380313"/>
    <x v="1605"/>
    <b v="0"/>
    <x v="3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7:40:38"/>
    <n v="1293158438"/>
    <x v="1606"/>
    <b v="0"/>
    <x v="297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1:24:11"/>
    <n v="1337887451"/>
    <x v="1607"/>
    <b v="0"/>
    <x v="242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1:26:00"/>
    <n v="1385754986"/>
    <x v="1608"/>
    <b v="0"/>
    <x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0:00:00"/>
    <n v="1315612909"/>
    <x v="1609"/>
    <b v="0"/>
    <x v="80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4:11:50"/>
    <n v="1353017510"/>
    <x v="1610"/>
    <b v="0"/>
    <x v="300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4T16:00:32"/>
    <n v="1368576032"/>
    <x v="1611"/>
    <b v="0"/>
    <x v="74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2:59:44"/>
    <n v="1354568384"/>
    <x v="1612"/>
    <b v="0"/>
    <x v="202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7:40:02"/>
    <n v="1340329202"/>
    <x v="1613"/>
    <b v="0"/>
    <x v="55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09:00:00"/>
    <n v="1401924769"/>
    <x v="1614"/>
    <b v="0"/>
    <x v="99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8:13:16"/>
    <n v="1319850796"/>
    <x v="1615"/>
    <b v="0"/>
    <x v="327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4:00:00"/>
    <n v="1350061821"/>
    <x v="1616"/>
    <b v="0"/>
    <x v="328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1:00:00"/>
    <n v="1380470188"/>
    <x v="1617"/>
    <b v="0"/>
    <x v="150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7:42:15"/>
    <n v="1359301335"/>
    <x v="1618"/>
    <b v="0"/>
    <x v="74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0:28:06"/>
    <n v="1408940886"/>
    <x v="1619"/>
    <b v="0"/>
    <x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0:09:00"/>
    <n v="1361002140"/>
    <x v="1620"/>
    <b v="0"/>
    <x v="5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19:59:00"/>
    <n v="1333550015"/>
    <x v="1621"/>
    <b v="0"/>
    <x v="7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6T23:59:00"/>
    <n v="1415343874"/>
    <x v="1622"/>
    <b v="0"/>
    <x v="71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8:31:29"/>
    <n v="1372437089"/>
    <x v="1623"/>
    <b v="0"/>
    <x v="59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0:48:55"/>
    <n v="1354265335"/>
    <x v="1624"/>
    <b v="0"/>
    <x v="20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8:47:33"/>
    <n v="1344962853"/>
    <x v="1625"/>
    <b v="0"/>
    <x v="201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3:21:07"/>
    <n v="1383337267"/>
    <x v="1626"/>
    <b v="0"/>
    <x v="52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0:59:00"/>
    <n v="1351011489"/>
    <x v="1627"/>
    <b v="0"/>
    <x v="44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09:41:22"/>
    <n v="1400175682"/>
    <x v="1628"/>
    <b v="0"/>
    <x v="106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2:48:53"/>
    <n v="1389041333"/>
    <x v="1629"/>
    <b v="0"/>
    <x v="141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2:59:00"/>
    <n v="1328040375"/>
    <x v="1630"/>
    <b v="0"/>
    <x v="149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2:37:41"/>
    <n v="1347482261"/>
    <x v="1631"/>
    <b v="0"/>
    <x v="182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0:10:54"/>
    <n v="1311667854"/>
    <x v="1632"/>
    <b v="0"/>
    <x v="5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1:00:00"/>
    <n v="1324329156"/>
    <x v="1633"/>
    <b v="0"/>
    <x v="6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1:59:00"/>
    <n v="1303706001"/>
    <x v="1634"/>
    <b v="0"/>
    <x v="58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2:51:01"/>
    <n v="1463086261"/>
    <x v="1635"/>
    <b v="0"/>
    <x v="7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0:00:00"/>
    <n v="1304129088"/>
    <x v="1636"/>
    <b v="0"/>
    <x v="45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5:39:00"/>
    <n v="1257444140"/>
    <x v="1637"/>
    <b v="0"/>
    <x v="41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3:25:00"/>
    <n v="1358180968"/>
    <x v="1638"/>
    <b v="0"/>
    <x v="74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7:39:25"/>
    <n v="1328197165"/>
    <x v="1639"/>
    <b v="0"/>
    <x v="10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7:59:00"/>
    <n v="1279603955"/>
    <x v="1640"/>
    <b v="0"/>
    <x v="5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6:19:04"/>
    <n v="1416406744"/>
    <x v="1641"/>
    <b v="0"/>
    <x v="55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6:35:27"/>
    <n v="1306283727"/>
    <x v="1642"/>
    <b v="0"/>
    <x v="33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1:46:52"/>
    <n v="1345924012"/>
    <x v="1643"/>
    <b v="0"/>
    <x v="7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8:26:00"/>
    <n v="1348363560"/>
    <x v="1644"/>
    <b v="0"/>
    <x v="130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6:49:00"/>
    <n v="1378306140"/>
    <x v="1645"/>
    <b v="0"/>
    <x v="73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0:11:00"/>
    <n v="1405248503"/>
    <x v="1646"/>
    <b v="0"/>
    <x v="1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1:49:37"/>
    <n v="1336643377"/>
    <x v="1647"/>
    <b v="0"/>
    <x v="67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7:54:42"/>
    <n v="1298048082"/>
    <x v="1648"/>
    <b v="0"/>
    <x v="24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8:25:55"/>
    <n v="1396974355"/>
    <x v="1649"/>
    <b v="0"/>
    <x v="75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2:27:17"/>
    <n v="1378722437"/>
    <x v="1650"/>
    <b v="0"/>
    <x v="58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2:59:00"/>
    <n v="1300916220"/>
    <x v="1651"/>
    <b v="0"/>
    <x v="9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4:49:53"/>
    <n v="1382701793"/>
    <x v="1652"/>
    <b v="0"/>
    <x v="16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2:01:36"/>
    <n v="1300996896"/>
    <x v="1653"/>
    <b v="0"/>
    <x v="129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3:22:40"/>
    <n v="1332192160"/>
    <x v="1654"/>
    <b v="0"/>
    <x v="69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0:00:20"/>
    <n v="1331060420"/>
    <x v="1655"/>
    <b v="0"/>
    <x v="53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4:17:32"/>
    <n v="1352845052"/>
    <x v="1656"/>
    <b v="0"/>
    <x v="53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0:46:08"/>
    <n v="1335293168"/>
    <x v="1657"/>
    <b v="0"/>
    <x v="170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6:20:00"/>
    <n v="1352524767"/>
    <x v="1658"/>
    <b v="0"/>
    <x v="329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4:00:00"/>
    <n v="1384811721"/>
    <x v="1659"/>
    <b v="0"/>
    <x v="43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3:59:00"/>
    <n v="1459355950"/>
    <x v="1660"/>
    <b v="0"/>
    <x v="17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3:00:00"/>
    <n v="1449359831"/>
    <x v="1661"/>
    <b v="0"/>
    <x v="2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1:45:36"/>
    <n v="1320122736"/>
    <x v="1662"/>
    <b v="0"/>
    <x v="95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6:31:47"/>
    <n v="1420158707"/>
    <x v="1663"/>
    <b v="0"/>
    <x v="58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19:59:00"/>
    <n v="1328033818"/>
    <x v="1664"/>
    <b v="0"/>
    <x v="30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19:00:00"/>
    <n v="1295624113"/>
    <x v="1665"/>
    <b v="0"/>
    <x v="251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1:04:33"/>
    <n v="1361858673"/>
    <x v="1666"/>
    <b v="0"/>
    <x v="15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2:59:00"/>
    <n v="1392169298"/>
    <x v="1667"/>
    <b v="0"/>
    <x v="141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0:35:39"/>
    <n v="1319859339"/>
    <x v="1668"/>
    <b v="0"/>
    <x v="318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3:14:36"/>
    <n v="1459545276"/>
    <x v="1669"/>
    <b v="0"/>
    <x v="47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0:00:00"/>
    <n v="1273961999"/>
    <x v="1670"/>
    <b v="0"/>
    <x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5:03:34"/>
    <n v="1467464614"/>
    <x v="1671"/>
    <b v="0"/>
    <x v="99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7:45:30"/>
    <n v="1336232730"/>
    <x v="1672"/>
    <b v="0"/>
    <x v="72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3:04:52"/>
    <n v="1423083892"/>
    <x v="1673"/>
    <b v="0"/>
    <x v="211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2:59:00"/>
    <n v="1468852306"/>
    <x v="1674"/>
    <b v="0"/>
    <x v="116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4:03:00"/>
    <n v="1316194540"/>
    <x v="1675"/>
    <b v="0"/>
    <x v="69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19:59:00"/>
    <n v="1330968347"/>
    <x v="1676"/>
    <b v="0"/>
    <x v="288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1:59:00"/>
    <n v="1455615976"/>
    <x v="1677"/>
    <b v="0"/>
    <x v="288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2:31:11"/>
    <n v="1390509071"/>
    <x v="1678"/>
    <b v="0"/>
    <x v="72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7:39:05"/>
    <n v="1309311545"/>
    <x v="1679"/>
    <b v="0"/>
    <x v="6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0:11:07"/>
    <n v="1402596667"/>
    <x v="1680"/>
    <b v="0"/>
    <x v="20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8:00:00"/>
    <n v="1486522484"/>
    <x v="1681"/>
    <b v="0"/>
    <x v="330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0:07:40"/>
    <n v="1486962460"/>
    <x v="1682"/>
    <b v="0"/>
    <x v="78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0:45:38"/>
    <n v="1489517138"/>
    <x v="1683"/>
    <b v="0"/>
    <x v="73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0:34:01"/>
    <n v="1487360041"/>
    <x v="1684"/>
    <b v="0"/>
    <x v="2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1:00:23"/>
    <n v="1487743223"/>
    <x v="1685"/>
    <b v="0"/>
    <x v="41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1:15:19"/>
    <n v="1488140119"/>
    <x v="1686"/>
    <b v="0"/>
    <x v="29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2:15:00"/>
    <n v="1488935245"/>
    <x v="1687"/>
    <b v="0"/>
    <x v="70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3:49:54"/>
    <n v="1489150194"/>
    <x v="1688"/>
    <b v="0"/>
    <x v="63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13:37:10"/>
    <n v="1487111830"/>
    <x v="1689"/>
    <b v="0"/>
    <x v="25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1:20:42"/>
    <n v="1488882042"/>
    <x v="1690"/>
    <b v="0"/>
    <x v="202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7:00:00"/>
    <n v="1488387008"/>
    <x v="1691"/>
    <b v="0"/>
    <x v="44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5:59:00"/>
    <n v="1487734667"/>
    <x v="1692"/>
    <b v="0"/>
    <x v="41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2:00:00"/>
    <n v="1489097112"/>
    <x v="1693"/>
    <b v="0"/>
    <x v="22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0:36:00"/>
    <n v="1488038674"/>
    <x v="1694"/>
    <b v="0"/>
    <x v="29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7:00:00"/>
    <n v="1488847514"/>
    <x v="1695"/>
    <b v="0"/>
    <x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6:40:11"/>
    <n v="1488418811"/>
    <x v="1696"/>
    <b v="0"/>
    <x v="78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5:47:28"/>
    <n v="1489193248"/>
    <x v="1697"/>
    <b v="0"/>
    <x v="19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19:33:00"/>
    <n v="1488430760"/>
    <x v="1698"/>
    <b v="0"/>
    <x v="78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2:44:05"/>
    <n v="1489351445"/>
    <x v="1699"/>
    <b v="0"/>
    <x v="80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0:00:00"/>
    <n v="1488418990"/>
    <x v="1700"/>
    <b v="0"/>
    <x v="1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7:56:45"/>
    <n v="1418745405"/>
    <x v="1701"/>
    <b v="0"/>
    <x v="84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1:52:30"/>
    <n v="1425156750"/>
    <x v="1702"/>
    <b v="0"/>
    <x v="29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2:45:37"/>
    <n v="1435819537"/>
    <x v="1703"/>
    <b v="0"/>
    <x v="84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19:21:13"/>
    <n v="1421464873"/>
    <x v="1704"/>
    <b v="0"/>
    <x v="202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8:00:00"/>
    <n v="1440807846"/>
    <x v="1705"/>
    <b v="0"/>
    <x v="78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2T23:21:12"/>
    <n v="1435130472"/>
    <x v="1706"/>
    <b v="0"/>
    <x v="78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8:18:15"/>
    <n v="1456593495"/>
    <x v="1707"/>
    <b v="0"/>
    <x v="82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2:48:26"/>
    <n v="1458679706"/>
    <x v="1708"/>
    <b v="0"/>
    <x v="78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1:39:00"/>
    <n v="1405949514"/>
    <x v="1709"/>
    <b v="0"/>
    <x v="80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5:00:00"/>
    <n v="1449151888"/>
    <x v="1710"/>
    <b v="0"/>
    <x v="29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7:30:34"/>
    <n v="1406907034"/>
    <x v="1711"/>
    <b v="0"/>
    <x v="84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3:55:53"/>
    <n v="1430517353"/>
    <x v="1712"/>
    <b v="0"/>
    <x v="78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1:13:32"/>
    <n v="1409944412"/>
    <x v="1713"/>
    <b v="0"/>
    <x v="29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4:02:41"/>
    <n v="1427925761"/>
    <x v="1714"/>
    <b v="0"/>
    <x v="5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19:22:00"/>
    <n v="1425186785"/>
    <x v="1715"/>
    <b v="0"/>
    <x v="84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6:51:39"/>
    <n v="1477835499"/>
    <x v="1716"/>
    <b v="0"/>
    <x v="8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0:00:00"/>
    <n v="1459467238"/>
    <x v="1717"/>
    <b v="0"/>
    <x v="14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3T20:59:00"/>
    <n v="1459435149"/>
    <x v="1718"/>
    <b v="0"/>
    <x v="84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4:49:51"/>
    <n v="1408366191"/>
    <x v="1719"/>
    <b v="0"/>
    <x v="8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1:47:51"/>
    <n v="1412966871"/>
    <x v="1720"/>
    <b v="0"/>
    <x v="22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3:04:23"/>
    <n v="1447239863"/>
    <x v="1721"/>
    <b v="0"/>
    <x v="78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6:10:00"/>
    <n v="1456441429"/>
    <x v="1722"/>
    <b v="0"/>
    <x v="29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2:00:00"/>
    <n v="1430855315"/>
    <x v="1723"/>
    <b v="0"/>
    <x v="8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4:22:42"/>
    <n v="1412115762"/>
    <x v="1724"/>
    <b v="0"/>
    <x v="80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5:14:09"/>
    <n v="1406330049"/>
    <x v="1725"/>
    <b v="0"/>
    <x v="82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4:04:24"/>
    <n v="1401401064"/>
    <x v="1726"/>
    <b v="0"/>
    <x v="38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3:00:00"/>
    <n v="1423520177"/>
    <x v="1727"/>
    <b v="0"/>
    <x v="29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7:01:14"/>
    <n v="1442847674"/>
    <x v="1728"/>
    <b v="0"/>
    <x v="63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7:15:06"/>
    <n v="1460337306"/>
    <x v="1729"/>
    <b v="0"/>
    <x v="78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8:06:23"/>
    <n v="1443146783"/>
    <x v="1730"/>
    <b v="0"/>
    <x v="78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7:00:00"/>
    <n v="1432849552"/>
    <x v="1731"/>
    <b v="0"/>
    <x v="78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1:00:00"/>
    <n v="1447777481"/>
    <x v="1732"/>
    <b v="0"/>
    <x v="78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3:30:00"/>
    <n v="1472746374"/>
    <x v="1733"/>
    <b v="0"/>
    <x v="78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6:52:36"/>
    <n v="1428454356"/>
    <x v="1734"/>
    <b v="0"/>
    <x v="29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1:32:25"/>
    <n v="1468006345"/>
    <x v="1735"/>
    <b v="0"/>
    <x v="84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3:40:33"/>
    <n v="1444423233"/>
    <x v="1736"/>
    <b v="0"/>
    <x v="29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4:46:32"/>
    <n v="1434840392"/>
    <x v="1737"/>
    <b v="0"/>
    <x v="41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2:59:02"/>
    <n v="1409691542"/>
    <x v="1738"/>
    <b v="0"/>
    <x v="29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1:58:52"/>
    <n v="1457297932"/>
    <x v="1739"/>
    <b v="0"/>
    <x v="29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1:37:02"/>
    <n v="1434483422"/>
    <x v="1740"/>
    <b v="0"/>
    <x v="78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7:04:31"/>
    <n v="1430060671"/>
    <x v="1741"/>
    <b v="0"/>
    <x v="47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3:00:00"/>
    <n v="1481058170"/>
    <x v="1742"/>
    <b v="0"/>
    <x v="69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19:59:00"/>
    <n v="1470348775"/>
    <x v="1743"/>
    <b v="0"/>
    <x v="85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5:31:17"/>
    <n v="1421937077"/>
    <x v="1744"/>
    <b v="0"/>
    <x v="16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8:00:00"/>
    <n v="1479276838"/>
    <x v="1745"/>
    <b v="0"/>
    <x v="30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8:00:00"/>
    <n v="1477368867"/>
    <x v="1746"/>
    <b v="0"/>
    <x v="329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7:00:00"/>
    <n v="1444904830"/>
    <x v="1747"/>
    <b v="0"/>
    <x v="180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4:49:03"/>
    <n v="1438642143"/>
    <x v="1748"/>
    <b v="0"/>
    <x v="33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1:00:00"/>
    <n v="1485213921"/>
    <x v="1749"/>
    <b v="0"/>
    <x v="132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2:05:04"/>
    <n v="1458936304"/>
    <x v="1750"/>
    <b v="0"/>
    <x v="207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09:45:23"/>
    <n v="1424198723"/>
    <x v="1751"/>
    <b v="0"/>
    <x v="42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2:04:42"/>
    <n v="1473833082"/>
    <x v="1752"/>
    <b v="0"/>
    <x v="24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8:59:28"/>
    <n v="1455991168"/>
    <x v="1753"/>
    <b v="0"/>
    <x v="2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2:02:33"/>
    <n v="1425502953"/>
    <x v="1754"/>
    <b v="0"/>
    <x v="24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0:56:01"/>
    <n v="1441479361"/>
    <x v="1755"/>
    <b v="0"/>
    <x v="80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0:01:09"/>
    <n v="1468987269"/>
    <x v="1756"/>
    <b v="0"/>
    <x v="148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1:29:00"/>
    <n v="1483041083"/>
    <x v="1757"/>
    <b v="0"/>
    <x v="25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4:56:32"/>
    <n v="1463352992"/>
    <x v="1758"/>
    <b v="0"/>
    <x v="74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0:53:49"/>
    <n v="1425585229"/>
    <x v="1759"/>
    <b v="0"/>
    <x v="72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8:08:33"/>
    <n v="1454688513"/>
    <x v="1760"/>
    <b v="0"/>
    <x v="33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5:37:40"/>
    <n v="1437745060"/>
    <x v="1761"/>
    <b v="0"/>
    <x v="8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15:34:05"/>
    <n v="1455147245"/>
    <x v="1762"/>
    <b v="0"/>
    <x v="20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2:50:40"/>
    <n v="1474663840"/>
    <x v="1763"/>
    <b v="0"/>
    <x v="115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3:39:39"/>
    <n v="1404560379"/>
    <x v="1764"/>
    <b v="1"/>
    <x v="70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5:31:52"/>
    <n v="1405380712"/>
    <x v="1765"/>
    <b v="1"/>
    <x v="27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2:38:08"/>
    <n v="1407184688"/>
    <x v="1766"/>
    <b v="1"/>
    <x v="78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7:48:04"/>
    <n v="1404488884"/>
    <x v="1767"/>
    <b v="1"/>
    <x v="70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5:27:24"/>
    <n v="1406640444"/>
    <x v="1768"/>
    <b v="1"/>
    <x v="41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1:39:19"/>
    <n v="1418585959"/>
    <x v="1769"/>
    <b v="1"/>
    <x v="19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0:43:14"/>
    <n v="1410288194"/>
    <x v="1770"/>
    <b v="1"/>
    <x v="297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5:30:40"/>
    <n v="1411515040"/>
    <x v="1771"/>
    <b v="1"/>
    <x v="20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09:13:56"/>
    <n v="1399482836"/>
    <x v="1772"/>
    <b v="1"/>
    <x v="10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0:14:58"/>
    <n v="1417803298"/>
    <x v="1773"/>
    <b v="1"/>
    <x v="10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6:59:00"/>
    <n v="1413609292"/>
    <x v="1774"/>
    <b v="1"/>
    <x v="62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5:26:00"/>
    <n v="1410305160"/>
    <x v="1775"/>
    <b v="1"/>
    <x v="20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4:57:51"/>
    <n v="1411513071"/>
    <x v="1776"/>
    <b v="1"/>
    <x v="80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0:34:13"/>
    <n v="1421829253"/>
    <x v="1777"/>
    <b v="1"/>
    <x v="73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1:43:15"/>
    <n v="1423600995"/>
    <x v="1778"/>
    <b v="1"/>
    <x v="41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8:36:20"/>
    <n v="1470242180"/>
    <x v="1779"/>
    <b v="1"/>
    <x v="44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6:25:10"/>
    <n v="1462285510"/>
    <x v="1780"/>
    <b v="1"/>
    <x v="215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6:49:05"/>
    <n v="1471272545"/>
    <x v="1781"/>
    <b v="1"/>
    <x v="5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5:48:09"/>
    <n v="1453211289"/>
    <x v="1782"/>
    <b v="1"/>
    <x v="88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4:47:58"/>
    <n v="1429656478"/>
    <x v="1783"/>
    <b v="1"/>
    <x v="333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19:25:00"/>
    <n v="1419954240"/>
    <x v="1784"/>
    <b v="1"/>
    <x v="51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6:00:00"/>
    <n v="1410750855"/>
    <x v="1785"/>
    <b v="1"/>
    <x v="52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5:12:57"/>
    <n v="1416057177"/>
    <x v="1786"/>
    <b v="1"/>
    <x v="60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6:43:57"/>
    <n v="1425570237"/>
    <x v="1787"/>
    <b v="1"/>
    <x v="5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4:45:42"/>
    <n v="1412203542"/>
    <x v="1788"/>
    <b v="1"/>
    <x v="80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2:00:03"/>
    <n v="1415858403"/>
    <x v="1789"/>
    <b v="1"/>
    <x v="80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8:11:18"/>
    <n v="1420560678"/>
    <x v="1790"/>
    <b v="1"/>
    <x v="41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09:46:05"/>
    <n v="1417369565"/>
    <x v="1791"/>
    <b v="1"/>
    <x v="80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2:59:00"/>
    <n v="1435970682"/>
    <x v="1792"/>
    <b v="1"/>
    <x v="237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4:24:00"/>
    <n v="1414531440"/>
    <x v="1793"/>
    <b v="1"/>
    <x v="84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5:13:42"/>
    <n v="1420636422"/>
    <x v="1794"/>
    <b v="1"/>
    <x v="59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8:00:00"/>
    <n v="1473922541"/>
    <x v="1795"/>
    <b v="1"/>
    <x v="75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2:32:46"/>
    <n v="1464172366"/>
    <x v="1796"/>
    <b v="1"/>
    <x v="48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5:39:49"/>
    <n v="1479217189"/>
    <x v="1797"/>
    <b v="1"/>
    <x v="205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3T23:50:33"/>
    <n v="1449388233"/>
    <x v="1798"/>
    <b v="1"/>
    <x v="7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3:13:28"/>
    <n v="1414008808"/>
    <x v="1799"/>
    <b v="1"/>
    <x v="79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6:32:50"/>
    <n v="1473517970"/>
    <x v="1800"/>
    <b v="1"/>
    <x v="116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4:10:00"/>
    <n v="1447429868"/>
    <x v="1801"/>
    <b v="1"/>
    <x v="7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3:59:00"/>
    <n v="1433416830"/>
    <x v="1802"/>
    <b v="1"/>
    <x v="59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7:43:02"/>
    <n v="1421199782"/>
    <x v="1803"/>
    <b v="1"/>
    <x v="11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09:16:44"/>
    <n v="1444061804"/>
    <x v="1804"/>
    <b v="1"/>
    <x v="47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0:00:00"/>
    <n v="1441048658"/>
    <x v="1805"/>
    <b v="1"/>
    <x v="259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7:19:09"/>
    <n v="1409066349"/>
    <x v="1806"/>
    <b v="1"/>
    <x v="22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7T17:38:33"/>
    <n v="1409276313"/>
    <x v="1807"/>
    <b v="1"/>
    <x v="22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8:20:30"/>
    <n v="1483806030"/>
    <x v="1808"/>
    <b v="1"/>
    <x v="93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3:47:19"/>
    <n v="1422222439"/>
    <x v="1809"/>
    <b v="1"/>
    <x v="82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3:50:26"/>
    <n v="1407621026"/>
    <x v="1810"/>
    <b v="0"/>
    <x v="84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0:00:00"/>
    <n v="1408962270"/>
    <x v="1811"/>
    <b v="0"/>
    <x v="55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2T23:38:56"/>
    <n v="1464939536"/>
    <x v="1812"/>
    <b v="0"/>
    <x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3:20:12"/>
    <n v="1404940812"/>
    <x v="1813"/>
    <b v="0"/>
    <x v="78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7T23:32:16"/>
    <n v="1422516736"/>
    <x v="1814"/>
    <b v="0"/>
    <x v="205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3:45:37"/>
    <n v="1434577537"/>
    <x v="1815"/>
    <b v="0"/>
    <x v="78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1:00:00"/>
    <n v="1467061303"/>
    <x v="1816"/>
    <b v="0"/>
    <x v="79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2:59:00"/>
    <n v="1480607607"/>
    <x v="1817"/>
    <b v="0"/>
    <x v="61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0:37:30"/>
    <n v="1425447450"/>
    <x v="1818"/>
    <b v="0"/>
    <x v="78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0:03:16"/>
    <n v="1404151396"/>
    <x v="1819"/>
    <b v="0"/>
    <x v="80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7:01:30"/>
    <n v="1425261690"/>
    <x v="1820"/>
    <b v="0"/>
    <x v="22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2T23:39:27"/>
    <n v="1326872367"/>
    <x v="1821"/>
    <b v="0"/>
    <x v="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1:01:00"/>
    <n v="1388084862"/>
    <x v="1822"/>
    <b v="0"/>
    <x v="202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8:26:16"/>
    <n v="1348503976"/>
    <x v="1823"/>
    <b v="0"/>
    <x v="51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7T18:08:00"/>
    <n v="1387403967"/>
    <x v="1824"/>
    <b v="0"/>
    <x v="244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2:01:43"/>
    <n v="1371585703"/>
    <x v="1825"/>
    <b v="0"/>
    <x v="133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4:10:17"/>
    <n v="1390083017"/>
    <x v="1826"/>
    <b v="0"/>
    <x v="44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2T23:49:21"/>
    <n v="1294818561"/>
    <x v="1827"/>
    <b v="0"/>
    <x v="93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4:00:00"/>
    <n v="1396906530"/>
    <x v="1828"/>
    <b v="0"/>
    <x v="53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4:00:00"/>
    <n v="1291428371"/>
    <x v="1829"/>
    <b v="0"/>
    <x v="51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8:25:07"/>
    <n v="1390667107"/>
    <x v="1830"/>
    <b v="0"/>
    <x v="334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5:54:23"/>
    <n v="1335570863"/>
    <x v="1831"/>
    <b v="0"/>
    <x v="25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4:57:07"/>
    <n v="1296651427"/>
    <x v="1832"/>
    <b v="0"/>
    <x v="9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1T23:59:00"/>
    <n v="1359421403"/>
    <x v="1833"/>
    <b v="0"/>
    <x v="20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15:08:15"/>
    <n v="1418684895"/>
    <x v="1834"/>
    <b v="0"/>
    <x v="24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7:51:11"/>
    <n v="1456851071"/>
    <x v="1835"/>
    <b v="0"/>
    <x v="202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1:25:29"/>
    <n v="1359660329"/>
    <x v="1836"/>
    <b v="0"/>
    <x v="16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6:08:55"/>
    <n v="1326848935"/>
    <x v="1837"/>
    <b v="0"/>
    <x v="209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19:00:00"/>
    <n v="1314989557"/>
    <x v="1838"/>
    <b v="0"/>
    <x v="33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09:19:42"/>
    <n v="1472750382"/>
    <x v="1839"/>
    <b v="0"/>
    <x v="43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0:59:00"/>
    <n v="1366251510"/>
    <x v="1840"/>
    <b v="0"/>
    <x v="62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0:59:00"/>
    <n v="1397679445"/>
    <x v="1841"/>
    <b v="0"/>
    <x v="244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1:59:00"/>
    <n v="1422371381"/>
    <x v="1842"/>
    <b v="0"/>
    <x v="64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5:52:34"/>
    <n v="1295653954"/>
    <x v="1843"/>
    <b v="0"/>
    <x v="179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19:00:00"/>
    <n v="1304464914"/>
    <x v="1844"/>
    <b v="0"/>
    <x v="9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0:55:00"/>
    <n v="1464854398"/>
    <x v="1845"/>
    <b v="0"/>
    <x v="10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7:36:17"/>
    <n v="1352993777"/>
    <x v="1846"/>
    <b v="0"/>
    <x v="335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1:40:32"/>
    <n v="1427780432"/>
    <x v="1847"/>
    <b v="0"/>
    <x v="44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2:59:00"/>
    <n v="1306608888"/>
    <x v="1848"/>
    <b v="0"/>
    <x v="5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2:17:39"/>
    <n v="1347913059"/>
    <x v="1849"/>
    <b v="0"/>
    <x v="22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5:01:40"/>
    <n v="1402441300"/>
    <x v="1850"/>
    <b v="0"/>
    <x v="122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7:00:00"/>
    <n v="1404769538"/>
    <x v="1851"/>
    <b v="0"/>
    <x v="55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6:00:00"/>
    <n v="1426703452"/>
    <x v="1852"/>
    <b v="0"/>
    <x v="132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8:26:57"/>
    <n v="1348536417"/>
    <x v="1853"/>
    <b v="0"/>
    <x v="25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6:30:37"/>
    <n v="1366763437"/>
    <x v="1854"/>
    <b v="0"/>
    <x v="49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4:55:40"/>
    <n v="1385124940"/>
    <x v="1855"/>
    <b v="0"/>
    <x v="277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2:31:12"/>
    <n v="1403901072"/>
    <x v="1856"/>
    <b v="0"/>
    <x v="44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0:26:53"/>
    <n v="1407954413"/>
    <x v="1857"/>
    <b v="0"/>
    <x v="19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1:48:41"/>
    <n v="1318826921"/>
    <x v="1858"/>
    <b v="0"/>
    <x v="184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0:28:49"/>
    <n v="1314124129"/>
    <x v="1859"/>
    <b v="0"/>
    <x v="6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09:01:24"/>
    <n v="1389891684"/>
    <x v="1860"/>
    <b v="0"/>
    <x v="10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5T23:12:21"/>
    <n v="1419664341"/>
    <x v="1861"/>
    <b v="0"/>
    <x v="78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7T23:30:00"/>
    <n v="1484912974"/>
    <x v="1862"/>
    <b v="0"/>
    <x v="38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1:08:05"/>
    <n v="1400008085"/>
    <x v="1863"/>
    <b v="0"/>
    <x v="84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09:11:40"/>
    <n v="1396631500"/>
    <x v="1864"/>
    <b v="0"/>
    <x v="53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1:49:07"/>
    <n v="1475398147"/>
    <x v="1865"/>
    <b v="0"/>
    <x v="84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0:00:00"/>
    <n v="1483768497"/>
    <x v="1866"/>
    <b v="0"/>
    <x v="84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4:11:52"/>
    <n v="1475791912"/>
    <x v="1867"/>
    <b v="0"/>
    <x v="29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4T23:59:00"/>
    <n v="1448044925"/>
    <x v="1868"/>
    <b v="0"/>
    <x v="5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6:04:09"/>
    <n v="1480896249"/>
    <x v="1869"/>
    <b v="0"/>
    <x v="78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0:17:00"/>
    <n v="1451723535"/>
    <x v="1870"/>
    <b v="0"/>
    <x v="202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1:48:21"/>
    <n v="1413053301"/>
    <x v="1871"/>
    <b v="0"/>
    <x v="1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19:06:42"/>
    <n v="1433041602"/>
    <x v="1872"/>
    <b v="0"/>
    <x v="62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8:45:00"/>
    <n v="1433861210"/>
    <x v="1873"/>
    <b v="0"/>
    <x v="84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5:15:33"/>
    <n v="1465427733"/>
    <x v="1874"/>
    <b v="0"/>
    <x v="84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3:35:08"/>
    <n v="1465335308"/>
    <x v="1875"/>
    <b v="0"/>
    <x v="8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2:50:05"/>
    <n v="1400309405"/>
    <x v="1876"/>
    <b v="0"/>
    <x v="78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6:42:05"/>
    <n v="1422664925"/>
    <x v="1877"/>
    <b v="0"/>
    <x v="78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6:12:35"/>
    <n v="1400026355"/>
    <x v="1878"/>
    <b v="0"/>
    <x v="78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6:35:29"/>
    <n v="1455377729"/>
    <x v="1879"/>
    <b v="0"/>
    <x v="84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4:36:20"/>
    <n v="1456839380"/>
    <x v="1880"/>
    <b v="0"/>
    <x v="5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8:39:49"/>
    <n v="1423366789"/>
    <x v="1881"/>
    <b v="0"/>
    <x v="16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5:48:00"/>
    <n v="1339109212"/>
    <x v="1882"/>
    <b v="0"/>
    <x v="75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3:45:08"/>
    <n v="1331333108"/>
    <x v="1883"/>
    <b v="0"/>
    <x v="58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4:00:00"/>
    <n v="1350967535"/>
    <x v="1884"/>
    <b v="0"/>
    <x v="55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4:00:00"/>
    <n v="1341800110"/>
    <x v="1885"/>
    <b v="0"/>
    <x v="217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4:45:38"/>
    <n v="1413236738"/>
    <x v="1886"/>
    <b v="0"/>
    <x v="60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3:30:00"/>
    <n v="1447614732"/>
    <x v="1887"/>
    <b v="0"/>
    <x v="22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0:59:00"/>
    <n v="1272692732"/>
    <x v="1888"/>
    <b v="0"/>
    <x v="30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0:02:26"/>
    <n v="1359140546"/>
    <x v="1889"/>
    <b v="0"/>
    <x v="3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0:52:08"/>
    <n v="1353005528"/>
    <x v="1890"/>
    <b v="0"/>
    <x v="33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2:00:00"/>
    <n v="1275851354"/>
    <x v="1891"/>
    <b v="0"/>
    <x v="148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7:18:01"/>
    <n v="1304867881"/>
    <x v="1892"/>
    <b v="0"/>
    <x v="55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19:59:00"/>
    <n v="1301524585"/>
    <x v="1893"/>
    <b v="0"/>
    <x v="43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3:43:03"/>
    <n v="1326404583"/>
    <x v="1894"/>
    <b v="0"/>
    <x v="9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09:55:22"/>
    <n v="1442771722"/>
    <x v="1895"/>
    <b v="0"/>
    <x v="5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09:02:45"/>
    <n v="1331658165"/>
    <x v="1896"/>
    <b v="0"/>
    <x v="62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3:00:00"/>
    <n v="1392040806"/>
    <x v="1897"/>
    <b v="0"/>
    <x v="275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0:00:00"/>
    <n v="1451277473"/>
    <x v="1898"/>
    <b v="0"/>
    <x v="64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3:36:06"/>
    <n v="1424730966"/>
    <x v="1899"/>
    <b v="0"/>
    <x v="288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1:59:00"/>
    <n v="1347137731"/>
    <x v="1900"/>
    <b v="0"/>
    <x v="241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5:00:00"/>
    <n v="1429707729"/>
    <x v="1901"/>
    <b v="0"/>
    <x v="20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0:57:27"/>
    <n v="1422903447"/>
    <x v="1902"/>
    <b v="0"/>
    <x v="8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0:29:51"/>
    <n v="1480357791"/>
    <x v="1903"/>
    <b v="0"/>
    <x v="14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8:27:01"/>
    <n v="1447864021"/>
    <x v="1904"/>
    <b v="0"/>
    <x v="84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4:13:14"/>
    <n v="1407535994"/>
    <x v="1905"/>
    <b v="0"/>
    <x v="80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8:06:23"/>
    <n v="1464105983"/>
    <x v="1906"/>
    <b v="0"/>
    <x v="221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6:05:25"/>
    <n v="1399557925"/>
    <x v="1907"/>
    <b v="0"/>
    <x v="80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4:01:40"/>
    <n v="1480456900"/>
    <x v="1908"/>
    <b v="0"/>
    <x v="80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2:17:59"/>
    <n v="1411467479"/>
    <x v="1909"/>
    <b v="0"/>
    <x v="44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4:45:00"/>
    <n v="1442531217"/>
    <x v="1910"/>
    <b v="0"/>
    <x v="168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6:48:54"/>
    <n v="1404953334"/>
    <x v="1911"/>
    <b v="0"/>
    <x v="29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1:26:00"/>
    <n v="1430803560"/>
    <x v="1912"/>
    <b v="0"/>
    <x v="288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4:16:18"/>
    <n v="1410178578"/>
    <x v="1913"/>
    <b v="0"/>
    <x v="55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19:59:00"/>
    <n v="1413519073"/>
    <x v="1914"/>
    <b v="0"/>
    <x v="84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7:10:22"/>
    <n v="1407892222"/>
    <x v="1915"/>
    <b v="0"/>
    <x v="80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0:12:55"/>
    <n v="1476378775"/>
    <x v="1916"/>
    <b v="0"/>
    <x v="79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2:28:53"/>
    <n v="1484116133"/>
    <x v="1917"/>
    <b v="0"/>
    <x v="16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0:57:31"/>
    <n v="1404845851"/>
    <x v="1918"/>
    <b v="0"/>
    <x v="82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3:00:49"/>
    <n v="1429477249"/>
    <x v="1919"/>
    <b v="0"/>
    <x v="22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5:00:00"/>
    <n v="1443042061"/>
    <x v="1920"/>
    <b v="0"/>
    <x v="217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1:19:03"/>
    <n v="1339651143"/>
    <x v="1921"/>
    <b v="0"/>
    <x v="44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2:08:27"/>
    <n v="1384236507"/>
    <x v="1922"/>
    <b v="0"/>
    <x v="31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0:59:00"/>
    <n v="1313612532"/>
    <x v="1923"/>
    <b v="0"/>
    <x v="62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1:33:00"/>
    <n v="1387390555"/>
    <x v="1924"/>
    <b v="0"/>
    <x v="51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6:00:00"/>
    <n v="1379540288"/>
    <x v="1925"/>
    <b v="0"/>
    <x v="47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6:26:00"/>
    <n v="1286319256"/>
    <x v="1926"/>
    <b v="0"/>
    <x v="329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7T20:59:00"/>
    <n v="1329856839"/>
    <x v="1927"/>
    <b v="0"/>
    <x v="202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7:33:14"/>
    <n v="1365348794"/>
    <x v="1928"/>
    <b v="0"/>
    <x v="69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6:31:06"/>
    <n v="1306197066"/>
    <x v="1929"/>
    <b v="0"/>
    <x v="11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5:24:42"/>
    <n v="1368019482"/>
    <x v="1930"/>
    <b v="0"/>
    <x v="55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19:30:00"/>
    <n v="1336512309"/>
    <x v="1931"/>
    <b v="0"/>
    <x v="133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1:26:13"/>
    <n v="1325618773"/>
    <x v="1932"/>
    <b v="0"/>
    <x v="144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19:08:27"/>
    <n v="1409195307"/>
    <x v="1933"/>
    <b v="0"/>
    <x v="238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1:00:00"/>
    <n v="1321649321"/>
    <x v="1934"/>
    <b v="0"/>
    <x v="99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0:59:00"/>
    <n v="1400106171"/>
    <x v="1935"/>
    <b v="0"/>
    <x v="133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1:59:00"/>
    <n v="1320528070"/>
    <x v="1936"/>
    <b v="0"/>
    <x v="108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19:59:00"/>
    <n v="1338346281"/>
    <x v="1937"/>
    <b v="0"/>
    <x v="60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1:00:00"/>
    <n v="1370067231"/>
    <x v="1938"/>
    <b v="0"/>
    <x v="229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4:38:28"/>
    <n v="1360366708"/>
    <x v="1939"/>
    <b v="0"/>
    <x v="93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19:59:00"/>
    <n v="1304770233"/>
    <x v="1940"/>
    <b v="0"/>
    <x v="162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2:58:51"/>
    <n v="1397545131"/>
    <x v="1941"/>
    <b v="1"/>
    <x v="337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1:52:20"/>
    <n v="1302033140"/>
    <x v="1942"/>
    <b v="1"/>
    <x v="1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2:28:36"/>
    <n v="1467008916"/>
    <x v="1943"/>
    <b v="1"/>
    <x v="33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6:01:30"/>
    <n v="1396360890"/>
    <x v="1944"/>
    <b v="1"/>
    <x v="33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2:02:38"/>
    <n v="1433224958"/>
    <x v="1945"/>
    <b v="1"/>
    <x v="34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8:36:01"/>
    <n v="1392780961"/>
    <x v="1946"/>
    <b v="1"/>
    <x v="16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1:59:00"/>
    <n v="1255730520"/>
    <x v="1947"/>
    <b v="1"/>
    <x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09:02:00"/>
    <n v="1460557809"/>
    <x v="1948"/>
    <b v="1"/>
    <x v="341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2:09:11"/>
    <n v="1402394951"/>
    <x v="1949"/>
    <b v="1"/>
    <x v="342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0:21:13"/>
    <n v="1300767673"/>
    <x v="1950"/>
    <b v="1"/>
    <x v="343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3:05:37"/>
    <n v="1475921137"/>
    <x v="1951"/>
    <b v="1"/>
    <x v="34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6:33:35"/>
    <n v="1378737215"/>
    <x v="1952"/>
    <b v="1"/>
    <x v="345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19:00:00"/>
    <n v="1328158065"/>
    <x v="1953"/>
    <b v="1"/>
    <x v="206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1:00:00"/>
    <n v="1453730176"/>
    <x v="1954"/>
    <b v="1"/>
    <x v="119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1:00:00"/>
    <n v="1334989881"/>
    <x v="1955"/>
    <b v="1"/>
    <x v="126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3:10:05"/>
    <n v="1425507005"/>
    <x v="1956"/>
    <b v="1"/>
    <x v="346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8:21:53"/>
    <n v="1348712513"/>
    <x v="1957"/>
    <b v="1"/>
    <x v="347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4:42:41"/>
    <n v="1361490161"/>
    <x v="1958"/>
    <b v="1"/>
    <x v="348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6:00:00"/>
    <n v="1408565860"/>
    <x v="1959"/>
    <b v="1"/>
    <x v="349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0:42:21"/>
    <n v="1416559341"/>
    <x v="1960"/>
    <b v="1"/>
    <x v="51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19:59:00"/>
    <n v="1346042417"/>
    <x v="1961"/>
    <b v="1"/>
    <x v="350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0:43:56"/>
    <n v="1397414636"/>
    <x v="1962"/>
    <b v="1"/>
    <x v="351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2:18:54"/>
    <n v="1407838734"/>
    <x v="1963"/>
    <b v="1"/>
    <x v="242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2:32:52"/>
    <n v="1458714772"/>
    <x v="1964"/>
    <b v="1"/>
    <x v="352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7:00:00"/>
    <n v="1324433310"/>
    <x v="1965"/>
    <b v="1"/>
    <x v="27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4:58:18"/>
    <n v="1405429098"/>
    <x v="1966"/>
    <b v="1"/>
    <x v="35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7:55:29"/>
    <n v="1396367729"/>
    <x v="1967"/>
    <b v="1"/>
    <x v="316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7:05:15"/>
    <n v="1478095515"/>
    <x v="1968"/>
    <b v="1"/>
    <x v="354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1:01:08"/>
    <n v="1467831668"/>
    <x v="1969"/>
    <b v="1"/>
    <x v="355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19:38:21"/>
    <n v="1361248701"/>
    <x v="1970"/>
    <b v="1"/>
    <x v="356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0:00:00"/>
    <n v="1381752061"/>
    <x v="1971"/>
    <b v="1"/>
    <x v="357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7:17:24"/>
    <n v="1350605844"/>
    <x v="1972"/>
    <b v="1"/>
    <x v="146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5T23:00:00"/>
    <n v="1467134464"/>
    <x v="1973"/>
    <b v="1"/>
    <x v="358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0:01:09"/>
    <n v="1371715269"/>
    <x v="1974"/>
    <b v="1"/>
    <x v="359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0:07:31"/>
    <n v="1360346851"/>
    <x v="1975"/>
    <b v="1"/>
    <x v="35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3:35:25"/>
    <n v="1371159325"/>
    <x v="1976"/>
    <b v="1"/>
    <x v="360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8T23:59:00"/>
    <n v="1446527540"/>
    <x v="1977"/>
    <b v="1"/>
    <x v="36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1T23:00:00"/>
    <n v="1336627492"/>
    <x v="1978"/>
    <b v="1"/>
    <x v="362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0:59:00"/>
    <n v="1444734146"/>
    <x v="1979"/>
    <b v="1"/>
    <x v="36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4:01:02"/>
    <n v="1456232462"/>
    <x v="1980"/>
    <b v="1"/>
    <x v="364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09:24:25"/>
    <n v="1402334665"/>
    <x v="1981"/>
    <b v="0"/>
    <x v="8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7:04:47"/>
    <n v="1478268287"/>
    <x v="1982"/>
    <b v="0"/>
    <x v="78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1T23:00:00"/>
    <n v="1470874618"/>
    <x v="1983"/>
    <b v="0"/>
    <x v="38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1:58:01"/>
    <n v="1412189881"/>
    <x v="1984"/>
    <b v="0"/>
    <x v="63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5:00:00"/>
    <n v="1467650771"/>
    <x v="1985"/>
    <b v="0"/>
    <x v="80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1:24:43"/>
    <n v="1455359083"/>
    <x v="1986"/>
    <b v="0"/>
    <x v="29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7:21:16"/>
    <n v="1422631276"/>
    <x v="1987"/>
    <b v="0"/>
    <x v="33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0:19:02"/>
    <n v="1437502742"/>
    <x v="1988"/>
    <b v="0"/>
    <x v="29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8:20:08"/>
    <n v="1478881208"/>
    <x v="1989"/>
    <b v="0"/>
    <x v="29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0:42:12"/>
    <n v="1454042532"/>
    <x v="1990"/>
    <b v="0"/>
    <x v="81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3:26:26"/>
    <n v="1434144386"/>
    <x v="1991"/>
    <b v="0"/>
    <x v="8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19:26:31"/>
    <n v="1421637991"/>
    <x v="1992"/>
    <b v="0"/>
    <x v="84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6:07:17"/>
    <n v="1448114837"/>
    <x v="1993"/>
    <b v="0"/>
    <x v="78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7:09:02"/>
    <n v="1475885342"/>
    <x v="1994"/>
    <b v="0"/>
    <x v="78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3:38:56"/>
    <n v="1435354736"/>
    <x v="1995"/>
    <b v="0"/>
    <x v="8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1:40:11"/>
    <n v="1402429211"/>
    <x v="1996"/>
    <b v="0"/>
    <x v="78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4:20:12"/>
    <n v="1406499612"/>
    <x v="1997"/>
    <b v="0"/>
    <x v="78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8:50:38"/>
    <n v="1402973438"/>
    <x v="1998"/>
    <b v="0"/>
    <x v="8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4:35:08"/>
    <n v="1413286508"/>
    <x v="1999"/>
    <b v="0"/>
    <x v="63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4:50:13"/>
    <n v="1449528613"/>
    <x v="2000"/>
    <b v="0"/>
    <x v="20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2:00:00"/>
    <n v="1431406916"/>
    <x v="2001"/>
    <b v="1"/>
    <x v="365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09:05:43"/>
    <n v="1482599143"/>
    <x v="2002"/>
    <b v="1"/>
    <x v="366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5:00:00"/>
    <n v="1276830052"/>
    <x v="2003"/>
    <b v="1"/>
    <x v="5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6:31:03"/>
    <n v="1402410663"/>
    <x v="2004"/>
    <b v="1"/>
    <x v="178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19:59:00"/>
    <n v="1379532618"/>
    <x v="2005"/>
    <b v="1"/>
    <x v="277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5:00:45"/>
    <n v="1414584045"/>
    <x v="2006"/>
    <b v="1"/>
    <x v="175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0:00:00"/>
    <n v="1276891586"/>
    <x v="2007"/>
    <b v="1"/>
    <x v="89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6:30:22"/>
    <n v="1312641022"/>
    <x v="2008"/>
    <b v="1"/>
    <x v="14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0:45:43"/>
    <n v="1476776743"/>
    <x v="2009"/>
    <b v="1"/>
    <x v="367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5:54:51"/>
    <n v="1468972491"/>
    <x v="2010"/>
    <b v="1"/>
    <x v="368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5:00:00"/>
    <n v="1449650173"/>
    <x v="2011"/>
    <b v="1"/>
    <x v="369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1:44:01"/>
    <n v="1420573441"/>
    <x v="2012"/>
    <b v="1"/>
    <x v="275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5:03:34"/>
    <n v="1462835014"/>
    <x v="2013"/>
    <b v="1"/>
    <x v="370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0:08:59"/>
    <n v="1361250539"/>
    <x v="2014"/>
    <b v="1"/>
    <x v="371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3:02:43"/>
    <n v="1313010163"/>
    <x v="2015"/>
    <b v="1"/>
    <x v="37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3:08:19"/>
    <n v="1360271299"/>
    <x v="2016"/>
    <b v="1"/>
    <x v="373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0:00:00"/>
    <n v="1329873755"/>
    <x v="2017"/>
    <b v="1"/>
    <x v="374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0:46:49"/>
    <n v="1436863609"/>
    <x v="2018"/>
    <b v="1"/>
    <x v="375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09:00:21"/>
    <n v="1471971621"/>
    <x v="2019"/>
    <b v="1"/>
    <x v="376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5:04:00"/>
    <n v="1396923624"/>
    <x v="2020"/>
    <b v="1"/>
    <x v="259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7:41:37"/>
    <n v="1407634897"/>
    <x v="2021"/>
    <b v="1"/>
    <x v="1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5:39:32"/>
    <n v="1463060372"/>
    <x v="2022"/>
    <b v="1"/>
    <x v="166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2:05:53"/>
    <n v="1431425153"/>
    <x v="2023"/>
    <b v="1"/>
    <x v="377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19:00:00"/>
    <n v="1341875544"/>
    <x v="2024"/>
    <b v="1"/>
    <x v="217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0:25:46"/>
    <n v="1431404746"/>
    <x v="2025"/>
    <b v="1"/>
    <x v="378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19:59:00"/>
    <n v="1394127585"/>
    <x v="2026"/>
    <b v="1"/>
    <x v="379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0:31:59"/>
    <n v="1423855919"/>
    <x v="2027"/>
    <b v="1"/>
    <x v="380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3:55:00"/>
    <n v="1265493806"/>
    <x v="2028"/>
    <b v="1"/>
    <x v="1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6:31:21"/>
    <n v="1406507481"/>
    <x v="2029"/>
    <b v="1"/>
    <x v="225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5:54:56"/>
    <n v="1351641296"/>
    <x v="2030"/>
    <b v="1"/>
    <x v="381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7:00:00"/>
    <n v="1417506853"/>
    <x v="2031"/>
    <b v="1"/>
    <x v="27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1:00:00"/>
    <n v="1479216874"/>
    <x v="2032"/>
    <b v="1"/>
    <x v="382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7:58:38"/>
    <n v="1395885518"/>
    <x v="2033"/>
    <b v="1"/>
    <x v="150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2:58:00"/>
    <n v="1426216033"/>
    <x v="2034"/>
    <b v="1"/>
    <x v="27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7:00:00"/>
    <n v="1446562807"/>
    <x v="2035"/>
    <b v="1"/>
    <x v="383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2:45:19"/>
    <n v="1397076319"/>
    <x v="2036"/>
    <b v="1"/>
    <x v="384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2:02:33"/>
    <n v="1383195753"/>
    <x v="2037"/>
    <b v="1"/>
    <x v="385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0:00:00"/>
    <n v="1369895421"/>
    <x v="2038"/>
    <b v="1"/>
    <x v="386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0:59:00"/>
    <n v="1477996325"/>
    <x v="2039"/>
    <b v="1"/>
    <x v="16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5:15:03"/>
    <n v="1383257703"/>
    <x v="2040"/>
    <b v="1"/>
    <x v="197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5:37:07"/>
    <n v="1476189427"/>
    <x v="2041"/>
    <b v="0"/>
    <x v="148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8:59:34"/>
    <n v="1448297974"/>
    <x v="2042"/>
    <b v="0"/>
    <x v="205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0:59:00"/>
    <n v="1476764077"/>
    <x v="2043"/>
    <b v="0"/>
    <x v="189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8:25:14"/>
    <n v="1431620714"/>
    <x v="2044"/>
    <b v="0"/>
    <x v="387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8:07:27"/>
    <n v="1339207647"/>
    <x v="2045"/>
    <b v="0"/>
    <x v="40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0:07:24"/>
    <n v="1366690044"/>
    <x v="2046"/>
    <b v="0"/>
    <x v="3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6:00:00"/>
    <n v="1426714870"/>
    <x v="2047"/>
    <b v="0"/>
    <x v="388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7:38:11"/>
    <n v="1366731491"/>
    <x v="2048"/>
    <b v="0"/>
    <x v="389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14:59:00"/>
    <n v="1382963963"/>
    <x v="2049"/>
    <b v="0"/>
    <x v="390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7:42:58"/>
    <n v="1429580578"/>
    <x v="2050"/>
    <b v="0"/>
    <x v="203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6:32:17"/>
    <n v="1385425937"/>
    <x v="2051"/>
    <b v="0"/>
    <x v="391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8:00:53"/>
    <n v="1452045653"/>
    <x v="2052"/>
    <b v="0"/>
    <x v="392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7:49:11"/>
    <n v="1445870951"/>
    <x v="2053"/>
    <b v="0"/>
    <x v="212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4:30:10"/>
    <n v="1396441810"/>
    <x v="2054"/>
    <b v="0"/>
    <x v="393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0:00:00"/>
    <n v="1415031043"/>
    <x v="2055"/>
    <b v="0"/>
    <x v="2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0:15:42"/>
    <n v="1363630542"/>
    <x v="2056"/>
    <b v="0"/>
    <x v="39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3:52:12"/>
    <n v="1453895532"/>
    <x v="2057"/>
    <b v="0"/>
    <x v="395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2:00:00"/>
    <n v="1421916830"/>
    <x v="2058"/>
    <b v="0"/>
    <x v="396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3:59:00"/>
    <n v="1450880854"/>
    <x v="2059"/>
    <b v="0"/>
    <x v="269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7:25:50"/>
    <n v="1400945150"/>
    <x v="2060"/>
    <b v="0"/>
    <x v="397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0:20:54"/>
    <n v="1480616454"/>
    <x v="2061"/>
    <b v="0"/>
    <x v="2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0:11:38"/>
    <n v="1456218698"/>
    <x v="2062"/>
    <b v="0"/>
    <x v="398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09:35:01"/>
    <n v="1460482501"/>
    <x v="2063"/>
    <b v="0"/>
    <x v="72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4:00:00"/>
    <n v="1366879523"/>
    <x v="2064"/>
    <b v="0"/>
    <x v="399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0:00:29"/>
    <n v="1385366429"/>
    <x v="2065"/>
    <b v="0"/>
    <x v="400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0:31:23"/>
    <n v="1406226683"/>
    <x v="2066"/>
    <b v="0"/>
    <x v="71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2:29:36"/>
    <n v="1429648176"/>
    <x v="2067"/>
    <b v="0"/>
    <x v="73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2:11:55"/>
    <n v="1474402315"/>
    <x v="2068"/>
    <b v="0"/>
    <x v="88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5:19:51"/>
    <n v="1449098391"/>
    <x v="2069"/>
    <b v="0"/>
    <x v="40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7:45:23"/>
    <n v="1464536723"/>
    <x v="2070"/>
    <b v="0"/>
    <x v="401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2:41:24"/>
    <n v="1471502484"/>
    <x v="2071"/>
    <b v="0"/>
    <x v="402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5:57:12"/>
    <n v="1460037432"/>
    <x v="2072"/>
    <b v="0"/>
    <x v="403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8:01:58"/>
    <n v="1427212918"/>
    <x v="2073"/>
    <b v="0"/>
    <x v="404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1:49:42"/>
    <n v="1459972182"/>
    <x v="2074"/>
    <b v="0"/>
    <x v="8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8:21:28"/>
    <n v="1372177288"/>
    <x v="2075"/>
    <b v="0"/>
    <x v="405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3:08:09"/>
    <n v="1402693689"/>
    <x v="2076"/>
    <b v="0"/>
    <x v="406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3:00:00"/>
    <n v="1428541276"/>
    <x v="2077"/>
    <b v="0"/>
    <x v="101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0:30:57"/>
    <n v="1479493857"/>
    <x v="2078"/>
    <b v="0"/>
    <x v="53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1:00:00"/>
    <n v="1432659793"/>
    <x v="2079"/>
    <b v="0"/>
    <x v="4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5:58:20"/>
    <n v="1444690700"/>
    <x v="2080"/>
    <b v="0"/>
    <x v="133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0:59:00"/>
    <n v="1333597555"/>
    <x v="2081"/>
    <b v="0"/>
    <x v="16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19:53:16"/>
    <n v="1316919196"/>
    <x v="2082"/>
    <b v="0"/>
    <x v="44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09:19:55"/>
    <n v="1336238395"/>
    <x v="2083"/>
    <b v="0"/>
    <x v="20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2:59:00"/>
    <n v="1396468782"/>
    <x v="2084"/>
    <b v="0"/>
    <x v="67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2:03:07"/>
    <n v="1339790587"/>
    <x v="2085"/>
    <b v="0"/>
    <x v="1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0:59:00"/>
    <n v="1321200332"/>
    <x v="2086"/>
    <b v="0"/>
    <x v="2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0:54:18"/>
    <n v="1312865658"/>
    <x v="2087"/>
    <b v="0"/>
    <x v="20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19:59:00"/>
    <n v="1281028152"/>
    <x v="2088"/>
    <b v="0"/>
    <x v="11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7:49:54"/>
    <n v="1372384194"/>
    <x v="2089"/>
    <b v="0"/>
    <x v="95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1:09:15"/>
    <n v="1359104955"/>
    <x v="2090"/>
    <b v="0"/>
    <x v="322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2:00:00"/>
    <n v="1294818278"/>
    <x v="2091"/>
    <b v="0"/>
    <x v="33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8:58:52"/>
    <n v="1312822732"/>
    <x v="2092"/>
    <b v="0"/>
    <x v="16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3:30:32"/>
    <n v="1351024232"/>
    <x v="2093"/>
    <b v="0"/>
    <x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19:00:00"/>
    <n v="1327969730"/>
    <x v="2094"/>
    <b v="0"/>
    <x v="250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09:36:13"/>
    <n v="1312392973"/>
    <x v="2095"/>
    <b v="0"/>
    <x v="19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19:59:00"/>
    <n v="1349892735"/>
    <x v="2096"/>
    <b v="0"/>
    <x v="25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7:02:15"/>
    <n v="1317564135"/>
    <x v="2097"/>
    <b v="0"/>
    <x v="44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8:43:55"/>
    <n v="1328582635"/>
    <x v="2098"/>
    <b v="0"/>
    <x v="58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1T19:40:00"/>
    <n v="1434650084"/>
    <x v="2099"/>
    <b v="0"/>
    <x v="287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19:59:00"/>
    <n v="1339704141"/>
    <x v="2100"/>
    <b v="0"/>
    <x v="74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19:35:14"/>
    <n v="1323920114"/>
    <x v="2101"/>
    <b v="0"/>
    <x v="3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2:50:48"/>
    <n v="1302036648"/>
    <x v="2102"/>
    <b v="0"/>
    <x v="44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1:07:07"/>
    <n v="1349892427"/>
    <x v="2103"/>
    <b v="0"/>
    <x v="248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6:00:00"/>
    <n v="1367286434"/>
    <x v="2104"/>
    <b v="0"/>
    <x v="7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0:00:00"/>
    <n v="1415472953"/>
    <x v="2105"/>
    <b v="0"/>
    <x v="221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1:09:34"/>
    <n v="1356584974"/>
    <x v="2106"/>
    <b v="0"/>
    <x v="3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0:03:13"/>
    <n v="1413997393"/>
    <x v="2107"/>
    <b v="0"/>
    <x v="6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19:55:00"/>
    <n v="1344917580"/>
    <x v="2108"/>
    <b v="0"/>
    <x v="277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09:00:17"/>
    <n v="1433523617"/>
    <x v="2109"/>
    <b v="0"/>
    <x v="244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0:59:00"/>
    <n v="1398873969"/>
    <x v="2110"/>
    <b v="0"/>
    <x v="44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7:00:00"/>
    <n v="1307594625"/>
    <x v="2111"/>
    <b v="0"/>
    <x v="70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4:16:33"/>
    <n v="1364854593"/>
    <x v="2112"/>
    <b v="0"/>
    <x v="202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12:46:16"/>
    <n v="1408481176"/>
    <x v="2113"/>
    <b v="0"/>
    <x v="329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0:59:00"/>
    <n v="1286480070"/>
    <x v="2114"/>
    <b v="0"/>
    <x v="206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7:56:41"/>
    <n v="1295575001"/>
    <x v="2115"/>
    <b v="0"/>
    <x v="17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0:40:03"/>
    <n v="1345056003"/>
    <x v="2116"/>
    <b v="0"/>
    <x v="297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0:59:00"/>
    <n v="1444699549"/>
    <x v="2117"/>
    <b v="0"/>
    <x v="2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2:08:56"/>
    <n v="1308946136"/>
    <x v="2118"/>
    <b v="0"/>
    <x v="5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19:07:25"/>
    <n v="1342494445"/>
    <x v="2119"/>
    <b v="0"/>
    <x v="19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5:08:56"/>
    <n v="1384384136"/>
    <x v="2120"/>
    <b v="0"/>
    <x v="50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09:49:08"/>
    <n v="1481564948"/>
    <x v="2121"/>
    <b v="0"/>
    <x v="73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6T23:12:49"/>
    <n v="1481181169"/>
    <x v="2122"/>
    <b v="0"/>
    <x v="8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2:59:00"/>
    <n v="1263982307"/>
    <x v="2123"/>
    <b v="0"/>
    <x v="81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1:00:00"/>
    <n v="1286930435"/>
    <x v="2124"/>
    <b v="0"/>
    <x v="81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6:33:53"/>
    <n v="1436142833"/>
    <x v="2125"/>
    <b v="0"/>
    <x v="74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5:21:27"/>
    <n v="1415488887"/>
    <x v="2126"/>
    <b v="0"/>
    <x v="84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03:07:43"/>
    <n v="1423570063"/>
    <x v="2127"/>
    <b v="0"/>
    <x v="163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0:32:49"/>
    <n v="1406140369"/>
    <x v="2128"/>
    <b v="0"/>
    <x v="29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6:35:00"/>
    <n v="1454978100"/>
    <x v="2129"/>
    <b v="0"/>
    <x v="8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8:04:23"/>
    <n v="1405130663"/>
    <x v="2130"/>
    <b v="0"/>
    <x v="80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0:58:11"/>
    <n v="1434085091"/>
    <x v="2131"/>
    <b v="0"/>
    <x v="8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3:41:32"/>
    <n v="1388835692"/>
    <x v="2132"/>
    <b v="0"/>
    <x v="221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2:59:00"/>
    <n v="1300328399"/>
    <x v="2133"/>
    <b v="0"/>
    <x v="8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3:16:31"/>
    <n v="1364505391"/>
    <x v="2134"/>
    <b v="0"/>
    <x v="8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5:07:13"/>
    <n v="1346800033"/>
    <x v="2135"/>
    <b v="0"/>
    <x v="19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4:13:06"/>
    <n v="1379592786"/>
    <x v="2136"/>
    <b v="0"/>
    <x v="80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0:30:29"/>
    <n v="1415212229"/>
    <x v="2137"/>
    <b v="0"/>
    <x v="408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7:18:59"/>
    <n v="1381364339"/>
    <x v="2138"/>
    <b v="0"/>
    <x v="8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0:00:08"/>
    <n v="1475604008"/>
    <x v="2139"/>
    <b v="0"/>
    <x v="6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2:00:24"/>
    <n v="1355342424"/>
    <x v="2140"/>
    <b v="0"/>
    <x v="202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2:39:19"/>
    <n v="1413351559"/>
    <x v="2141"/>
    <b v="0"/>
    <x v="78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8:50:10"/>
    <n v="1449075010"/>
    <x v="2142"/>
    <b v="0"/>
    <x v="8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1:00:00"/>
    <n v="1275599812"/>
    <x v="2143"/>
    <b v="0"/>
    <x v="81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5:07:20"/>
    <n v="1376399240"/>
    <x v="2144"/>
    <b v="0"/>
    <x v="5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2:41:54"/>
    <n v="1382938914"/>
    <x v="2145"/>
    <b v="0"/>
    <x v="30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8:18:30"/>
    <n v="1453997910"/>
    <x v="2146"/>
    <b v="0"/>
    <x v="29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0:05:48"/>
    <n v="1413356748"/>
    <x v="2147"/>
    <b v="0"/>
    <x v="16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8:36:22"/>
    <n v="1425404182"/>
    <x v="2148"/>
    <b v="0"/>
    <x v="84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6:00:00"/>
    <n v="1277512556"/>
    <x v="2149"/>
    <b v="0"/>
    <x v="78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2T22:49:59"/>
    <n v="1465800599"/>
    <x v="2150"/>
    <b v="0"/>
    <x v="80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2:20:14"/>
    <n v="1464639614"/>
    <x v="2151"/>
    <b v="0"/>
    <x v="79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0:58:29"/>
    <n v="1392321509"/>
    <x v="2152"/>
    <b v="0"/>
    <x v="80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09T23:59:00"/>
    <n v="1417470718"/>
    <x v="2153"/>
    <b v="0"/>
    <x v="80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7:10:27"/>
    <n v="1389193827"/>
    <x v="2154"/>
    <b v="0"/>
    <x v="84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8:56:25"/>
    <n v="1456854985"/>
    <x v="2155"/>
    <b v="0"/>
    <x v="81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2:30:06"/>
    <n v="1375475406"/>
    <x v="2156"/>
    <b v="0"/>
    <x v="1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2T23:59:00"/>
    <n v="1479684783"/>
    <x v="2157"/>
    <b v="0"/>
    <x v="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2:29:34"/>
    <n v="1356121774"/>
    <x v="2158"/>
    <b v="0"/>
    <x v="409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09:32:54"/>
    <n v="1308245574"/>
    <x v="2159"/>
    <b v="0"/>
    <x v="84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09:05:05"/>
    <n v="1334855105"/>
    <x v="2160"/>
    <b v="0"/>
    <x v="38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12:27:39"/>
    <n v="1440448059"/>
    <x v="2161"/>
    <b v="0"/>
    <x v="62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0:23:11"/>
    <n v="1403547791"/>
    <x v="2162"/>
    <b v="0"/>
    <x v="6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19:50:00"/>
    <n v="1429306520"/>
    <x v="2163"/>
    <b v="0"/>
    <x v="3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4T19:59:00"/>
    <n v="1464196414"/>
    <x v="2164"/>
    <b v="0"/>
    <x v="1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7:00:35"/>
    <n v="1457539235"/>
    <x v="2165"/>
    <b v="0"/>
    <x v="2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3:06:58"/>
    <n v="1413922018"/>
    <x v="2166"/>
    <b v="0"/>
    <x v="58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7:35:37"/>
    <n v="1346463337"/>
    <x v="2167"/>
    <b v="0"/>
    <x v="22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1:00:00"/>
    <n v="1484058261"/>
    <x v="2168"/>
    <b v="0"/>
    <x v="158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8:49:11"/>
    <n v="1488214151"/>
    <x v="2169"/>
    <b v="0"/>
    <x v="63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0:00:22"/>
    <n v="1436810422"/>
    <x v="2170"/>
    <b v="0"/>
    <x v="10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1:00:00"/>
    <n v="1431903495"/>
    <x v="2171"/>
    <b v="0"/>
    <x v="5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5:55:20"/>
    <n v="1426773320"/>
    <x v="2172"/>
    <b v="0"/>
    <x v="62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19:59:00"/>
    <n v="1376066243"/>
    <x v="2173"/>
    <b v="0"/>
    <x v="24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5:01:47"/>
    <n v="1459861307"/>
    <x v="2174"/>
    <b v="0"/>
    <x v="287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6:13:06"/>
    <n v="1468455186"/>
    <x v="2175"/>
    <b v="0"/>
    <x v="55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7:11:49"/>
    <n v="1427987509"/>
    <x v="2176"/>
    <b v="0"/>
    <x v="26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5T22:01:07"/>
    <n v="1463032867"/>
    <x v="2177"/>
    <b v="0"/>
    <x v="44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7:16:37"/>
    <n v="1482160597"/>
    <x v="2178"/>
    <b v="0"/>
    <x v="410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0:06:32"/>
    <n v="1426133192"/>
    <x v="2179"/>
    <b v="0"/>
    <x v="64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09:04:28"/>
    <n v="1443801868"/>
    <x v="2180"/>
    <b v="0"/>
    <x v="76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6:07:33"/>
    <n v="1486426053"/>
    <x v="2181"/>
    <b v="0"/>
    <x v="28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3:37:05"/>
    <n v="1409261825"/>
    <x v="2182"/>
    <b v="0"/>
    <x v="289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1:00:00"/>
    <n v="1484037977"/>
    <x v="2183"/>
    <b v="0"/>
    <x v="411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8:00:00"/>
    <n v="1452530041"/>
    <x v="2184"/>
    <b v="1"/>
    <x v="161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0:23:59"/>
    <n v="1360830239"/>
    <x v="2185"/>
    <b v="0"/>
    <x v="412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8:00:00"/>
    <n v="1470062743"/>
    <x v="2186"/>
    <b v="0"/>
    <x v="413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19:59:00"/>
    <n v="1425531666"/>
    <x v="2187"/>
    <b v="1"/>
    <x v="414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09:00:00"/>
    <n v="1474380241"/>
    <x v="2188"/>
    <b v="0"/>
    <x v="415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4:00:00"/>
    <n v="1460055300"/>
    <x v="2189"/>
    <b v="0"/>
    <x v="106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2:59:00"/>
    <n v="1455721204"/>
    <x v="2190"/>
    <b v="0"/>
    <x v="416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2:00:27"/>
    <n v="1486065627"/>
    <x v="2191"/>
    <b v="0"/>
    <x v="20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5:00:00"/>
    <n v="1479414344"/>
    <x v="2192"/>
    <b v="0"/>
    <x v="417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0:59:00"/>
    <n v="1477043072"/>
    <x v="2193"/>
    <b v="0"/>
    <x v="418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09:11:30"/>
    <n v="1456423890"/>
    <x v="2194"/>
    <b v="0"/>
    <x v="419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0:31:40"/>
    <n v="1436725900"/>
    <x v="2195"/>
    <b v="0"/>
    <x v="248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1T23:00:00"/>
    <n v="1478000502"/>
    <x v="2196"/>
    <b v="0"/>
    <x v="302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6:00:59"/>
    <n v="1422540059"/>
    <x v="2197"/>
    <b v="0"/>
    <x v="42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5:20:00"/>
    <n v="1444911600"/>
    <x v="2198"/>
    <b v="0"/>
    <x v="42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1:59:58"/>
    <n v="1442311198"/>
    <x v="2199"/>
    <b v="1"/>
    <x v="140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19:00:00"/>
    <n v="1433775668"/>
    <x v="2200"/>
    <b v="0"/>
    <x v="40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2:19:25"/>
    <n v="1357157965"/>
    <x v="2201"/>
    <b v="0"/>
    <x v="33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2:22:48"/>
    <n v="1349209368"/>
    <x v="2202"/>
    <b v="0"/>
    <x v="422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2:38:02"/>
    <n v="1440535082"/>
    <x v="2203"/>
    <b v="0"/>
    <x v="133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8T23:28:39"/>
    <n v="1360222119"/>
    <x v="2204"/>
    <b v="0"/>
    <x v="196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1:43:09"/>
    <n v="1335987789"/>
    <x v="2205"/>
    <b v="0"/>
    <x v="74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2:10:24"/>
    <n v="1333001424"/>
    <x v="2206"/>
    <b v="0"/>
    <x v="69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1:39:33"/>
    <n v="1381984773"/>
    <x v="2207"/>
    <b v="0"/>
    <x v="63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0:00:00"/>
    <n v="1328649026"/>
    <x v="2208"/>
    <b v="0"/>
    <x v="5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5:00:00"/>
    <n v="1396524644"/>
    <x v="2209"/>
    <b v="0"/>
    <x v="41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09:36:00"/>
    <n v="1329442510"/>
    <x v="2210"/>
    <b v="0"/>
    <x v="250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2:59:00"/>
    <n v="1395168625"/>
    <x v="2211"/>
    <b v="0"/>
    <x v="148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7:00:00"/>
    <n v="1380650177"/>
    <x v="2212"/>
    <b v="0"/>
    <x v="252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1:49:39"/>
    <n v="1429127379"/>
    <x v="2213"/>
    <b v="0"/>
    <x v="29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1:00:48"/>
    <n v="1389121248"/>
    <x v="2214"/>
    <b v="0"/>
    <x v="5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2:59:00"/>
    <n v="1329671572"/>
    <x v="2215"/>
    <b v="0"/>
    <x v="51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0:02:25"/>
    <n v="1436464945"/>
    <x v="2216"/>
    <b v="0"/>
    <x v="25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0:00:00"/>
    <n v="1445539113"/>
    <x v="2217"/>
    <b v="0"/>
    <x v="82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6:00:00"/>
    <n v="1344281383"/>
    <x v="2218"/>
    <b v="0"/>
    <x v="88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09:15:12"/>
    <n v="1437412512"/>
    <x v="2219"/>
    <b v="0"/>
    <x v="10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7:27:16"/>
    <n v="1372296436"/>
    <x v="2220"/>
    <b v="0"/>
    <x v="50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6:00:00"/>
    <n v="1458748809"/>
    <x v="2221"/>
    <b v="0"/>
    <x v="423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0:54:07"/>
    <n v="1325184847"/>
    <x v="2222"/>
    <b v="0"/>
    <x v="209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7:22:48"/>
    <n v="1432826568"/>
    <x v="2223"/>
    <b v="0"/>
    <x v="61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1:00:00"/>
    <n v="1475337675"/>
    <x v="2224"/>
    <b v="0"/>
    <x v="228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1:00:15"/>
    <n v="1408734015"/>
    <x v="2225"/>
    <b v="0"/>
    <x v="42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0:59:00"/>
    <n v="1452625822"/>
    <x v="2226"/>
    <b v="0"/>
    <x v="306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2:22:35"/>
    <n v="1381778555"/>
    <x v="2227"/>
    <b v="0"/>
    <x v="425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2:40:36"/>
    <n v="1437115236"/>
    <x v="2228"/>
    <b v="0"/>
    <x v="296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0:00:00"/>
    <n v="1375113391"/>
    <x v="2229"/>
    <b v="0"/>
    <x v="380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3:08:47"/>
    <n v="1395868127"/>
    <x v="2230"/>
    <b v="0"/>
    <x v="156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1:00:00"/>
    <n v="1369864301"/>
    <x v="2231"/>
    <b v="0"/>
    <x v="426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19:00:00"/>
    <n v="1402945408"/>
    <x v="2232"/>
    <b v="0"/>
    <x v="427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6:00:00"/>
    <n v="1448269539"/>
    <x v="2233"/>
    <b v="0"/>
    <x v="428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1:47:27"/>
    <n v="1481053647"/>
    <x v="2234"/>
    <b v="0"/>
    <x v="33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5:31:51"/>
    <n v="1424997111"/>
    <x v="2235"/>
    <b v="0"/>
    <x v="206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6:48:43"/>
    <n v="1451746123"/>
    <x v="2236"/>
    <b v="0"/>
    <x v="34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1T23:59:00"/>
    <n v="1412294683"/>
    <x v="2237"/>
    <b v="0"/>
    <x v="429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6:55:16"/>
    <n v="1486565716"/>
    <x v="2238"/>
    <b v="0"/>
    <x v="1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0:02:00"/>
    <n v="1382742014"/>
    <x v="2239"/>
    <b v="0"/>
    <x v="374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1:49:04"/>
    <n v="1458762544"/>
    <x v="2240"/>
    <b v="0"/>
    <x v="93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1:51:40"/>
    <n v="1485892300"/>
    <x v="2241"/>
    <b v="0"/>
    <x v="430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19:02:00"/>
    <n v="1382449733"/>
    <x v="2242"/>
    <b v="0"/>
    <x v="431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19:00:00"/>
    <n v="1488823290"/>
    <x v="2243"/>
    <b v="0"/>
    <x v="432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2:30:00"/>
    <n v="1475609946"/>
    <x v="2244"/>
    <b v="0"/>
    <x v="126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0:00:00"/>
    <n v="1390323617"/>
    <x v="2245"/>
    <b v="0"/>
    <x v="433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1:00:10"/>
    <n v="1438801210"/>
    <x v="2246"/>
    <b v="0"/>
    <x v="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7:59:25"/>
    <n v="1436975965"/>
    <x v="2247"/>
    <b v="0"/>
    <x v="434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3:01:18"/>
    <n v="1479157278"/>
    <x v="2248"/>
    <b v="0"/>
    <x v="130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7:52:45"/>
    <n v="1362329565"/>
    <x v="2249"/>
    <b v="0"/>
    <x v="387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7:07:53"/>
    <n v="1478131673"/>
    <x v="2250"/>
    <b v="0"/>
    <x v="435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0:17:57"/>
    <n v="1406362677"/>
    <x v="2251"/>
    <b v="0"/>
    <x v="436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5T23:52:18"/>
    <n v="1469173938"/>
    <x v="2252"/>
    <b v="0"/>
    <x v="437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8:09:07"/>
    <n v="1445267347"/>
    <x v="2253"/>
    <b v="0"/>
    <x v="87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7:32:48"/>
    <n v="1484667168"/>
    <x v="2254"/>
    <b v="0"/>
    <x v="438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4:50:51"/>
    <n v="1460069451"/>
    <x v="2255"/>
    <b v="0"/>
    <x v="197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2:50:46"/>
    <n v="1478602246"/>
    <x v="2256"/>
    <b v="0"/>
    <x v="133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5:00:00"/>
    <n v="1463351329"/>
    <x v="2257"/>
    <b v="0"/>
    <x v="3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0:01:27"/>
    <n v="1431453687"/>
    <x v="2258"/>
    <b v="0"/>
    <x v="242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1:18:56"/>
    <n v="1480360736"/>
    <x v="2259"/>
    <b v="0"/>
    <x v="190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5:24:10"/>
    <n v="1393287850"/>
    <x v="2260"/>
    <b v="0"/>
    <x v="87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09:23:40"/>
    <n v="1485278620"/>
    <x v="2261"/>
    <b v="0"/>
    <x v="439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6:00:00"/>
    <n v="1413295358"/>
    <x v="2262"/>
    <b v="0"/>
    <x v="33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1:58:33"/>
    <n v="1420919913"/>
    <x v="2263"/>
    <b v="0"/>
    <x v="65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19:00:00"/>
    <n v="1462543114"/>
    <x v="2264"/>
    <b v="0"/>
    <x v="440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2:28:27"/>
    <n v="1479241707"/>
    <x v="2265"/>
    <b v="0"/>
    <x v="5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8:00:00"/>
    <n v="1460235592"/>
    <x v="2266"/>
    <b v="0"/>
    <x v="441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7:00:00"/>
    <n v="1416945297"/>
    <x v="2267"/>
    <b v="0"/>
    <x v="442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7:58:35"/>
    <n v="1486691915"/>
    <x v="2268"/>
    <b v="0"/>
    <x v="441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1:00:00"/>
    <n v="1486745663"/>
    <x v="2269"/>
    <b v="0"/>
    <x v="443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3:59:00"/>
    <n v="1482353513"/>
    <x v="2270"/>
    <b v="0"/>
    <x v="444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6:00:04"/>
    <n v="1478736004"/>
    <x v="2271"/>
    <b v="0"/>
    <x v="445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8:47:16"/>
    <n v="1446914836"/>
    <x v="2272"/>
    <b v="0"/>
    <x v="446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4:10:42"/>
    <n v="1487164242"/>
    <x v="2273"/>
    <b v="0"/>
    <x v="206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4:00:57"/>
    <n v="1390564857"/>
    <x v="2274"/>
    <b v="0"/>
    <x v="221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6:47:59"/>
    <n v="1416667679"/>
    <x v="2275"/>
    <b v="0"/>
    <x v="1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7:38:09"/>
    <n v="1386344289"/>
    <x v="2276"/>
    <b v="0"/>
    <x v="11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8:17:03"/>
    <n v="1327767423"/>
    <x v="2277"/>
    <b v="0"/>
    <x v="44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4:59:00"/>
    <n v="1448902867"/>
    <x v="2278"/>
    <b v="0"/>
    <x v="33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0:00:00"/>
    <n v="1421436099"/>
    <x v="2279"/>
    <b v="0"/>
    <x v="58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6:59:51"/>
    <n v="1439909991"/>
    <x v="2280"/>
    <b v="0"/>
    <x v="436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2:50:00"/>
    <n v="1306219897"/>
    <x v="2281"/>
    <b v="0"/>
    <x v="202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0:11:26"/>
    <n v="1447560686"/>
    <x v="2282"/>
    <b v="0"/>
    <x v="8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8:00:04"/>
    <n v="1331348404"/>
    <x v="2283"/>
    <b v="0"/>
    <x v="53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0:00:00"/>
    <n v="1297451245"/>
    <x v="2284"/>
    <b v="0"/>
    <x v="211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0:27:23"/>
    <n v="1338352043"/>
    <x v="2285"/>
    <b v="0"/>
    <x v="1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19:59:00"/>
    <n v="1376003254"/>
    <x v="2286"/>
    <b v="0"/>
    <x v="25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8:01:00"/>
    <n v="1401724860"/>
    <x v="2287"/>
    <b v="0"/>
    <x v="448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0:00:00"/>
    <n v="1339098689"/>
    <x v="2288"/>
    <b v="0"/>
    <x v="20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5:22:00"/>
    <n v="1382659060"/>
    <x v="2289"/>
    <b v="0"/>
    <x v="20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09:00:00"/>
    <n v="1252908330"/>
    <x v="2290"/>
    <b v="0"/>
    <x v="60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0:00:00"/>
    <n v="1332199618"/>
    <x v="2291"/>
    <b v="0"/>
    <x v="68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8:44:36"/>
    <n v="1332175476"/>
    <x v="2292"/>
    <b v="0"/>
    <x v="67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19:59:00"/>
    <n v="1346345999"/>
    <x v="2293"/>
    <b v="0"/>
    <x v="74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09:21:20"/>
    <n v="1356110480"/>
    <x v="2294"/>
    <b v="0"/>
    <x v="300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4:54:16"/>
    <n v="1356648856"/>
    <x v="2295"/>
    <b v="0"/>
    <x v="69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09:33:46"/>
    <n v="1326994426"/>
    <x v="2296"/>
    <b v="0"/>
    <x v="108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19:59:00"/>
    <n v="1328749249"/>
    <x v="2297"/>
    <b v="0"/>
    <x v="10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1:10:33"/>
    <n v="1393272633"/>
    <x v="2298"/>
    <b v="0"/>
    <x v="449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6:46:49"/>
    <n v="1295657209"/>
    <x v="2299"/>
    <b v="0"/>
    <x v="25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09:26:56"/>
    <n v="1339694816"/>
    <x v="2300"/>
    <b v="0"/>
    <x v="63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19:31:36"/>
    <n v="1369193496"/>
    <x v="2301"/>
    <b v="1"/>
    <x v="263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0T23:00:00"/>
    <n v="1385585434"/>
    <x v="2302"/>
    <b v="1"/>
    <x v="268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19:39:56"/>
    <n v="1320287996"/>
    <x v="2303"/>
    <b v="1"/>
    <x v="27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0:59:00"/>
    <n v="1290281691"/>
    <x v="2304"/>
    <b v="1"/>
    <x v="116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0:00:00"/>
    <n v="1405356072"/>
    <x v="2305"/>
    <b v="1"/>
    <x v="15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0:02:09"/>
    <n v="1328760129"/>
    <x v="2306"/>
    <b v="1"/>
    <x v="196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1:15:28"/>
    <n v="1333653333"/>
    <x v="2307"/>
    <b v="1"/>
    <x v="11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7:00:00"/>
    <n v="1406847996"/>
    <x v="2308"/>
    <b v="1"/>
    <x v="450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5:42:17"/>
    <n v="1359848537"/>
    <x v="2309"/>
    <b v="1"/>
    <x v="329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0:03:35"/>
    <n v="1361300615"/>
    <x v="2310"/>
    <b v="1"/>
    <x v="451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6:06:29"/>
    <n v="1396829189"/>
    <x v="2311"/>
    <b v="1"/>
    <x v="201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5:00:00"/>
    <n v="1395155478"/>
    <x v="2312"/>
    <b v="1"/>
    <x v="1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5:00:26"/>
    <n v="1333494026"/>
    <x v="2313"/>
    <b v="1"/>
    <x v="328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5:14:17"/>
    <n v="1336482857"/>
    <x v="2314"/>
    <b v="1"/>
    <x v="133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09:25:43"/>
    <n v="1333646743"/>
    <x v="2315"/>
    <b v="1"/>
    <x v="31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0:24:00"/>
    <n v="1253726650"/>
    <x v="2316"/>
    <b v="1"/>
    <x v="452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1:00:00"/>
    <n v="1263474049"/>
    <x v="2317"/>
    <b v="1"/>
    <x v="19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19:59:00"/>
    <n v="1251214014"/>
    <x v="2318"/>
    <b v="1"/>
    <x v="430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7:58:05"/>
    <n v="1384480685"/>
    <x v="2319"/>
    <b v="1"/>
    <x v="99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0:36:40"/>
    <n v="1393443400"/>
    <x v="2320"/>
    <b v="1"/>
    <x v="30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1:15:01"/>
    <n v="1488694501"/>
    <x v="2321"/>
    <b v="0"/>
    <x v="31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2:29:29"/>
    <n v="1489181369"/>
    <x v="2322"/>
    <b v="0"/>
    <x v="80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0:07:27"/>
    <n v="1489428447"/>
    <x v="2323"/>
    <b v="0"/>
    <x v="80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2:14:45"/>
    <n v="1487970885"/>
    <x v="2324"/>
    <b v="0"/>
    <x v="42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5:32:11"/>
    <n v="1488241931"/>
    <x v="2325"/>
    <b v="0"/>
    <x v="63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09:00:00"/>
    <n v="1489106948"/>
    <x v="2326"/>
    <b v="0"/>
    <x v="29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4:00:40"/>
    <n v="1406066440"/>
    <x v="2327"/>
    <b v="1"/>
    <x v="453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0:45:37"/>
    <n v="1431715537"/>
    <x v="2328"/>
    <b v="1"/>
    <x v="416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6:59:06"/>
    <n v="1403017146"/>
    <x v="2329"/>
    <b v="1"/>
    <x v="207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6:00:00"/>
    <n v="1448400943"/>
    <x v="2330"/>
    <b v="1"/>
    <x v="430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6:08:10"/>
    <n v="1405728490"/>
    <x v="2331"/>
    <b v="1"/>
    <x v="454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7:04:31"/>
    <n v="1420643071"/>
    <x v="2332"/>
    <b v="1"/>
    <x v="455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09:50:00"/>
    <n v="1399563390"/>
    <x v="2333"/>
    <b v="1"/>
    <x v="225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09:34:00"/>
    <n v="1412611498"/>
    <x v="2334"/>
    <b v="1"/>
    <x v="85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5:44:03"/>
    <n v="1399902243"/>
    <x v="2335"/>
    <b v="1"/>
    <x v="170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4:11:35"/>
    <n v="1390860695"/>
    <x v="2336"/>
    <b v="1"/>
    <x v="456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7:22:23"/>
    <n v="1401204143"/>
    <x v="2337"/>
    <b v="1"/>
    <x v="122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3:31:24"/>
    <n v="1401485484"/>
    <x v="2338"/>
    <b v="1"/>
    <x v="252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8T23:59:00"/>
    <n v="1479496309"/>
    <x v="2339"/>
    <b v="1"/>
    <x v="457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7:25:38"/>
    <n v="1475249138"/>
    <x v="2340"/>
    <b v="1"/>
    <x v="458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1:31:44"/>
    <n v="1434137504"/>
    <x v="2341"/>
    <b v="0"/>
    <x v="78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1:00:00"/>
    <n v="1410799870"/>
    <x v="2342"/>
    <b v="0"/>
    <x v="78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1:47:00"/>
    <n v="1447962505"/>
    <x v="2343"/>
    <b v="0"/>
    <x v="29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09:27:49"/>
    <n v="1464197269"/>
    <x v="2344"/>
    <b v="0"/>
    <x v="29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5:39:00"/>
    <n v="1424822556"/>
    <x v="2345"/>
    <b v="0"/>
    <x v="78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1:10:31"/>
    <n v="1472843431"/>
    <x v="2346"/>
    <b v="0"/>
    <x v="8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6:34:36"/>
    <n v="1469543676"/>
    <x v="2347"/>
    <b v="0"/>
    <x v="29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4:22:18"/>
    <n v="1450822938"/>
    <x v="2348"/>
    <b v="0"/>
    <x v="81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0:37:08"/>
    <n v="1436812628"/>
    <x v="2349"/>
    <b v="0"/>
    <x v="78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2:12:50"/>
    <n v="1480882370"/>
    <x v="2350"/>
    <b v="0"/>
    <x v="78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8:25:39"/>
    <n v="1427768739"/>
    <x v="2351"/>
    <b v="0"/>
    <x v="63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7:12:32"/>
    <n v="1428419552"/>
    <x v="2352"/>
    <b v="0"/>
    <x v="78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8:13:42"/>
    <n v="1428596022"/>
    <x v="2353"/>
    <b v="0"/>
    <x v="78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09:21:00"/>
    <n v="1415726460"/>
    <x v="2354"/>
    <b v="0"/>
    <x v="29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4:02:16"/>
    <n v="1428012136"/>
    <x v="2355"/>
    <b v="0"/>
    <x v="84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0:48:24"/>
    <n v="1430938104"/>
    <x v="2356"/>
    <b v="0"/>
    <x v="78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6:52:58"/>
    <n v="1442501578"/>
    <x v="2357"/>
    <b v="0"/>
    <x v="78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6:39:00"/>
    <n v="1417818036"/>
    <x v="2358"/>
    <b v="0"/>
    <x v="78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7:35:24"/>
    <n v="1433432124"/>
    <x v="2359"/>
    <b v="0"/>
    <x v="8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8:58:00"/>
    <n v="1452272280"/>
    <x v="2360"/>
    <b v="0"/>
    <x v="29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4:00:00"/>
    <n v="1459975008"/>
    <x v="2361"/>
    <b v="0"/>
    <x v="78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8:31:10"/>
    <n v="1415723470"/>
    <x v="2362"/>
    <b v="0"/>
    <x v="84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6:16:40"/>
    <n v="1447460200"/>
    <x v="2363"/>
    <b v="0"/>
    <x v="78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4:25:56"/>
    <n v="1441146356"/>
    <x v="2364"/>
    <b v="0"/>
    <x v="78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5:00:00"/>
    <n v="1449596425"/>
    <x v="2365"/>
    <b v="0"/>
    <x v="78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4:45:33"/>
    <n v="1442839533"/>
    <x v="2366"/>
    <b v="0"/>
    <x v="74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4:16:56"/>
    <n v="1456442216"/>
    <x v="2367"/>
    <b v="0"/>
    <x v="25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8:19:25"/>
    <n v="1425143965"/>
    <x v="2368"/>
    <b v="0"/>
    <x v="84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1:30:11"/>
    <n v="1452540611"/>
    <x v="2369"/>
    <b v="0"/>
    <x v="78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0:32:21"/>
    <n v="1416285141"/>
    <x v="2370"/>
    <b v="0"/>
    <x v="80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0:39:56"/>
    <n v="1432665596"/>
    <x v="2371"/>
    <b v="0"/>
    <x v="78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7:39:31"/>
    <n v="1427247571"/>
    <x v="2372"/>
    <b v="0"/>
    <x v="79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7:53:44"/>
    <n v="1438271624"/>
    <x v="2373"/>
    <b v="0"/>
    <x v="29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2:14:20"/>
    <n v="1421180060"/>
    <x v="2374"/>
    <b v="0"/>
    <x v="29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2:03:57"/>
    <n v="1470859437"/>
    <x v="2375"/>
    <b v="0"/>
    <x v="78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4:12:46"/>
    <n v="1447193566"/>
    <x v="2376"/>
    <b v="0"/>
    <x v="80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3:53:03"/>
    <n v="1477515183"/>
    <x v="2377"/>
    <b v="0"/>
    <x v="78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6:18:50"/>
    <n v="1438042730"/>
    <x v="2378"/>
    <b v="0"/>
    <x v="78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6:23:36"/>
    <n v="1440116616"/>
    <x v="2379"/>
    <b v="0"/>
    <x v="78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1:02:22"/>
    <n v="1441134142"/>
    <x v="2380"/>
    <b v="0"/>
    <x v="8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4:27:28"/>
    <n v="1426112848"/>
    <x v="2381"/>
    <b v="0"/>
    <x v="63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0:30:03"/>
    <n v="1436502603"/>
    <x v="2382"/>
    <b v="0"/>
    <x v="84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7:21:47"/>
    <n v="1421976107"/>
    <x v="2383"/>
    <b v="0"/>
    <x v="8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8:37:23"/>
    <n v="1413337043"/>
    <x v="2384"/>
    <b v="0"/>
    <x v="22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8:50:32"/>
    <n v="1436201432"/>
    <x v="2385"/>
    <b v="0"/>
    <x v="63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2:07:04"/>
    <n v="1415736424"/>
    <x v="2386"/>
    <b v="0"/>
    <x v="78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7:02:20"/>
    <n v="1465311740"/>
    <x v="2387"/>
    <b v="0"/>
    <x v="8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1:29:00"/>
    <n v="1418761759"/>
    <x v="2388"/>
    <b v="0"/>
    <x v="22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3:59:00"/>
    <n v="1435160452"/>
    <x v="2389"/>
    <b v="0"/>
    <x v="29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2:17:44"/>
    <n v="1416896264"/>
    <x v="2390"/>
    <b v="0"/>
    <x v="78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0:04:04"/>
    <n v="1425236644"/>
    <x v="2391"/>
    <b v="0"/>
    <x v="29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8:53:43"/>
    <n v="1443495223"/>
    <x v="2392"/>
    <b v="0"/>
    <x v="78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7:33:37"/>
    <n v="1436456017"/>
    <x v="2393"/>
    <b v="0"/>
    <x v="29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0:41:33"/>
    <n v="1422348093"/>
    <x v="2394"/>
    <b v="0"/>
    <x v="84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0:57:00"/>
    <n v="1481597687"/>
    <x v="2395"/>
    <b v="0"/>
    <x v="78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2:22:38"/>
    <n v="1442348558"/>
    <x v="2396"/>
    <b v="0"/>
    <x v="29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3:14:16"/>
    <n v="1417641256"/>
    <x v="2397"/>
    <b v="0"/>
    <x v="78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3:59:44"/>
    <n v="1433282384"/>
    <x v="2398"/>
    <b v="0"/>
    <x v="78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2:28:26"/>
    <n v="1415910506"/>
    <x v="2399"/>
    <b v="0"/>
    <x v="78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2:26:04"/>
    <n v="1458023164"/>
    <x v="2400"/>
    <b v="0"/>
    <x v="78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1:44:56"/>
    <n v="1452023096"/>
    <x v="2401"/>
    <b v="0"/>
    <x v="82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08:18:51"/>
    <n v="1428941931"/>
    <x v="2402"/>
    <b v="0"/>
    <x v="29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2:10:58"/>
    <n v="1454188258"/>
    <x v="2403"/>
    <b v="0"/>
    <x v="8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6:56:47"/>
    <n v="1449190607"/>
    <x v="2404"/>
    <b v="0"/>
    <x v="78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6:02:55"/>
    <n v="1471096975"/>
    <x v="2405"/>
    <b v="0"/>
    <x v="9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8:39:50"/>
    <n v="1418179190"/>
    <x v="2406"/>
    <b v="0"/>
    <x v="38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0T22:00:00"/>
    <n v="1426772928"/>
    <x v="2407"/>
    <b v="0"/>
    <x v="51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0:22:37"/>
    <n v="1412652157"/>
    <x v="2408"/>
    <b v="0"/>
    <x v="84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3:01:15"/>
    <n v="1437339675"/>
    <x v="2409"/>
    <b v="0"/>
    <x v="79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1:47:55"/>
    <n v="1439027275"/>
    <x v="2410"/>
    <b v="0"/>
    <x v="78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09:34:42"/>
    <n v="1437932082"/>
    <x v="2411"/>
    <b v="0"/>
    <x v="8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0:41:13"/>
    <n v="1476294073"/>
    <x v="2412"/>
    <b v="0"/>
    <x v="78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5:30:00"/>
    <n v="1398911882"/>
    <x v="2413"/>
    <b v="0"/>
    <x v="8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19:59:00"/>
    <n v="1436805660"/>
    <x v="2414"/>
    <b v="0"/>
    <x v="62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2:42:26"/>
    <n v="1466023346"/>
    <x v="2415"/>
    <b v="0"/>
    <x v="79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7:00:00"/>
    <n v="1421343743"/>
    <x v="2416"/>
    <b v="0"/>
    <x v="29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3:13:07"/>
    <n v="1405113187"/>
    <x v="2417"/>
    <b v="0"/>
    <x v="78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1:34:04"/>
    <n v="1422045244"/>
    <x v="2418"/>
    <b v="0"/>
    <x v="81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09:43:09"/>
    <n v="1419097389"/>
    <x v="2419"/>
    <b v="0"/>
    <x v="78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7:41:35"/>
    <n v="1410396095"/>
    <x v="2420"/>
    <b v="0"/>
    <x v="17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08:29:56"/>
    <n v="1421944196"/>
    <x v="2421"/>
    <b v="0"/>
    <x v="29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8:23:56"/>
    <n v="1423502636"/>
    <x v="2422"/>
    <b v="0"/>
    <x v="29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8:54:50"/>
    <n v="1417452890"/>
    <x v="2423"/>
    <b v="0"/>
    <x v="29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3:25:08"/>
    <n v="1411853108"/>
    <x v="2424"/>
    <b v="0"/>
    <x v="82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4:04:00"/>
    <n v="1463090149"/>
    <x v="2425"/>
    <b v="0"/>
    <x v="29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0:04:52"/>
    <n v="1433822692"/>
    <x v="2426"/>
    <b v="0"/>
    <x v="78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2:38:53"/>
    <n v="1455262733"/>
    <x v="2427"/>
    <b v="0"/>
    <x v="29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09:49:11"/>
    <n v="1423594151"/>
    <x v="2428"/>
    <b v="0"/>
    <x v="29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8:44:00"/>
    <n v="1483131966"/>
    <x v="2429"/>
    <b v="0"/>
    <x v="80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19:08:24"/>
    <n v="1452654504"/>
    <x v="2430"/>
    <b v="0"/>
    <x v="84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7T18:23:33"/>
    <n v="1461896613"/>
    <x v="2431"/>
    <b v="0"/>
    <x v="84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1:14:57"/>
    <n v="1423199697"/>
    <x v="2432"/>
    <b v="0"/>
    <x v="84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3:35:43"/>
    <n v="1454016943"/>
    <x v="2433"/>
    <b v="0"/>
    <x v="78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0:27:54"/>
    <n v="1435206474"/>
    <x v="2434"/>
    <b v="0"/>
    <x v="84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2:39:46"/>
    <n v="1441435186"/>
    <x v="2435"/>
    <b v="0"/>
    <x v="80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6:46:10"/>
    <n v="1448894770"/>
    <x v="2436"/>
    <b v="0"/>
    <x v="84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0:00:00"/>
    <n v="1422400188"/>
    <x v="2437"/>
    <b v="0"/>
    <x v="78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4:57:42"/>
    <n v="1444341462"/>
    <x v="2438"/>
    <b v="0"/>
    <x v="29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1:38:49"/>
    <n v="1442605129"/>
    <x v="2439"/>
    <b v="0"/>
    <x v="78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3:35:13"/>
    <n v="1452807313"/>
    <x v="2440"/>
    <b v="0"/>
    <x v="84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2T20:59:00"/>
    <n v="1435806054"/>
    <x v="2441"/>
    <b v="0"/>
    <x v="280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7:00:28"/>
    <n v="1424188828"/>
    <x v="2442"/>
    <b v="0"/>
    <x v="459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7:00:22"/>
    <n v="1405522822"/>
    <x v="2443"/>
    <b v="0"/>
    <x v="409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0:06:31"/>
    <n v="1461607591"/>
    <x v="2444"/>
    <b v="0"/>
    <x v="42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0:33:41"/>
    <n v="1440650021"/>
    <x v="2445"/>
    <b v="0"/>
    <x v="248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7:27:51"/>
    <n v="1477578471"/>
    <x v="2446"/>
    <b v="0"/>
    <x v="112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0:00:00"/>
    <n v="1476184593"/>
    <x v="2447"/>
    <b v="0"/>
    <x v="152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1:36:00"/>
    <n v="1472110513"/>
    <x v="2448"/>
    <b v="0"/>
    <x v="82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0:25:15"/>
    <n v="1414725915"/>
    <x v="2449"/>
    <b v="0"/>
    <x v="148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19:11:00"/>
    <n v="1411177456"/>
    <x v="2450"/>
    <b v="0"/>
    <x v="33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3:48:10"/>
    <n v="1487022490"/>
    <x v="2451"/>
    <b v="0"/>
    <x v="153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5:00:00"/>
    <n v="1448914500"/>
    <x v="2452"/>
    <b v="0"/>
    <x v="41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8:36:49"/>
    <n v="1483461409"/>
    <x v="2453"/>
    <b v="0"/>
    <x v="85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0:50:08"/>
    <n v="1486183808"/>
    <x v="2454"/>
    <b v="0"/>
    <x v="208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0:45:50"/>
    <n v="1458758750"/>
    <x v="2455"/>
    <b v="0"/>
    <x v="38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5:03:59"/>
    <n v="1485471839"/>
    <x v="2456"/>
    <b v="0"/>
    <x v="85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5:27:36"/>
    <n v="1456237656"/>
    <x v="2457"/>
    <b v="0"/>
    <x v="20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1:00:00"/>
    <n v="1462481718"/>
    <x v="2458"/>
    <b v="0"/>
    <x v="144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6:18:05"/>
    <n v="1454858285"/>
    <x v="2459"/>
    <b v="0"/>
    <x v="460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0:17:00"/>
    <n v="1480480167"/>
    <x v="2460"/>
    <b v="0"/>
    <x v="32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19:00:00"/>
    <n v="1314577097"/>
    <x v="2461"/>
    <b v="0"/>
    <x v="48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0:28:16"/>
    <n v="1340944096"/>
    <x v="2462"/>
    <b v="0"/>
    <x v="248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1:00:00"/>
    <n v="1362710425"/>
    <x v="2463"/>
    <b v="0"/>
    <x v="11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1:29:00"/>
    <n v="1441143397"/>
    <x v="2464"/>
    <b v="0"/>
    <x v="68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09:15:48"/>
    <n v="1345828548"/>
    <x v="2465"/>
    <b v="0"/>
    <x v="53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8:27:33"/>
    <n v="1365474453"/>
    <x v="2466"/>
    <b v="0"/>
    <x v="47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09:00:00"/>
    <n v="1335473931"/>
    <x v="2467"/>
    <b v="0"/>
    <x v="68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1:00:00"/>
    <n v="1348285321"/>
    <x v="2468"/>
    <b v="0"/>
    <x v="6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2:18:49"/>
    <n v="1295000329"/>
    <x v="2469"/>
    <b v="0"/>
    <x v="5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7:47:35"/>
    <n v="1335232055"/>
    <x v="2470"/>
    <b v="0"/>
    <x v="17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5:49:52"/>
    <n v="1324079392"/>
    <x v="2471"/>
    <b v="0"/>
    <x v="5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7:03:00"/>
    <n v="1277433980"/>
    <x v="2472"/>
    <b v="0"/>
    <x v="201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0:57:49"/>
    <n v="1349978269"/>
    <x v="2473"/>
    <b v="0"/>
    <x v="5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6:16:16"/>
    <n v="1282868176"/>
    <x v="2474"/>
    <b v="0"/>
    <x v="44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4:00:00"/>
    <n v="1273647255"/>
    <x v="2475"/>
    <b v="0"/>
    <x v="75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0:52:50"/>
    <n v="1412149970"/>
    <x v="2476"/>
    <b v="0"/>
    <x v="16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8:35:45"/>
    <n v="1340901345"/>
    <x v="2477"/>
    <b v="0"/>
    <x v="14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4:48:33"/>
    <n v="1355525313"/>
    <x v="2478"/>
    <b v="0"/>
    <x v="1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8:00:00"/>
    <n v="1342545994"/>
    <x v="2479"/>
    <b v="0"/>
    <x v="38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4:28:04"/>
    <n v="1439332084"/>
    <x v="2480"/>
    <b v="0"/>
    <x v="22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7:30:08"/>
    <n v="1333207808"/>
    <x v="2481"/>
    <b v="0"/>
    <x v="1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0:46:23"/>
    <n v="1308336383"/>
    <x v="2482"/>
    <b v="0"/>
    <x v="20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09:00:03"/>
    <n v="1330711203"/>
    <x v="2483"/>
    <b v="0"/>
    <x v="10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4:00:03"/>
    <n v="1313532003"/>
    <x v="2484"/>
    <b v="0"/>
    <x v="24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5:57:59"/>
    <n v="1315439879"/>
    <x v="2485"/>
    <b v="0"/>
    <x v="14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8:59:36"/>
    <n v="1332521976"/>
    <x v="2486"/>
    <b v="0"/>
    <x v="209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7:59:57"/>
    <n v="1335491997"/>
    <x v="2487"/>
    <b v="0"/>
    <x v="44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8:11:48"/>
    <n v="1318864308"/>
    <x v="2488"/>
    <b v="0"/>
    <x v="71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8:33:59"/>
    <n v="1365525239"/>
    <x v="2489"/>
    <b v="0"/>
    <x v="11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1:27:56"/>
    <n v="1335245276"/>
    <x v="2490"/>
    <b v="0"/>
    <x v="38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7:51:00"/>
    <n v="1293739714"/>
    <x v="2491"/>
    <b v="0"/>
    <x v="73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1:59:00"/>
    <n v="1335397188"/>
    <x v="2492"/>
    <b v="0"/>
    <x v="74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0:02:20"/>
    <n v="1363320140"/>
    <x v="2493"/>
    <b v="0"/>
    <x v="461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7:29:04"/>
    <n v="1335194944"/>
    <x v="2494"/>
    <b v="0"/>
    <x v="70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4:42:55"/>
    <n v="1336430575"/>
    <x v="2495"/>
    <b v="0"/>
    <x v="288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4:54:52"/>
    <n v="1361577292"/>
    <x v="2496"/>
    <b v="0"/>
    <x v="73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3:05:38"/>
    <n v="1309986338"/>
    <x v="2497"/>
    <b v="0"/>
    <x v="6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5:13:07"/>
    <n v="1421190787"/>
    <x v="2498"/>
    <b v="0"/>
    <x v="9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0:00:00"/>
    <n v="1352820837"/>
    <x v="2499"/>
    <b v="0"/>
    <x v="203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0:32:55"/>
    <n v="1337884375"/>
    <x v="2500"/>
    <b v="0"/>
    <x v="60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0:38:24"/>
    <n v="1440787104"/>
    <x v="2501"/>
    <b v="0"/>
    <x v="63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1:48:38"/>
    <n v="1407440918"/>
    <x v="2502"/>
    <b v="0"/>
    <x v="81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3:06:00"/>
    <n v="1462743308"/>
    <x v="2503"/>
    <b v="0"/>
    <x v="78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7:22:14"/>
    <n v="1413418934"/>
    <x v="2504"/>
    <b v="0"/>
    <x v="78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6:20:16"/>
    <n v="1423704016"/>
    <x v="2505"/>
    <b v="0"/>
    <x v="78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3:00:00"/>
    <n v="1441955269"/>
    <x v="2506"/>
    <b v="0"/>
    <x v="84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0T17:45:04"/>
    <n v="1428716704"/>
    <x v="2507"/>
    <b v="0"/>
    <x v="78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4:50:34"/>
    <n v="1405464634"/>
    <x v="2508"/>
    <b v="0"/>
    <x v="78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0:25:49"/>
    <n v="1424719549"/>
    <x v="2509"/>
    <b v="0"/>
    <x v="33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5:56:12"/>
    <n v="1426463772"/>
    <x v="2510"/>
    <b v="0"/>
    <x v="84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2:43:33"/>
    <n v="1451731413"/>
    <x v="2511"/>
    <b v="0"/>
    <x v="78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3:02:41"/>
    <n v="1417208561"/>
    <x v="2512"/>
    <b v="0"/>
    <x v="78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6:09:49"/>
    <n v="1482883789"/>
    <x v="2513"/>
    <b v="0"/>
    <x v="78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1:21:17"/>
    <n v="1407057677"/>
    <x v="2514"/>
    <b v="0"/>
    <x v="80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2:09:13"/>
    <n v="1422043753"/>
    <x v="2515"/>
    <b v="0"/>
    <x v="8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8:40:52"/>
    <n v="1414683652"/>
    <x v="2516"/>
    <b v="0"/>
    <x v="78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0:15:30"/>
    <n v="1424200530"/>
    <x v="2517"/>
    <b v="0"/>
    <x v="51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09:20:28"/>
    <n v="1413303628"/>
    <x v="2518"/>
    <b v="0"/>
    <x v="78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19:43:24"/>
    <n v="1403149404"/>
    <x v="2519"/>
    <b v="0"/>
    <x v="80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1:21:00"/>
    <n v="1472567085"/>
    <x v="2520"/>
    <b v="0"/>
    <x v="78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5:13:41"/>
    <n v="1442963621"/>
    <x v="2521"/>
    <b v="0"/>
    <x v="46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6:52:00"/>
    <n v="1459431960"/>
    <x v="2522"/>
    <b v="0"/>
    <x v="74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6:24:52"/>
    <n v="1413674692"/>
    <x v="2523"/>
    <b v="0"/>
    <x v="55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0:30:00"/>
    <n v="1416338557"/>
    <x v="2524"/>
    <b v="0"/>
    <x v="68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2:16:11"/>
    <n v="1338322571"/>
    <x v="2525"/>
    <b v="0"/>
    <x v="144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0:59:00"/>
    <n v="1415585474"/>
    <x v="2526"/>
    <b v="0"/>
    <x v="51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19:59:00"/>
    <n v="1380477691"/>
    <x v="2527"/>
    <b v="0"/>
    <x v="26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3:00:00"/>
    <n v="1438459303"/>
    <x v="2528"/>
    <b v="0"/>
    <x v="75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4T16:56:15"/>
    <n v="1328752575"/>
    <x v="2529"/>
    <b v="0"/>
    <x v="88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0:50:00"/>
    <n v="1426711505"/>
    <x v="2530"/>
    <b v="0"/>
    <x v="53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19:59:00"/>
    <n v="1437668354"/>
    <x v="2531"/>
    <b v="0"/>
    <x v="42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2:22:46"/>
    <n v="1342556566"/>
    <x v="2532"/>
    <b v="0"/>
    <x v="65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0:01:08"/>
    <n v="1359568911"/>
    <x v="2533"/>
    <b v="0"/>
    <x v="327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2:00:00"/>
    <n v="1257871712"/>
    <x v="2534"/>
    <b v="0"/>
    <x v="25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1:59:05"/>
    <n v="1414781945"/>
    <x v="2535"/>
    <b v="0"/>
    <x v="76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8:32:46"/>
    <n v="1373337166"/>
    <x v="2536"/>
    <b v="0"/>
    <x v="80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7:34:15"/>
    <n v="1307028855"/>
    <x v="2537"/>
    <b v="0"/>
    <x v="202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0:59:00"/>
    <n v="1359029661"/>
    <x v="2538"/>
    <b v="0"/>
    <x v="333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3:39:12"/>
    <n v="1417729152"/>
    <x v="2539"/>
    <b v="0"/>
    <x v="211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8:12:01"/>
    <n v="1314720721"/>
    <x v="2540"/>
    <b v="0"/>
    <x v="74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2:46:58"/>
    <n v="1375008418"/>
    <x v="2541"/>
    <b v="0"/>
    <x v="287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19:59:00"/>
    <n v="1377252857"/>
    <x v="2542"/>
    <b v="0"/>
    <x v="62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19:00:00"/>
    <n v="1291257298"/>
    <x v="2543"/>
    <b v="0"/>
    <x v="62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4:29:29"/>
    <n v="1339158569"/>
    <x v="2544"/>
    <b v="0"/>
    <x v="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6:30:00"/>
    <n v="1421983138"/>
    <x v="2545"/>
    <b v="0"/>
    <x v="42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1:00:00"/>
    <n v="1378586179"/>
    <x v="2546"/>
    <b v="0"/>
    <x v="71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09:33:23"/>
    <n v="1330972403"/>
    <x v="2547"/>
    <b v="0"/>
    <x v="179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0:27:00"/>
    <n v="1473087637"/>
    <x v="2548"/>
    <b v="0"/>
    <x v="7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09:00:00"/>
    <n v="1366999870"/>
    <x v="2549"/>
    <b v="0"/>
    <x v="7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19:59:00"/>
    <n v="1439392406"/>
    <x v="2550"/>
    <b v="0"/>
    <x v="3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2:48:00"/>
    <n v="1329890585"/>
    <x v="2551"/>
    <b v="0"/>
    <x v="6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1:26:21"/>
    <n v="1486149981"/>
    <x v="2552"/>
    <b v="0"/>
    <x v="59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0:46:47"/>
    <n v="1343018807"/>
    <x v="2553"/>
    <b v="0"/>
    <x v="65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19:59:00"/>
    <n v="1430445163"/>
    <x v="2554"/>
    <b v="0"/>
    <x v="85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7:43:13"/>
    <n v="1335541393"/>
    <x v="2555"/>
    <b v="0"/>
    <x v="2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5:47:37"/>
    <n v="1352504857"/>
    <x v="2556"/>
    <b v="0"/>
    <x v="69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09:53:06"/>
    <n v="1397584386"/>
    <x v="2557"/>
    <b v="0"/>
    <x v="17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5:59:00"/>
    <n v="1427747906"/>
    <x v="2558"/>
    <b v="0"/>
    <x v="59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1:37:00"/>
    <n v="1318539484"/>
    <x v="2559"/>
    <b v="0"/>
    <x v="20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4:49:34"/>
    <n v="1423090174"/>
    <x v="2560"/>
    <b v="0"/>
    <x v="64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4:41:29"/>
    <n v="1442148089"/>
    <x v="2561"/>
    <b v="0"/>
    <x v="78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4:35:39"/>
    <n v="1471005339"/>
    <x v="2562"/>
    <b v="0"/>
    <x v="8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19:20:51"/>
    <n v="1433042451"/>
    <x v="2563"/>
    <b v="0"/>
    <x v="78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6:58:19"/>
    <n v="1404262699"/>
    <x v="2564"/>
    <b v="0"/>
    <x v="78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2:50:00"/>
    <n v="1457710589"/>
    <x v="2565"/>
    <b v="0"/>
    <x v="29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5:32:28"/>
    <n v="1406071948"/>
    <x v="2566"/>
    <b v="0"/>
    <x v="78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3:05:38"/>
    <n v="1427231138"/>
    <x v="2567"/>
    <b v="0"/>
    <x v="84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7:59:54"/>
    <n v="1470153594"/>
    <x v="2568"/>
    <b v="0"/>
    <x v="29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8:31:52"/>
    <n v="1439865112"/>
    <x v="2569"/>
    <b v="0"/>
    <x v="84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3:40:35"/>
    <n v="1483998035"/>
    <x v="2570"/>
    <b v="0"/>
    <x v="84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0:12:01"/>
    <n v="1458461521"/>
    <x v="2571"/>
    <b v="0"/>
    <x v="80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8:51:57"/>
    <n v="1426301517"/>
    <x v="2572"/>
    <b v="0"/>
    <x v="78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6:12:29"/>
    <n v="1404915149"/>
    <x v="2573"/>
    <b v="0"/>
    <x v="78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1:49:05"/>
    <n v="1461786545"/>
    <x v="2574"/>
    <b v="0"/>
    <x v="78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8:36:34"/>
    <n v="1418438194"/>
    <x v="2575"/>
    <b v="0"/>
    <x v="78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5:14:07"/>
    <n v="1424823247"/>
    <x v="2576"/>
    <b v="0"/>
    <x v="78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1:41:37"/>
    <n v="1405021297"/>
    <x v="2577"/>
    <b v="0"/>
    <x v="78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09:00:00"/>
    <n v="1440203579"/>
    <x v="2578"/>
    <b v="0"/>
    <x v="78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1:55:03"/>
    <n v="1405626903"/>
    <x v="2579"/>
    <b v="0"/>
    <x v="8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19:00:00"/>
    <n v="1429170603"/>
    <x v="2580"/>
    <b v="0"/>
    <x v="84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8:04:58"/>
    <n v="1445094298"/>
    <x v="2581"/>
    <b v="0"/>
    <x v="202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15:43:54"/>
    <n v="1475192634"/>
    <x v="2582"/>
    <b v="0"/>
    <x v="29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09:28:00"/>
    <n v="1421346480"/>
    <x v="2583"/>
    <b v="0"/>
    <x v="81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0:09:29"/>
    <n v="1431749369"/>
    <x v="2584"/>
    <b v="0"/>
    <x v="78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5:07:12"/>
    <n v="1402009632"/>
    <x v="2585"/>
    <b v="0"/>
    <x v="29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4T23:55:36"/>
    <n v="1448438136"/>
    <x v="2586"/>
    <b v="0"/>
    <x v="29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8:12:33"/>
    <n v="1448899953"/>
    <x v="2587"/>
    <b v="0"/>
    <x v="79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5:14:00"/>
    <n v="1423325626"/>
    <x v="2588"/>
    <b v="0"/>
    <x v="22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3:52:07"/>
    <n v="1456145527"/>
    <x v="2589"/>
    <b v="0"/>
    <x v="29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6:08:17"/>
    <n v="1453212497"/>
    <x v="2590"/>
    <b v="0"/>
    <x v="78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2:45:24"/>
    <n v="1452721524"/>
    <x v="2591"/>
    <b v="0"/>
    <x v="84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1:13:41"/>
    <n v="1409944421"/>
    <x v="2592"/>
    <b v="0"/>
    <x v="29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2:17:06"/>
    <n v="1427401026"/>
    <x v="2593"/>
    <b v="0"/>
    <x v="78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5:13:48"/>
    <n v="1404861228"/>
    <x v="2594"/>
    <b v="0"/>
    <x v="29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1:51:40"/>
    <n v="1485323500"/>
    <x v="2595"/>
    <b v="0"/>
    <x v="10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7:56:49"/>
    <n v="1404835009"/>
    <x v="2596"/>
    <b v="0"/>
    <x v="74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0:11:57"/>
    <n v="1463731917"/>
    <x v="2597"/>
    <b v="0"/>
    <x v="63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2:10:01"/>
    <n v="1440447001"/>
    <x v="2598"/>
    <b v="0"/>
    <x v="25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0:05:47"/>
    <n v="1403201147"/>
    <x v="2599"/>
    <b v="0"/>
    <x v="81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2:36:40"/>
    <n v="1453757800"/>
    <x v="2600"/>
    <b v="0"/>
    <x v="209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19:59:00"/>
    <n v="1346276349"/>
    <x v="2601"/>
    <b v="1"/>
    <x v="299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3:20:00"/>
    <n v="1412358968"/>
    <x v="2602"/>
    <b v="1"/>
    <x v="463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3:54:14"/>
    <n v="1386626054"/>
    <x v="2603"/>
    <b v="1"/>
    <x v="133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7:13:43"/>
    <n v="1333070023"/>
    <x v="2604"/>
    <b v="1"/>
    <x v="306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4:59:50"/>
    <n v="1463576390"/>
    <x v="2605"/>
    <b v="1"/>
    <x v="464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09:06:22"/>
    <n v="1396026382"/>
    <x v="2606"/>
    <b v="1"/>
    <x v="46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8:00:00"/>
    <n v="1435611572"/>
    <x v="2607"/>
    <b v="1"/>
    <x v="367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6:00:00"/>
    <n v="1485976468"/>
    <x v="2608"/>
    <b v="1"/>
    <x v="466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1:42:31"/>
    <n v="1339738951"/>
    <x v="2609"/>
    <b v="1"/>
    <x v="467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2:59:00"/>
    <n v="1468444125"/>
    <x v="2610"/>
    <b v="1"/>
    <x v="468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4:59:00"/>
    <n v="1480493014"/>
    <x v="2611"/>
    <b v="1"/>
    <x v="469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19:26:10"/>
    <n v="1418095570"/>
    <x v="2612"/>
    <b v="1"/>
    <x v="32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1:38:14"/>
    <n v="1345664294"/>
    <x v="2613"/>
    <b v="1"/>
    <x v="33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1:00:00"/>
    <n v="1396371612"/>
    <x v="2614"/>
    <b v="1"/>
    <x v="61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4:00:00"/>
    <n v="1458820564"/>
    <x v="2615"/>
    <b v="0"/>
    <x v="250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5:52:09"/>
    <n v="1437954729"/>
    <x v="2616"/>
    <b v="1"/>
    <x v="146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2:59:11"/>
    <n v="1411246751"/>
    <x v="2617"/>
    <b v="1"/>
    <x v="180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2:01:01"/>
    <n v="1443812461"/>
    <x v="2618"/>
    <b v="1"/>
    <x v="99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3:00:00"/>
    <n v="1443302004"/>
    <x v="2619"/>
    <b v="1"/>
    <x v="28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7:00:00"/>
    <n v="1441339242"/>
    <x v="2620"/>
    <b v="1"/>
    <x v="470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09:56:28"/>
    <n v="1429638988"/>
    <x v="2621"/>
    <b v="1"/>
    <x v="471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09:50:16"/>
    <n v="1479232216"/>
    <x v="2622"/>
    <b v="0"/>
    <x v="142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2:09:26"/>
    <n v="1479449366"/>
    <x v="2623"/>
    <b v="0"/>
    <x v="95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2:07:02"/>
    <n v="1345716422"/>
    <x v="2624"/>
    <b v="0"/>
    <x v="472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2:26:48"/>
    <n v="1476559608"/>
    <x v="2625"/>
    <b v="0"/>
    <x v="47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7:04:29"/>
    <n v="1430751869"/>
    <x v="2626"/>
    <b v="0"/>
    <x v="133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2:54:21"/>
    <n v="1445975661"/>
    <x v="2627"/>
    <b v="0"/>
    <x v="43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5:11:07"/>
    <n v="1415661067"/>
    <x v="2628"/>
    <b v="0"/>
    <x v="64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4:55:22"/>
    <n v="1429016122"/>
    <x v="2629"/>
    <b v="0"/>
    <x v="61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2:00:00"/>
    <n v="1464921112"/>
    <x v="2630"/>
    <b v="0"/>
    <x v="75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0:03:47"/>
    <n v="1438488227"/>
    <x v="2631"/>
    <b v="0"/>
    <x v="172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7:28:59"/>
    <n v="1462325339"/>
    <x v="2632"/>
    <b v="0"/>
    <x v="288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5:00:00"/>
    <n v="1390938332"/>
    <x v="2633"/>
    <b v="0"/>
    <x v="473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7:45:21"/>
    <n v="1472571921"/>
    <x v="2634"/>
    <b v="0"/>
    <x v="20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3:49:21"/>
    <n v="1422917361"/>
    <x v="2635"/>
    <b v="0"/>
    <x v="87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7:00:00"/>
    <n v="1474641914"/>
    <x v="2636"/>
    <b v="0"/>
    <x v="133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5:11:15"/>
    <n v="1474895475"/>
    <x v="2637"/>
    <b v="0"/>
    <x v="55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3:54:55"/>
    <n v="1418766895"/>
    <x v="2638"/>
    <b v="0"/>
    <x v="25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2:45:48"/>
    <n v="1421786748"/>
    <x v="2639"/>
    <b v="0"/>
    <x v="72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19:51:14"/>
    <n v="1428551474"/>
    <x v="2640"/>
    <b v="0"/>
    <x v="50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2:09:00"/>
    <n v="1409341863"/>
    <x v="2641"/>
    <b v="0"/>
    <x v="29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4T22:57:00"/>
    <n v="1465970108"/>
    <x v="2642"/>
    <b v="0"/>
    <x v="78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0T23:59:00"/>
    <n v="1479218315"/>
    <x v="2643"/>
    <b v="1"/>
    <x v="474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1:00:35"/>
    <n v="1486580435"/>
    <x v="2644"/>
    <b v="1"/>
    <x v="47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3:13:23"/>
    <n v="1412885603"/>
    <x v="2645"/>
    <b v="1"/>
    <x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8T23:31:09"/>
    <n v="1439191869"/>
    <x v="2646"/>
    <b v="1"/>
    <x v="47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2:16:59"/>
    <n v="1436941019"/>
    <x v="2647"/>
    <b v="0"/>
    <x v="8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09:09:20"/>
    <n v="1454951360"/>
    <x v="2648"/>
    <b v="0"/>
    <x v="79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15:55:41"/>
    <n v="1449186941"/>
    <x v="2649"/>
    <b v="0"/>
    <x v="8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6:59:03"/>
    <n v="1479740343"/>
    <x v="2650"/>
    <b v="0"/>
    <x v="81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1:20:09"/>
    <n v="1447960809"/>
    <x v="2651"/>
    <b v="0"/>
    <x v="5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19:48:45"/>
    <n v="1415591325"/>
    <x v="2652"/>
    <b v="0"/>
    <x v="202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0:00:00"/>
    <n v="1399909127"/>
    <x v="2653"/>
    <b v="0"/>
    <x v="16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5:25:26"/>
    <n v="1424442326"/>
    <x v="2654"/>
    <b v="0"/>
    <x v="79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12:00:00"/>
    <n v="1452631647"/>
    <x v="2655"/>
    <b v="0"/>
    <x v="68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1:00:00"/>
    <n v="1485966688"/>
    <x v="2656"/>
    <b v="0"/>
    <x v="215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7:30:00"/>
    <n v="1467325053"/>
    <x v="2657"/>
    <b v="0"/>
    <x v="211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3:13:14"/>
    <n v="1467321194"/>
    <x v="2658"/>
    <b v="0"/>
    <x v="80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d v="2015-04-17T17:40:10"/>
    <n v="1426729210"/>
    <x v="2659"/>
    <b v="0"/>
    <x v="73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0:06:58"/>
    <n v="1443200818"/>
    <x v="2660"/>
    <b v="0"/>
    <x v="81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5:00:10"/>
    <n v="1380150010"/>
    <x v="2661"/>
    <b v="0"/>
    <x v="65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09:55:13"/>
    <n v="1437587713"/>
    <x v="2662"/>
    <b v="0"/>
    <x v="144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7:00:00"/>
    <n v="1438873007"/>
    <x v="2663"/>
    <b v="0"/>
    <x v="6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2:59:00"/>
    <n v="1446683797"/>
    <x v="2664"/>
    <b v="0"/>
    <x v="201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3:29:34"/>
    <n v="1426886974"/>
    <x v="2665"/>
    <b v="0"/>
    <x v="67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3:00:00"/>
    <n v="1440008439"/>
    <x v="2666"/>
    <b v="0"/>
    <x v="190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4:13:36"/>
    <n v="1452550416"/>
    <x v="2667"/>
    <b v="0"/>
    <x v="59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06:32:00"/>
    <n v="1443449265"/>
    <x v="2668"/>
    <b v="0"/>
    <x v="33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6:51:36"/>
    <n v="1447203096"/>
    <x v="2669"/>
    <b v="0"/>
    <x v="202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6:29:40"/>
    <n v="1404174580"/>
    <x v="2670"/>
    <b v="1"/>
    <x v="65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1:38:00"/>
    <n v="1416419916"/>
    <x v="2671"/>
    <b v="1"/>
    <x v="87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2:00:00"/>
    <n v="1449436390"/>
    <x v="2672"/>
    <b v="1"/>
    <x v="5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4:45:00"/>
    <n v="1412081999"/>
    <x v="2673"/>
    <b v="1"/>
    <x v="3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0:59:00"/>
    <n v="1465398670"/>
    <x v="2674"/>
    <b v="1"/>
    <x v="199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3:34:49"/>
    <n v="1413059689"/>
    <x v="2675"/>
    <b v="1"/>
    <x v="60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6:59:34"/>
    <n v="1461337174"/>
    <x v="2676"/>
    <b v="0"/>
    <x v="82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6:42:23"/>
    <n v="1401756143"/>
    <x v="2677"/>
    <b v="0"/>
    <x v="74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1:09:25"/>
    <n v="1440529765"/>
    <x v="2678"/>
    <b v="0"/>
    <x v="84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6:01:34"/>
    <n v="1422489694"/>
    <x v="2679"/>
    <b v="0"/>
    <x v="8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5T20:04:51"/>
    <n v="1457327091"/>
    <x v="2680"/>
    <b v="0"/>
    <x v="80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3:29:10"/>
    <n v="1402867750"/>
    <x v="2681"/>
    <b v="0"/>
    <x v="84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1:59:00"/>
    <n v="1413838540"/>
    <x v="2682"/>
    <b v="0"/>
    <x v="9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0:07:20"/>
    <n v="1422641240"/>
    <x v="2683"/>
    <b v="0"/>
    <x v="8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3:57:05"/>
    <n v="1404165425"/>
    <x v="2684"/>
    <b v="0"/>
    <x v="80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7:42:10"/>
    <n v="1424968930"/>
    <x v="2685"/>
    <b v="0"/>
    <x v="29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5:23:43"/>
    <n v="1410391423"/>
    <x v="2686"/>
    <b v="0"/>
    <x v="78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7:21:58"/>
    <n v="1432999318"/>
    <x v="2687"/>
    <b v="0"/>
    <x v="78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3T19:00:00"/>
    <n v="1422067870"/>
    <x v="2688"/>
    <b v="0"/>
    <x v="25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5:04:50"/>
    <n v="1467327890"/>
    <x v="2689"/>
    <b v="0"/>
    <x v="29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8:31:16"/>
    <n v="1429410676"/>
    <x v="2690"/>
    <b v="0"/>
    <x v="115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09:22:37"/>
    <n v="1427390557"/>
    <x v="2691"/>
    <b v="0"/>
    <x v="84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4T23:01:00"/>
    <n v="1424678460"/>
    <x v="2692"/>
    <b v="0"/>
    <x v="29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19:19:26"/>
    <n v="1405307966"/>
    <x v="2693"/>
    <b v="0"/>
    <x v="8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19:22:19"/>
    <n v="1409109739"/>
    <x v="2694"/>
    <b v="0"/>
    <x v="29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19:21:58"/>
    <n v="1423801318"/>
    <x v="2695"/>
    <b v="0"/>
    <x v="8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2:16:00"/>
    <n v="1416600960"/>
    <x v="2696"/>
    <b v="0"/>
    <x v="44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4:00:00"/>
    <n v="1435876423"/>
    <x v="2697"/>
    <b v="0"/>
    <x v="47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3:33:28"/>
    <n v="1401312808"/>
    <x v="2698"/>
    <b v="0"/>
    <x v="84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3:31:03"/>
    <n v="1404941463"/>
    <x v="2699"/>
    <b v="0"/>
    <x v="78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2:59:32"/>
    <n v="1408481972"/>
    <x v="2700"/>
    <b v="0"/>
    <x v="80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09:35:34"/>
    <n v="1488911734"/>
    <x v="2701"/>
    <b v="0"/>
    <x v="67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0:14:37"/>
    <n v="1488827677"/>
    <x v="2702"/>
    <b v="1"/>
    <x v="55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7:33:50"/>
    <n v="1485016430"/>
    <x v="2703"/>
    <b v="0"/>
    <x v="43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1:41:54"/>
    <n v="1487709714"/>
    <x v="2704"/>
    <b v="0"/>
    <x v="63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2:59:18"/>
    <n v="1486504758"/>
    <x v="2705"/>
    <b v="0"/>
    <x v="22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2:59:00"/>
    <n v="1410937483"/>
    <x v="2706"/>
    <b v="1"/>
    <x v="40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2:59:00"/>
    <n v="1367088443"/>
    <x v="2707"/>
    <b v="1"/>
    <x v="476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8:45:26"/>
    <n v="1463935526"/>
    <x v="2708"/>
    <b v="1"/>
    <x v="477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19:59:00"/>
    <n v="1472528141"/>
    <x v="2709"/>
    <b v="1"/>
    <x v="47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8:00:00"/>
    <n v="1404797428"/>
    <x v="2710"/>
    <b v="1"/>
    <x v="479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4:01:00"/>
    <n v="1400694790"/>
    <x v="2711"/>
    <b v="1"/>
    <x v="196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0:00:00"/>
    <n v="1370568560"/>
    <x v="2712"/>
    <b v="1"/>
    <x v="235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7:41:24"/>
    <n v="1447515684"/>
    <x v="2713"/>
    <b v="1"/>
    <x v="48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5:00:00"/>
    <n v="1474040596"/>
    <x v="2714"/>
    <b v="1"/>
    <x v="120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1:33:48"/>
    <n v="1453109628"/>
    <x v="2715"/>
    <b v="1"/>
    <x v="48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7T23:59:53"/>
    <n v="1441699193"/>
    <x v="2716"/>
    <b v="1"/>
    <x v="482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4:57:29"/>
    <n v="1414015049"/>
    <x v="2717"/>
    <b v="1"/>
    <x v="166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5:00:00"/>
    <n v="1459865945"/>
    <x v="2718"/>
    <b v="1"/>
    <x v="265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5:44:54"/>
    <n v="1455756294"/>
    <x v="2719"/>
    <b v="0"/>
    <x v="50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4:10:53"/>
    <n v="1476270653"/>
    <x v="2720"/>
    <b v="0"/>
    <x v="210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1:00:00"/>
    <n v="1375880598"/>
    <x v="2721"/>
    <b v="0"/>
    <x v="314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2:34:13"/>
    <n v="1480538053"/>
    <x v="2722"/>
    <b v="0"/>
    <x v="333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3:08:08"/>
    <n v="1414872488"/>
    <x v="2723"/>
    <b v="0"/>
    <x v="282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4T23:50:59"/>
    <n v="1436860259"/>
    <x v="2724"/>
    <b v="0"/>
    <x v="483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09:52:15"/>
    <n v="1484070735"/>
    <x v="2725"/>
    <b v="0"/>
    <x v="116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05:55:11"/>
    <n v="1458741311"/>
    <x v="2726"/>
    <b v="0"/>
    <x v="442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8:14:23"/>
    <n v="1436804063"/>
    <x v="2727"/>
    <b v="0"/>
    <x v="484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6:23:54"/>
    <n v="1448461434"/>
    <x v="2728"/>
    <b v="0"/>
    <x v="413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1:46:37"/>
    <n v="1427867197"/>
    <x v="2729"/>
    <b v="0"/>
    <x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4:59:35"/>
    <n v="1363611575"/>
    <x v="2730"/>
    <b v="0"/>
    <x v="345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0:00:00"/>
    <n v="1408624622"/>
    <x v="2731"/>
    <b v="0"/>
    <x v="7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6:00:00"/>
    <n v="1366917828"/>
    <x v="2732"/>
    <b v="0"/>
    <x v="9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1:32:54"/>
    <n v="1423463574"/>
    <x v="2733"/>
    <b v="0"/>
    <x v="46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3:59:00"/>
    <n v="1473782592"/>
    <x v="2734"/>
    <b v="0"/>
    <x v="430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2:00:00"/>
    <n v="1360551250"/>
    <x v="2735"/>
    <b v="0"/>
    <x v="485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7:59:33"/>
    <n v="1395676773"/>
    <x v="2736"/>
    <b v="0"/>
    <x v="6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1:00:00"/>
    <n v="1386108087"/>
    <x v="2737"/>
    <b v="0"/>
    <x v="231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19:26:44"/>
    <n v="1473218804"/>
    <x v="2738"/>
    <b v="0"/>
    <x v="41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3:18:37"/>
    <n v="1395436717"/>
    <x v="2739"/>
    <b v="0"/>
    <x v="277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5:45:52"/>
    <n v="1423529152"/>
    <x v="2740"/>
    <b v="0"/>
    <x v="5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8:07:00"/>
    <n v="1412005602"/>
    <x v="2741"/>
    <b v="0"/>
    <x v="80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09:16:27"/>
    <n v="1335892587"/>
    <x v="2742"/>
    <b v="0"/>
    <x v="59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8T23:53:27"/>
    <n v="1474271607"/>
    <x v="2743"/>
    <b v="0"/>
    <x v="78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7:29:58"/>
    <n v="1327886998"/>
    <x v="2744"/>
    <b v="0"/>
    <x v="19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5:42:48"/>
    <n v="1337125368"/>
    <x v="2745"/>
    <b v="0"/>
    <x v="72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0:45:11"/>
    <n v="1406745911"/>
    <x v="2746"/>
    <b v="0"/>
    <x v="10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19:10:00"/>
    <n v="1337095997"/>
    <x v="2747"/>
    <b v="0"/>
    <x v="80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09:03:22"/>
    <n v="1470243802"/>
    <x v="2748"/>
    <b v="0"/>
    <x v="80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0:10:37"/>
    <n v="1425582637"/>
    <x v="2749"/>
    <b v="0"/>
    <x v="84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2:00:00"/>
    <n v="1340055345"/>
    <x v="2750"/>
    <b v="0"/>
    <x v="78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3:17:22"/>
    <n v="1397855842"/>
    <x v="2751"/>
    <b v="0"/>
    <x v="78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0:21:44"/>
    <n v="1320776504"/>
    <x v="2752"/>
    <b v="0"/>
    <x v="25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3:37:03"/>
    <n v="1343425023"/>
    <x v="2753"/>
    <b v="0"/>
    <x v="22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7:15:51"/>
    <n v="1407856551"/>
    <x v="2754"/>
    <b v="0"/>
    <x v="78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0:58:47"/>
    <n v="1425927527"/>
    <x v="2755"/>
    <b v="0"/>
    <x v="41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3:36:41"/>
    <n v="1386884201"/>
    <x v="2756"/>
    <b v="0"/>
    <x v="51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07:45:32"/>
    <n v="1469202332"/>
    <x v="2757"/>
    <b v="0"/>
    <x v="84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2:36:23"/>
    <n v="1474886183"/>
    <x v="2758"/>
    <b v="0"/>
    <x v="79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0:47:46"/>
    <n v="1464943666"/>
    <x v="2759"/>
    <b v="0"/>
    <x v="84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3:04:18"/>
    <n v="1369134258"/>
    <x v="2760"/>
    <b v="0"/>
    <x v="78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7:31:33"/>
    <n v="1354584693"/>
    <x v="2761"/>
    <b v="0"/>
    <x v="80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5:53:15"/>
    <n v="1326934395"/>
    <x v="2762"/>
    <b v="0"/>
    <x v="29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5:54:44"/>
    <n v="1365515684"/>
    <x v="2763"/>
    <b v="0"/>
    <x v="8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1:00:00"/>
    <n v="1335855631"/>
    <x v="2764"/>
    <b v="0"/>
    <x v="80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5:53:48"/>
    <n v="1350050028"/>
    <x v="2765"/>
    <b v="0"/>
    <x v="78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8:01:58"/>
    <n v="1310486518"/>
    <x v="2766"/>
    <b v="0"/>
    <x v="80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5:00:50"/>
    <n v="1434582050"/>
    <x v="2767"/>
    <b v="0"/>
    <x v="8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5:45:23"/>
    <n v="1330440323"/>
    <x v="2768"/>
    <b v="0"/>
    <x v="69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1:49:50"/>
    <n v="1397677790"/>
    <x v="2769"/>
    <b v="0"/>
    <x v="84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7:55:30"/>
    <n v="1392569730"/>
    <x v="2770"/>
    <b v="0"/>
    <x v="51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09:00:00"/>
    <n v="1355489140"/>
    <x v="2771"/>
    <b v="0"/>
    <x v="78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2:51:34"/>
    <n v="1379710294"/>
    <x v="2772"/>
    <b v="0"/>
    <x v="78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2:45:21"/>
    <n v="1460666721"/>
    <x v="2773"/>
    <b v="0"/>
    <x v="29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19:02:08"/>
    <n v="1360119728"/>
    <x v="2774"/>
    <b v="0"/>
    <x v="62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6:19:14"/>
    <n v="1321402754"/>
    <x v="2775"/>
    <b v="0"/>
    <x v="84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1T23:07:56"/>
    <n v="1431414476"/>
    <x v="2776"/>
    <b v="0"/>
    <x v="17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8:03:24"/>
    <n v="1434557004"/>
    <x v="2777"/>
    <b v="0"/>
    <x v="29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5:28:26"/>
    <n v="1406417306"/>
    <x v="2778"/>
    <b v="0"/>
    <x v="41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7:03:41"/>
    <n v="1445609021"/>
    <x v="2779"/>
    <b v="0"/>
    <x v="29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2:44:48"/>
    <n v="1486550688"/>
    <x v="2780"/>
    <b v="0"/>
    <x v="78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1T23:00:00"/>
    <n v="1421274954"/>
    <x v="2781"/>
    <b v="0"/>
    <x v="33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0:59:00"/>
    <n v="1421964718"/>
    <x v="2782"/>
    <b v="0"/>
    <x v="59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4:50:46"/>
    <n v="1428583846"/>
    <x v="2783"/>
    <b v="0"/>
    <x v="42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0:54:03"/>
    <n v="1412794443"/>
    <x v="2784"/>
    <b v="0"/>
    <x v="52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3:00:00"/>
    <n v="1467865967"/>
    <x v="2785"/>
    <b v="0"/>
    <x v="136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05:39:40"/>
    <n v="1403703580"/>
    <x v="2786"/>
    <b v="0"/>
    <x v="142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0:45:52"/>
    <n v="1403066752"/>
    <x v="2787"/>
    <b v="0"/>
    <x v="44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8:50:43"/>
    <n v="1467219043"/>
    <x v="2788"/>
    <b v="0"/>
    <x v="9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1T20:00:00"/>
    <n v="1424477934"/>
    <x v="2789"/>
    <b v="0"/>
    <x v="5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4:31:43"/>
    <n v="1421101903"/>
    <x v="2790"/>
    <b v="0"/>
    <x v="3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0:00:00"/>
    <n v="1470778559"/>
    <x v="2791"/>
    <b v="0"/>
    <x v="33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1:32:39"/>
    <n v="1435469559"/>
    <x v="2792"/>
    <b v="0"/>
    <x v="5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2:03:25"/>
    <n v="1434881005"/>
    <x v="2793"/>
    <b v="0"/>
    <x v="196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1:00:00"/>
    <n v="1455640559"/>
    <x v="2794"/>
    <b v="0"/>
    <x v="8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5:00:00"/>
    <n v="1400675841"/>
    <x v="2795"/>
    <b v="0"/>
    <x v="9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4:40:28"/>
    <n v="1401972028"/>
    <x v="2796"/>
    <b v="0"/>
    <x v="64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4:34:00"/>
    <n v="1402266840"/>
    <x v="2797"/>
    <b v="0"/>
    <x v="225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8:00:00"/>
    <n v="1437063121"/>
    <x v="2798"/>
    <b v="0"/>
    <x v="237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8:00:00"/>
    <n v="1463466070"/>
    <x v="2799"/>
    <b v="0"/>
    <x v="208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5:16:06"/>
    <n v="1415193366"/>
    <x v="2800"/>
    <b v="0"/>
    <x v="162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3:00:00"/>
    <n v="1411019409"/>
    <x v="2801"/>
    <b v="0"/>
    <x v="62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7:31:47"/>
    <n v="1436283107"/>
    <x v="2802"/>
    <b v="0"/>
    <x v="24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6:00:00"/>
    <n v="1433295276"/>
    <x v="2803"/>
    <b v="0"/>
    <x v="26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2:53:10"/>
    <n v="1409395990"/>
    <x v="2804"/>
    <b v="0"/>
    <x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4:07:53"/>
    <n v="1438085273"/>
    <x v="2805"/>
    <b v="0"/>
    <x v="59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3:00:00"/>
    <n v="1435645490"/>
    <x v="2806"/>
    <b v="0"/>
    <x v="88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12:57:18"/>
    <n v="1433019438"/>
    <x v="2807"/>
    <b v="0"/>
    <x v="251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2:18:55"/>
    <n v="1437682735"/>
    <x v="2808"/>
    <b v="0"/>
    <x v="50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6:39:00"/>
    <n v="1458647725"/>
    <x v="2809"/>
    <b v="0"/>
    <x v="64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19:59:00"/>
    <n v="1398828064"/>
    <x v="2810"/>
    <b v="0"/>
    <x v="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3:55:03"/>
    <n v="1422100503"/>
    <x v="2811"/>
    <b v="0"/>
    <x v="52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0:00:00"/>
    <n v="1424368298"/>
    <x v="2812"/>
    <b v="0"/>
    <x v="1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09:49:21"/>
    <n v="1479577761"/>
    <x v="2813"/>
    <b v="0"/>
    <x v="93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1:35:15"/>
    <n v="1428572115"/>
    <x v="2814"/>
    <b v="0"/>
    <x v="31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0:38:29"/>
    <n v="1468003109"/>
    <x v="2815"/>
    <b v="0"/>
    <x v="25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8:00:00"/>
    <n v="1435921992"/>
    <x v="2816"/>
    <b v="0"/>
    <x v="3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7:14:22"/>
    <n v="1421680462"/>
    <x v="2817"/>
    <b v="0"/>
    <x v="51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6:21:26"/>
    <n v="1441290086"/>
    <x v="2818"/>
    <b v="0"/>
    <x v="33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4:36:49"/>
    <n v="1431693409"/>
    <x v="2819"/>
    <b v="0"/>
    <x v="201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6:00:00"/>
    <n v="1454337589"/>
    <x v="2820"/>
    <b v="0"/>
    <x v="9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4:08:55"/>
    <n v="1408918135"/>
    <x v="2821"/>
    <b v="0"/>
    <x v="2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7:24:52"/>
    <n v="1424881492"/>
    <x v="2822"/>
    <b v="0"/>
    <x v="225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4:59:00"/>
    <n v="1425428206"/>
    <x v="2823"/>
    <b v="0"/>
    <x v="25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7:43:00"/>
    <n v="1431412196"/>
    <x v="2824"/>
    <b v="0"/>
    <x v="41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1:01:26"/>
    <n v="1446663686"/>
    <x v="2825"/>
    <b v="0"/>
    <x v="13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09T23:00:00"/>
    <n v="1434415812"/>
    <x v="2826"/>
    <b v="0"/>
    <x v="10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8:30:00"/>
    <n v="1462379066"/>
    <x v="2827"/>
    <b v="0"/>
    <x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5:00:00"/>
    <n v="1441606869"/>
    <x v="2828"/>
    <b v="0"/>
    <x v="174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2:25:18"/>
    <n v="1462443918"/>
    <x v="2829"/>
    <b v="0"/>
    <x v="88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19:59:00"/>
    <n v="1398802148"/>
    <x v="2830"/>
    <b v="0"/>
    <x v="202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1:47:50"/>
    <n v="1434484070"/>
    <x v="2831"/>
    <b v="0"/>
    <x v="47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4:00:00"/>
    <n v="1414342894"/>
    <x v="2832"/>
    <b v="0"/>
    <x v="1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0T18:00:00"/>
    <n v="1442804633"/>
    <x v="2833"/>
    <b v="0"/>
    <x v="2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5:02:10"/>
    <n v="1421362930"/>
    <x v="2834"/>
    <b v="0"/>
    <x v="64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6:00:00"/>
    <n v="1446742417"/>
    <x v="2835"/>
    <b v="0"/>
    <x v="251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0:59:00"/>
    <n v="1484115418"/>
    <x v="2836"/>
    <b v="0"/>
    <x v="202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4:48:04"/>
    <n v="1446241684"/>
    <x v="2837"/>
    <b v="0"/>
    <x v="64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4:00:00"/>
    <n v="1406039696"/>
    <x v="2838"/>
    <b v="0"/>
    <x v="241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0:59:00"/>
    <n v="1406958354"/>
    <x v="2839"/>
    <b v="0"/>
    <x v="162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09:00:00"/>
    <n v="1424825479"/>
    <x v="2840"/>
    <b v="0"/>
    <x v="46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0:44:57"/>
    <n v="1444844697"/>
    <x v="2841"/>
    <b v="0"/>
    <x v="29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3:00:00"/>
    <n v="1401058295"/>
    <x v="2842"/>
    <b v="0"/>
    <x v="78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0:00:00"/>
    <n v="1462210950"/>
    <x v="2843"/>
    <b v="0"/>
    <x v="78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5:06:20"/>
    <n v="1480943180"/>
    <x v="2844"/>
    <b v="0"/>
    <x v="29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6:23:53"/>
    <n v="1428539033"/>
    <x v="2845"/>
    <b v="0"/>
    <x v="70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8:36:34"/>
    <n v="1429029394"/>
    <x v="2846"/>
    <b v="0"/>
    <x v="78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1:21:05"/>
    <n v="1458847265"/>
    <x v="2847"/>
    <b v="0"/>
    <x v="78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7:34:19"/>
    <n v="1430321659"/>
    <x v="2848"/>
    <b v="0"/>
    <x v="8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2:16:40"/>
    <n v="1458814600"/>
    <x v="2849"/>
    <b v="0"/>
    <x v="29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6:10:11"/>
    <n v="1407370211"/>
    <x v="2850"/>
    <b v="0"/>
    <x v="62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5:17:00"/>
    <n v="1453334629"/>
    <x v="2851"/>
    <b v="0"/>
    <x v="78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7:05:03"/>
    <n v="1400720703"/>
    <x v="2852"/>
    <b v="0"/>
    <x v="79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0:34:57"/>
    <n v="1405485297"/>
    <x v="2853"/>
    <b v="0"/>
    <x v="78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09:11:59"/>
    <n v="1429290719"/>
    <x v="2854"/>
    <b v="0"/>
    <x v="25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5:34:00"/>
    <n v="1451607071"/>
    <x v="2855"/>
    <b v="0"/>
    <x v="81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3:34:00"/>
    <n v="1433897647"/>
    <x v="2856"/>
    <b v="0"/>
    <x v="79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0:00:00"/>
    <n v="1482444295"/>
    <x v="2857"/>
    <b v="0"/>
    <x v="41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3:28:00"/>
    <n v="1415711095"/>
    <x v="2858"/>
    <b v="0"/>
    <x v="78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0:41:44"/>
    <n v="1439800904"/>
    <x v="2859"/>
    <b v="0"/>
    <x v="29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1:12:56"/>
    <n v="1461179576"/>
    <x v="2860"/>
    <b v="0"/>
    <x v="82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6:10:48"/>
    <n v="1441894248"/>
    <x v="2861"/>
    <b v="0"/>
    <x v="8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0:57:09"/>
    <n v="1401044229"/>
    <x v="2862"/>
    <b v="0"/>
    <x v="8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8:12:03"/>
    <n v="1405095123"/>
    <x v="2863"/>
    <b v="0"/>
    <x v="29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05:18:00"/>
    <n v="1434552207"/>
    <x v="2864"/>
    <b v="0"/>
    <x v="8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8:44:19"/>
    <n v="1415328259"/>
    <x v="2865"/>
    <b v="0"/>
    <x v="78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4:00:00"/>
    <n v="1473893721"/>
    <x v="2866"/>
    <b v="0"/>
    <x v="84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0:00:00"/>
    <n v="1465533672"/>
    <x v="2867"/>
    <b v="0"/>
    <x v="73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1:50:54"/>
    <n v="1473105054"/>
    <x v="2868"/>
    <b v="0"/>
    <x v="65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6:14:41"/>
    <n v="1466345681"/>
    <x v="2869"/>
    <b v="0"/>
    <x v="81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0:32:45"/>
    <n v="1397709165"/>
    <x v="2870"/>
    <b v="0"/>
    <x v="82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09:43:33"/>
    <n v="1417455813"/>
    <x v="2871"/>
    <b v="0"/>
    <x v="62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8:47:18"/>
    <n v="1429584438"/>
    <x v="2872"/>
    <b v="0"/>
    <x v="78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1:37:11"/>
    <n v="1419881831"/>
    <x v="2873"/>
    <b v="0"/>
    <x v="22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2:16:26"/>
    <n v="1482092186"/>
    <x v="2874"/>
    <b v="0"/>
    <x v="8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19:04:53"/>
    <n v="1459825493"/>
    <x v="2875"/>
    <b v="0"/>
    <x v="8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09:51:19"/>
    <n v="1434477079"/>
    <x v="2876"/>
    <b v="0"/>
    <x v="78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09:00:00"/>
    <n v="1477781724"/>
    <x v="2877"/>
    <b v="0"/>
    <x v="79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6:46:35"/>
    <n v="1430750795"/>
    <x v="2878"/>
    <b v="0"/>
    <x v="80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09:24:21"/>
    <n v="1450718661"/>
    <x v="2879"/>
    <b v="0"/>
    <x v="29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09:05:00"/>
    <n v="1436305452"/>
    <x v="2880"/>
    <b v="0"/>
    <x v="60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7:20:36"/>
    <n v="1412432436"/>
    <x v="2881"/>
    <b v="0"/>
    <x v="78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6:18:38"/>
    <n v="1459520318"/>
    <x v="2882"/>
    <b v="0"/>
    <x v="80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0:59:00"/>
    <n v="1451684437"/>
    <x v="2883"/>
    <b v="0"/>
    <x v="81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09:27:15"/>
    <n v="1415208435"/>
    <x v="2884"/>
    <b v="0"/>
    <x v="80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6:50:01"/>
    <n v="1423705801"/>
    <x v="2885"/>
    <b v="0"/>
    <x v="81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19:59:00"/>
    <n v="1442243484"/>
    <x v="2886"/>
    <b v="0"/>
    <x v="29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2:15:24"/>
    <n v="1418379324"/>
    <x v="2887"/>
    <b v="0"/>
    <x v="29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0:59:00"/>
    <n v="1412945440"/>
    <x v="2888"/>
    <b v="0"/>
    <x v="78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2:43:05"/>
    <n v="1406752985"/>
    <x v="2889"/>
    <b v="0"/>
    <x v="25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19:00:00"/>
    <n v="1405100992"/>
    <x v="2890"/>
    <b v="0"/>
    <x v="8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2:12:08"/>
    <n v="1455570728"/>
    <x v="2891"/>
    <b v="0"/>
    <x v="73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3:00:00"/>
    <n v="1408381704"/>
    <x v="2892"/>
    <b v="0"/>
    <x v="5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8T18:00:00"/>
    <n v="1415644395"/>
    <x v="2893"/>
    <b v="0"/>
    <x v="84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4:40:15"/>
    <n v="1422920415"/>
    <x v="2894"/>
    <b v="0"/>
    <x v="78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3:00:00"/>
    <n v="1403356792"/>
    <x v="2895"/>
    <b v="0"/>
    <x v="80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1T22:00:00"/>
    <n v="1480283321"/>
    <x v="2896"/>
    <b v="0"/>
    <x v="8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7:29:05"/>
    <n v="1441985458"/>
    <x v="2897"/>
    <b v="0"/>
    <x v="8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7:57:33"/>
    <n v="1443715053"/>
    <x v="2898"/>
    <b v="0"/>
    <x v="8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7:52:38"/>
    <n v="1464141158"/>
    <x v="2899"/>
    <b v="0"/>
    <x v="78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1:37:12"/>
    <n v="1404970632"/>
    <x v="2900"/>
    <b v="0"/>
    <x v="63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3:42:19"/>
    <n v="1418161339"/>
    <x v="2901"/>
    <b v="0"/>
    <x v="84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2:33:16"/>
    <n v="1437820396"/>
    <x v="2902"/>
    <b v="0"/>
    <x v="29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0:00:18"/>
    <n v="1436587218"/>
    <x v="2903"/>
    <b v="0"/>
    <x v="80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4:00:00"/>
    <n v="1414538031"/>
    <x v="2904"/>
    <b v="0"/>
    <x v="80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7:21:53"/>
    <n v="1472001713"/>
    <x v="2905"/>
    <b v="0"/>
    <x v="5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7:00:00"/>
    <n v="1436888066"/>
    <x v="2906"/>
    <b v="0"/>
    <x v="63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3:03:57"/>
    <n v="1458075837"/>
    <x v="2907"/>
    <b v="0"/>
    <x v="84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09:33:39"/>
    <n v="1462815219"/>
    <x v="2908"/>
    <b v="0"/>
    <x v="81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1:46:00"/>
    <n v="1413527001"/>
    <x v="2909"/>
    <b v="0"/>
    <x v="29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2:11:27"/>
    <n v="1428955887"/>
    <x v="2910"/>
    <b v="0"/>
    <x v="29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0:27:06"/>
    <n v="1431973626"/>
    <x v="2911"/>
    <b v="0"/>
    <x v="25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19:09:34"/>
    <n v="1450235374"/>
    <x v="2912"/>
    <b v="0"/>
    <x v="55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4:08:59"/>
    <n v="1404857339"/>
    <x v="2913"/>
    <b v="0"/>
    <x v="84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2:46:34"/>
    <n v="1421185594"/>
    <x v="2914"/>
    <b v="0"/>
    <x v="29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0:33:10"/>
    <n v="1455528790"/>
    <x v="2915"/>
    <b v="0"/>
    <x v="8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3:26:29"/>
    <n v="1398511589"/>
    <x v="2916"/>
    <b v="0"/>
    <x v="63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1:37:27"/>
    <n v="1440826647"/>
    <x v="2917"/>
    <b v="0"/>
    <x v="82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7:06:47"/>
    <n v="1443712007"/>
    <x v="2918"/>
    <b v="0"/>
    <x v="9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6:52:09"/>
    <n v="1404658329"/>
    <x v="2919"/>
    <b v="0"/>
    <x v="79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0:01:10"/>
    <n v="1424718070"/>
    <x v="2920"/>
    <b v="0"/>
    <x v="62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3:16:44"/>
    <n v="1409087804"/>
    <x v="2921"/>
    <b v="0"/>
    <x v="8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2:58:47"/>
    <n v="1428094727"/>
    <x v="2922"/>
    <b v="0"/>
    <x v="79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19:00:00"/>
    <n v="1420774779"/>
    <x v="2923"/>
    <b v="0"/>
    <x v="73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19:59:00"/>
    <n v="1428585710"/>
    <x v="2924"/>
    <b v="0"/>
    <x v="206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6:01:08"/>
    <n v="1407852068"/>
    <x v="2925"/>
    <b v="0"/>
    <x v="473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0:22:59"/>
    <n v="1423506179"/>
    <x v="2926"/>
    <b v="0"/>
    <x v="133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1:00:00"/>
    <n v="1402934629"/>
    <x v="2927"/>
    <b v="0"/>
    <x v="64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5:57:26"/>
    <n v="1454543846"/>
    <x v="2928"/>
    <b v="0"/>
    <x v="5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5:32:38"/>
    <n v="1398432758"/>
    <x v="2929"/>
    <b v="0"/>
    <x v="58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6:01:04"/>
    <n v="1428415264"/>
    <x v="2930"/>
    <b v="0"/>
    <x v="95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2:08:00"/>
    <n v="1408604363"/>
    <x v="2931"/>
    <b v="0"/>
    <x v="82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3:00:00"/>
    <n v="1421812637"/>
    <x v="2932"/>
    <b v="0"/>
    <x v="44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4:57:33"/>
    <n v="1462489053"/>
    <x v="2933"/>
    <b v="0"/>
    <x v="241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7:16:04"/>
    <n v="1400253364"/>
    <x v="2934"/>
    <b v="0"/>
    <x v="7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09:00:00"/>
    <n v="1467468008"/>
    <x v="2935"/>
    <b v="0"/>
    <x v="70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0:59:00"/>
    <n v="1412091423"/>
    <x v="2936"/>
    <b v="0"/>
    <x v="69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02:58:33"/>
    <n v="1402657113"/>
    <x v="2937"/>
    <b v="0"/>
    <x v="16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8:53:34"/>
    <n v="1420044814"/>
    <x v="2938"/>
    <b v="0"/>
    <x v="58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7:00:00"/>
    <n v="1406316312"/>
    <x v="2939"/>
    <b v="0"/>
    <x v="20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0:33:38"/>
    <n v="1418150018"/>
    <x v="2940"/>
    <b v="0"/>
    <x v="51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5:02:35"/>
    <n v="1422658955"/>
    <x v="2941"/>
    <b v="0"/>
    <x v="29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2:18:00"/>
    <n v="1448565459"/>
    <x v="2942"/>
    <b v="0"/>
    <x v="91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19:06:20"/>
    <n v="1426302380"/>
    <x v="2943"/>
    <b v="0"/>
    <x v="78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3:56:38"/>
    <n v="1431122198"/>
    <x v="2944"/>
    <b v="0"/>
    <x v="29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19:21:00"/>
    <n v="1429845660"/>
    <x v="2945"/>
    <b v="0"/>
    <x v="78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4:44:52"/>
    <n v="1468673092"/>
    <x v="2946"/>
    <b v="0"/>
    <x v="84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09:11:00"/>
    <n v="1475760567"/>
    <x v="2947"/>
    <b v="0"/>
    <x v="62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7:34:53"/>
    <n v="1428075293"/>
    <x v="2948"/>
    <b v="0"/>
    <x v="82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2:45:17"/>
    <n v="1445370317"/>
    <x v="2949"/>
    <b v="0"/>
    <x v="84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0:45:52"/>
    <n v="1450946752"/>
    <x v="2950"/>
    <b v="0"/>
    <x v="78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1:16:13"/>
    <n v="1408648573"/>
    <x v="2951"/>
    <b v="0"/>
    <x v="6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0:00:00"/>
    <n v="1473957239"/>
    <x v="2952"/>
    <b v="0"/>
    <x v="22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1:00:21"/>
    <n v="1441738821"/>
    <x v="2953"/>
    <b v="0"/>
    <x v="8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5:00:03"/>
    <n v="1487944803"/>
    <x v="2954"/>
    <b v="0"/>
    <x v="78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09:47:29"/>
    <n v="1431884849"/>
    <x v="2955"/>
    <b v="0"/>
    <x v="202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5:00:50"/>
    <n v="1459810850"/>
    <x v="2956"/>
    <b v="0"/>
    <x v="9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5:16:12"/>
    <n v="1422317772"/>
    <x v="2957"/>
    <b v="0"/>
    <x v="8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09:41:57"/>
    <n v="1457548917"/>
    <x v="2958"/>
    <b v="0"/>
    <x v="78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6:12:05"/>
    <n v="1462666325"/>
    <x v="2959"/>
    <b v="0"/>
    <x v="78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0:10:23"/>
    <n v="1407867023"/>
    <x v="2960"/>
    <b v="0"/>
    <x v="78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0:00:00"/>
    <n v="1424927159"/>
    <x v="2961"/>
    <b v="0"/>
    <x v="52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2:59:00"/>
    <n v="1422769906"/>
    <x v="2962"/>
    <b v="0"/>
    <x v="9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3:17:04"/>
    <n v="1433243824"/>
    <x v="2963"/>
    <b v="0"/>
    <x v="15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3:32:00"/>
    <n v="1404769819"/>
    <x v="2964"/>
    <b v="0"/>
    <x v="193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09:30:33"/>
    <n v="1433698233"/>
    <x v="2965"/>
    <b v="0"/>
    <x v="70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09:43:32"/>
    <n v="1439833412"/>
    <x v="2966"/>
    <b v="0"/>
    <x v="130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19:44:52"/>
    <n v="1423284292"/>
    <x v="2967"/>
    <b v="0"/>
    <x v="26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19:59:00"/>
    <n v="1470227660"/>
    <x v="2968"/>
    <b v="0"/>
    <x v="5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4:51:00"/>
    <n v="1428087153"/>
    <x v="2969"/>
    <b v="0"/>
    <x v="5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8:04:11"/>
    <n v="1403107451"/>
    <x v="2970"/>
    <b v="0"/>
    <x v="110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7:47:58"/>
    <n v="1406908078"/>
    <x v="2971"/>
    <b v="0"/>
    <x v="68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7:00:00"/>
    <n v="1479609520"/>
    <x v="2972"/>
    <b v="0"/>
    <x v="5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0:00:00"/>
    <n v="1449171508"/>
    <x v="2973"/>
    <b v="0"/>
    <x v="51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7:35:00"/>
    <n v="1409275671"/>
    <x v="2974"/>
    <b v="0"/>
    <x v="45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19:00:00"/>
    <n v="1414599886"/>
    <x v="2975"/>
    <b v="0"/>
    <x v="116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4:00:00"/>
    <n v="1456421530"/>
    <x v="2976"/>
    <b v="0"/>
    <x v="25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8:14:00"/>
    <n v="1421960934"/>
    <x v="2977"/>
    <b v="0"/>
    <x v="209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1:59:00"/>
    <n v="1412954547"/>
    <x v="2978"/>
    <b v="0"/>
    <x v="38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2:00:00"/>
    <n v="1419104823"/>
    <x v="2979"/>
    <b v="0"/>
    <x v="67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8:00:00"/>
    <n v="1438639130"/>
    <x v="2980"/>
    <b v="0"/>
    <x v="5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5:25:56"/>
    <n v="1439126756"/>
    <x v="2981"/>
    <b v="1"/>
    <x v="174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8:29:03"/>
    <n v="1452616143"/>
    <x v="2982"/>
    <b v="1"/>
    <x v="211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8:10:36"/>
    <n v="1410534636"/>
    <x v="2983"/>
    <b v="1"/>
    <x v="486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2:41:21"/>
    <n v="1469428881"/>
    <x v="2984"/>
    <b v="1"/>
    <x v="423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0:00:00"/>
    <n v="1476228128"/>
    <x v="2985"/>
    <b v="0"/>
    <x v="112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3:00:06"/>
    <n v="1456920006"/>
    <x v="2986"/>
    <b v="0"/>
    <x v="6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6:00:00"/>
    <n v="1473837751"/>
    <x v="2987"/>
    <b v="0"/>
    <x v="236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0:41:21"/>
    <n v="1463820081"/>
    <x v="2988"/>
    <b v="0"/>
    <x v="33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0T20:59:00"/>
    <n v="1448756962"/>
    <x v="2989"/>
    <b v="0"/>
    <x v="487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5:47:00"/>
    <n v="1449150420"/>
    <x v="2990"/>
    <b v="0"/>
    <x v="74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2:05:30"/>
    <n v="1483646730"/>
    <x v="2991"/>
    <b v="0"/>
    <x v="251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0:25:10"/>
    <n v="1473445510"/>
    <x v="2992"/>
    <b v="0"/>
    <x v="31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12:07:47"/>
    <n v="1453406867"/>
    <x v="2993"/>
    <b v="0"/>
    <x v="19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3:29:32"/>
    <n v="1409743772"/>
    <x v="2994"/>
    <b v="0"/>
    <x v="211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7:57:51"/>
    <n v="1482249471"/>
    <x v="2995"/>
    <b v="0"/>
    <x v="437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3:54:00"/>
    <n v="1427493240"/>
    <x v="2996"/>
    <b v="0"/>
    <x v="413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0:59:00"/>
    <n v="1486661793"/>
    <x v="2997"/>
    <b v="0"/>
    <x v="248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0:25:00"/>
    <n v="1400474329"/>
    <x v="2998"/>
    <b v="0"/>
    <x v="488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8:00:00"/>
    <n v="1487094360"/>
    <x v="2999"/>
    <b v="0"/>
    <x v="9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0:00:00"/>
    <n v="1484682670"/>
    <x v="3000"/>
    <b v="0"/>
    <x v="22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3:29:42"/>
    <n v="1465853382"/>
    <x v="3001"/>
    <b v="0"/>
    <x v="489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2:04:12"/>
    <n v="1353960252"/>
    <x v="3002"/>
    <b v="0"/>
    <x v="201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1:59:00"/>
    <n v="1454098976"/>
    <x v="3003"/>
    <b v="0"/>
    <x v="5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4:08:44"/>
    <n v="1413493724"/>
    <x v="3004"/>
    <b v="0"/>
    <x v="490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8:11:45"/>
    <n v="1410019905"/>
    <x v="3005"/>
    <b v="0"/>
    <x v="115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0:09:51"/>
    <n v="1415988591"/>
    <x v="3006"/>
    <b v="0"/>
    <x v="174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4T21:11:23"/>
    <n v="1428124283"/>
    <x v="3007"/>
    <b v="0"/>
    <x v="9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1:05:19"/>
    <n v="1450760719"/>
    <x v="3008"/>
    <b v="0"/>
    <x v="55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6:40:40"/>
    <n v="1414417240"/>
    <x v="3009"/>
    <b v="0"/>
    <x v="130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1:58:39"/>
    <n v="1419364719"/>
    <x v="3010"/>
    <b v="0"/>
    <x v="41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4:59:00"/>
    <n v="1448536516"/>
    <x v="3011"/>
    <b v="0"/>
    <x v="20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8:52:10"/>
    <n v="1421772730"/>
    <x v="3012"/>
    <b v="0"/>
    <x v="16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2:04:09"/>
    <n v="1432325049"/>
    <x v="3013"/>
    <b v="0"/>
    <x v="329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1:00:00"/>
    <n v="1412737080"/>
    <x v="3014"/>
    <b v="0"/>
    <x v="491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0:00:00"/>
    <n v="1401125238"/>
    <x v="3015"/>
    <b v="0"/>
    <x v="244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5:09:12"/>
    <n v="1400504952"/>
    <x v="3016"/>
    <b v="0"/>
    <x v="17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2:24:03"/>
    <n v="1405974243"/>
    <x v="3017"/>
    <b v="0"/>
    <x v="180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4:00:00"/>
    <n v="1433747376"/>
    <x v="3018"/>
    <b v="0"/>
    <x v="14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19:00:00"/>
    <n v="1398801620"/>
    <x v="3019"/>
    <b v="0"/>
    <x v="334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2:18:53"/>
    <n v="1434399533"/>
    <x v="3020"/>
    <b v="0"/>
    <x v="209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1:59:00"/>
    <n v="1476715869"/>
    <x v="3021"/>
    <b v="0"/>
    <x v="27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4:53:29"/>
    <n v="1468450409"/>
    <x v="3022"/>
    <b v="0"/>
    <x v="95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8:13:06"/>
    <n v="1430151186"/>
    <x v="3023"/>
    <b v="0"/>
    <x v="79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5:51:15"/>
    <n v="1346975475"/>
    <x v="3024"/>
    <b v="0"/>
    <x v="0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8:00:00"/>
    <n v="1399032813"/>
    <x v="3025"/>
    <b v="0"/>
    <x v="108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3:01:32"/>
    <n v="1487329292"/>
    <x v="3026"/>
    <b v="0"/>
    <x v="20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7:54:11"/>
    <n v="1424278451"/>
    <x v="3027"/>
    <b v="0"/>
    <x v="492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2:20:25"/>
    <n v="1468650025"/>
    <x v="3028"/>
    <b v="0"/>
    <x v="221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0:35:00"/>
    <n v="1413824447"/>
    <x v="3029"/>
    <b v="0"/>
    <x v="493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09:56:11"/>
    <n v="1439834171"/>
    <x v="3030"/>
    <b v="0"/>
    <x v="14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3:10:47"/>
    <n v="1471295447"/>
    <x v="3031"/>
    <b v="0"/>
    <x v="60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7:04:19"/>
    <n v="1439341459"/>
    <x v="3032"/>
    <b v="0"/>
    <x v="20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8:38:45"/>
    <n v="1468895925"/>
    <x v="3033"/>
    <b v="0"/>
    <x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19:59:00"/>
    <n v="1475326255"/>
    <x v="3034"/>
    <b v="0"/>
    <x v="494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5:26:49"/>
    <n v="1365082009"/>
    <x v="3035"/>
    <b v="0"/>
    <x v="495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3:59:00"/>
    <n v="1373568644"/>
    <x v="3036"/>
    <b v="0"/>
    <x v="313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0:59:00"/>
    <n v="1279574773"/>
    <x v="3037"/>
    <b v="0"/>
    <x v="58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2:03:17"/>
    <n v="1451887397"/>
    <x v="3038"/>
    <b v="0"/>
    <x v="74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8T23:59:00"/>
    <n v="1386011038"/>
    <x v="3039"/>
    <b v="0"/>
    <x v="163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5:00:00"/>
    <n v="1434999621"/>
    <x v="3040"/>
    <b v="0"/>
    <x v="288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2:50:48"/>
    <n v="1450731048"/>
    <x v="3041"/>
    <b v="0"/>
    <x v="1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8:30:47"/>
    <n v="1441557047"/>
    <x v="3042"/>
    <b v="0"/>
    <x v="7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8:50:00"/>
    <n v="1426815699"/>
    <x v="3043"/>
    <b v="0"/>
    <x v="130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09:26:38"/>
    <n v="1453137998"/>
    <x v="3044"/>
    <b v="0"/>
    <x v="239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19:44:15"/>
    <n v="1406087055"/>
    <x v="3045"/>
    <b v="0"/>
    <x v="31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0:52:00"/>
    <n v="1407784586"/>
    <x v="3046"/>
    <b v="0"/>
    <x v="6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5:16:00"/>
    <n v="1457999054"/>
    <x v="3047"/>
    <b v="0"/>
    <x v="9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3:22:00"/>
    <n v="1417556262"/>
    <x v="3048"/>
    <b v="0"/>
    <x v="5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6:20:55"/>
    <n v="1431649255"/>
    <x v="3049"/>
    <b v="0"/>
    <x v="241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0:02:40"/>
    <n v="1459828960"/>
    <x v="3050"/>
    <b v="0"/>
    <x v="82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1:59:05"/>
    <n v="1483955945"/>
    <x v="3051"/>
    <b v="1"/>
    <x v="2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7:59:00"/>
    <n v="1430237094"/>
    <x v="3052"/>
    <b v="0"/>
    <x v="84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19:59:00"/>
    <n v="1407781013"/>
    <x v="3053"/>
    <b v="0"/>
    <x v="8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7:04:00"/>
    <n v="1422043154"/>
    <x v="3054"/>
    <b v="0"/>
    <x v="78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4:59:50"/>
    <n v="1415660390"/>
    <x v="3055"/>
    <b v="0"/>
    <x v="29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7:16:24"/>
    <n v="1406819784"/>
    <x v="3056"/>
    <b v="0"/>
    <x v="78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6:36:51"/>
    <n v="1457105811"/>
    <x v="3057"/>
    <b v="0"/>
    <x v="78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0:59:00"/>
    <n v="1459414740"/>
    <x v="3058"/>
    <b v="0"/>
    <x v="8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4:27:26"/>
    <n v="1404944846"/>
    <x v="3059"/>
    <b v="0"/>
    <x v="202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2:35:34"/>
    <n v="1440830134"/>
    <x v="3060"/>
    <b v="0"/>
    <x v="79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0:49:08"/>
    <n v="1405363748"/>
    <x v="3061"/>
    <b v="0"/>
    <x v="78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0:00:00"/>
    <n v="1441111892"/>
    <x v="3062"/>
    <b v="0"/>
    <x v="85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4:08:58"/>
    <n v="1474150138"/>
    <x v="3063"/>
    <b v="0"/>
    <x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2:59:00"/>
    <n v="1445483246"/>
    <x v="3064"/>
    <b v="0"/>
    <x v="250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7:19:32"/>
    <n v="1404523172"/>
    <x v="3065"/>
    <b v="0"/>
    <x v="84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1:28:57"/>
    <n v="1465536537"/>
    <x v="3066"/>
    <b v="0"/>
    <x v="41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4:31:19"/>
    <n v="1439245879"/>
    <x v="3067"/>
    <b v="0"/>
    <x v="29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8:35:52"/>
    <n v="1442421352"/>
    <x v="3068"/>
    <b v="0"/>
    <x v="84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2:00:34"/>
    <n v="1415995234"/>
    <x v="3069"/>
    <b v="0"/>
    <x v="63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09:36:09"/>
    <n v="1479317769"/>
    <x v="3070"/>
    <b v="0"/>
    <x v="38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1:59:00"/>
    <n v="1428082481"/>
    <x v="3071"/>
    <b v="0"/>
    <x v="2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7:46:00"/>
    <n v="1476549262"/>
    <x v="3072"/>
    <b v="0"/>
    <x v="84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1:19:00"/>
    <n v="1429287900"/>
    <x v="3073"/>
    <b v="0"/>
    <x v="63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5:42:39"/>
    <n v="1455025359"/>
    <x v="3074"/>
    <b v="0"/>
    <x v="8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8:27:20"/>
    <n v="1467253640"/>
    <x v="3075"/>
    <b v="0"/>
    <x v="9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07:38:43"/>
    <n v="1439221123"/>
    <x v="3076"/>
    <b v="0"/>
    <x v="133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4:57:58"/>
    <n v="1485903478"/>
    <x v="3077"/>
    <b v="0"/>
    <x v="84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19:19:55"/>
    <n v="1422328795"/>
    <x v="3078"/>
    <b v="0"/>
    <x v="8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8:07:15"/>
    <n v="1424452035"/>
    <x v="3079"/>
    <b v="0"/>
    <x v="74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7:40:44"/>
    <n v="1414456844"/>
    <x v="3080"/>
    <b v="0"/>
    <x v="63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0:21:31"/>
    <n v="1440130891"/>
    <x v="3081"/>
    <b v="0"/>
    <x v="81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5:09:06"/>
    <n v="1445033346"/>
    <x v="3082"/>
    <b v="0"/>
    <x v="78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1:00:00"/>
    <n v="1406986278"/>
    <x v="3083"/>
    <b v="0"/>
    <x v="8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0:48:00"/>
    <n v="1428340931"/>
    <x v="3084"/>
    <b v="0"/>
    <x v="79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3:12:39"/>
    <n v="1440969159"/>
    <x v="3085"/>
    <b v="0"/>
    <x v="82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8:05:59"/>
    <n v="1434643559"/>
    <x v="3086"/>
    <b v="0"/>
    <x v="8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0:36:30"/>
    <n v="1477107390"/>
    <x v="3087"/>
    <b v="0"/>
    <x v="84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5:41:00"/>
    <n v="1418046247"/>
    <x v="3088"/>
    <b v="0"/>
    <x v="8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7:59:00"/>
    <n v="1465304483"/>
    <x v="3089"/>
    <b v="0"/>
    <x v="43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0:39:05"/>
    <n v="1425325145"/>
    <x v="3090"/>
    <b v="0"/>
    <x v="82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4:45:43"/>
    <n v="1468622743"/>
    <x v="3091"/>
    <b v="0"/>
    <x v="82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4:00:00"/>
    <n v="1441723912"/>
    <x v="3092"/>
    <b v="0"/>
    <x v="64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19:59:00"/>
    <n v="1398980941"/>
    <x v="3093"/>
    <b v="0"/>
    <x v="5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1:05:56"/>
    <n v="1437591956"/>
    <x v="3094"/>
    <b v="0"/>
    <x v="29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6:36:20"/>
    <n v="1464827780"/>
    <x v="3095"/>
    <b v="0"/>
    <x v="29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1:48:46"/>
    <n v="1429559326"/>
    <x v="3096"/>
    <b v="0"/>
    <x v="25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6:00:00"/>
    <n v="1474027501"/>
    <x v="3097"/>
    <b v="0"/>
    <x v="288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6:17:00"/>
    <n v="1450724449"/>
    <x v="3098"/>
    <b v="0"/>
    <x v="74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0:33:11"/>
    <n v="1452659591"/>
    <x v="3099"/>
    <b v="0"/>
    <x v="81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6:56:15"/>
    <n v="1411224975"/>
    <x v="3100"/>
    <b v="0"/>
    <x v="62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5T23:56:00"/>
    <n v="1434445937"/>
    <x v="3101"/>
    <b v="0"/>
    <x v="8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0:10:18"/>
    <n v="1467619818"/>
    <x v="3102"/>
    <b v="0"/>
    <x v="24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19:45:06"/>
    <n v="1428896706"/>
    <x v="3103"/>
    <b v="0"/>
    <x v="84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8:00:00"/>
    <n v="1420235311"/>
    <x v="3104"/>
    <b v="0"/>
    <x v="81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1:00:00"/>
    <n v="1408986916"/>
    <x v="3105"/>
    <b v="0"/>
    <x v="162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4:00:00"/>
    <n v="1440497876"/>
    <x v="3106"/>
    <b v="0"/>
    <x v="80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1:32:31"/>
    <n v="1430767951"/>
    <x v="3107"/>
    <b v="0"/>
    <x v="60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07:19:54"/>
    <n v="1425053994"/>
    <x v="3108"/>
    <b v="0"/>
    <x v="84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19:00:10"/>
    <n v="1406170810"/>
    <x v="3109"/>
    <b v="0"/>
    <x v="229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6:45:19"/>
    <n v="1484009119"/>
    <x v="3110"/>
    <b v="0"/>
    <x v="29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6:17:00"/>
    <n v="1409753820"/>
    <x v="3111"/>
    <b v="0"/>
    <x v="88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8:55:34"/>
    <n v="1472784934"/>
    <x v="3112"/>
    <b v="0"/>
    <x v="82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09:33:02"/>
    <n v="1426699982"/>
    <x v="3113"/>
    <b v="0"/>
    <x v="7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7:10:50"/>
    <n v="1406128250"/>
    <x v="3114"/>
    <b v="0"/>
    <x v="78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2:43:47"/>
    <n v="1462531427"/>
    <x v="3115"/>
    <b v="0"/>
    <x v="29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4:22:05"/>
    <n v="1426681325"/>
    <x v="3116"/>
    <b v="0"/>
    <x v="73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5:12:00"/>
    <n v="1463648360"/>
    <x v="3117"/>
    <b v="0"/>
    <x v="29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7:35:23"/>
    <n v="1465832123"/>
    <x v="3118"/>
    <b v="0"/>
    <x v="84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6:05:32"/>
    <n v="1424826332"/>
    <x v="3119"/>
    <b v="0"/>
    <x v="29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3:36:36"/>
    <n v="1457303796"/>
    <x v="3120"/>
    <b v="0"/>
    <x v="73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8:18:55"/>
    <n v="1406564335"/>
    <x v="3121"/>
    <b v="0"/>
    <x v="29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15:22:12"/>
    <n v="1478298132"/>
    <x v="3122"/>
    <b v="0"/>
    <x v="84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5:49:58"/>
    <n v="1465516198"/>
    <x v="3123"/>
    <b v="0"/>
    <x v="493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0:43:21"/>
    <n v="1417718601"/>
    <x v="3124"/>
    <b v="0"/>
    <x v="80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d v="2016-01-06T20:57:52"/>
    <n v="1449550672"/>
    <x v="3125"/>
    <b v="0"/>
    <x v="78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5:26:02"/>
    <n v="1456532762"/>
    <x v="3126"/>
    <b v="0"/>
    <x v="5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2:33:49"/>
    <n v="1422650029"/>
    <x v="3127"/>
    <b v="0"/>
    <x v="78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0:49:01"/>
    <n v="1487101741"/>
    <x v="3128"/>
    <b v="0"/>
    <x v="2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1:13:39"/>
    <n v="1489090419"/>
    <x v="3129"/>
    <b v="0"/>
    <x v="29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0:59:00"/>
    <n v="1489504916"/>
    <x v="3130"/>
    <b v="0"/>
    <x v="80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04:54:05"/>
    <n v="1489067645"/>
    <x v="3131"/>
    <b v="0"/>
    <x v="8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0T23:24:20"/>
    <n v="1487579060"/>
    <x v="3132"/>
    <b v="0"/>
    <x v="29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4:33:54"/>
    <n v="1487770434"/>
    <x v="3133"/>
    <b v="0"/>
    <x v="38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8:16:59"/>
    <n v="1488820619"/>
    <x v="3134"/>
    <b v="0"/>
    <x v="8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19:38:41"/>
    <n v="1489376321"/>
    <x v="3135"/>
    <b v="0"/>
    <x v="63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4:59:00"/>
    <n v="1487847954"/>
    <x v="3136"/>
    <b v="0"/>
    <x v="19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1:12:00"/>
    <n v="1489439669"/>
    <x v="3137"/>
    <b v="0"/>
    <x v="29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7:30:07"/>
    <n v="1489591807"/>
    <x v="3138"/>
    <b v="0"/>
    <x v="78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0:33:00"/>
    <n v="1487485760"/>
    <x v="3139"/>
    <b v="0"/>
    <x v="79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8:15:03"/>
    <n v="1488993303"/>
    <x v="3140"/>
    <b v="0"/>
    <x v="80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2:00:00"/>
    <n v="1488823488"/>
    <x v="3141"/>
    <b v="0"/>
    <x v="22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3:18:59"/>
    <n v="1487333939"/>
    <x v="3142"/>
    <b v="0"/>
    <x v="8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0:35:56"/>
    <n v="1489480556"/>
    <x v="3143"/>
    <b v="0"/>
    <x v="78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2:00:00"/>
    <n v="1488459307"/>
    <x v="3144"/>
    <b v="0"/>
    <x v="209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5:58:54"/>
    <n v="1485478734"/>
    <x v="3145"/>
    <b v="0"/>
    <x v="78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7:22:46"/>
    <n v="1488471766"/>
    <x v="3146"/>
    <b v="0"/>
    <x v="8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6:15:55"/>
    <n v="1411859755"/>
    <x v="3147"/>
    <b v="1"/>
    <x v="496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0:00:00"/>
    <n v="1410278284"/>
    <x v="3148"/>
    <b v="1"/>
    <x v="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8:00:00"/>
    <n v="1352766300"/>
    <x v="3149"/>
    <b v="1"/>
    <x v="20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0:00:00"/>
    <n v="1288160403"/>
    <x v="3150"/>
    <b v="1"/>
    <x v="201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2:09:34"/>
    <n v="1407787774"/>
    <x v="3151"/>
    <b v="1"/>
    <x v="69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2:49:27"/>
    <n v="1380833367"/>
    <x v="3152"/>
    <b v="1"/>
    <x v="85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0:59:00"/>
    <n v="1301542937"/>
    <x v="3153"/>
    <b v="1"/>
    <x v="198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2:00:58"/>
    <n v="1330722058"/>
    <x v="3154"/>
    <b v="1"/>
    <x v="252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3:58:45"/>
    <n v="1353412725"/>
    <x v="3155"/>
    <b v="1"/>
    <x v="177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4:52:24"/>
    <n v="1335567144"/>
    <x v="3156"/>
    <b v="1"/>
    <x v="30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8T21:00:00"/>
    <n v="1404932105"/>
    <x v="3157"/>
    <b v="1"/>
    <x v="14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12:09:12"/>
    <n v="1371931752"/>
    <x v="3158"/>
    <b v="1"/>
    <x v="50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5:00:00"/>
    <n v="1323221761"/>
    <x v="3159"/>
    <b v="1"/>
    <x v="47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0:59:00"/>
    <n v="1405923687"/>
    <x v="3160"/>
    <b v="1"/>
    <x v="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4:52:02"/>
    <n v="1410785522"/>
    <x v="3161"/>
    <b v="1"/>
    <x v="142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8:00:00"/>
    <n v="1402331262"/>
    <x v="3162"/>
    <b v="1"/>
    <x v="287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0:05:25"/>
    <n v="1400263525"/>
    <x v="3163"/>
    <b v="1"/>
    <x v="250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1:20:15"/>
    <n v="1399490415"/>
    <x v="3164"/>
    <b v="1"/>
    <x v="26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19:59:00"/>
    <n v="1302493760"/>
    <x v="3165"/>
    <b v="1"/>
    <x v="64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5T23:59:00"/>
    <n v="1414514153"/>
    <x v="3166"/>
    <b v="1"/>
    <x v="497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0:13:01"/>
    <n v="1405743181"/>
    <x v="3167"/>
    <b v="1"/>
    <x v="16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4:00:00"/>
    <n v="1399948353"/>
    <x v="3168"/>
    <b v="1"/>
    <x v="42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2T20:59:00"/>
    <n v="1384364561"/>
    <x v="3169"/>
    <b v="1"/>
    <x v="141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0:00:00"/>
    <n v="1401414944"/>
    <x v="3170"/>
    <b v="1"/>
    <x v="26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6:35:58"/>
    <n v="1459953358"/>
    <x v="3171"/>
    <b v="1"/>
    <x v="2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09:31:08"/>
    <n v="1326648668"/>
    <x v="3172"/>
    <b v="1"/>
    <x v="60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3:04:52"/>
    <n v="1409173492"/>
    <x v="3173"/>
    <b v="1"/>
    <x v="142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2:45:08"/>
    <n v="1407789908"/>
    <x v="3174"/>
    <b v="1"/>
    <x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3:17:07"/>
    <n v="1292793427"/>
    <x v="3175"/>
    <b v="1"/>
    <x v="65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7:00:00"/>
    <n v="1374531631"/>
    <x v="3176"/>
    <b v="1"/>
    <x v="16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8:00:09"/>
    <n v="1400774409"/>
    <x v="3177"/>
    <b v="1"/>
    <x v="13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6:31:15"/>
    <n v="1402929075"/>
    <x v="3178"/>
    <b v="1"/>
    <x v="76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8:51:11"/>
    <n v="1365699071"/>
    <x v="3179"/>
    <b v="1"/>
    <x v="95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1:54:09"/>
    <n v="1400666049"/>
    <x v="3180"/>
    <b v="1"/>
    <x v="43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8:00:00"/>
    <n v="1400570787"/>
    <x v="3181"/>
    <b v="1"/>
    <x v="41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09:00:00"/>
    <n v="1323211621"/>
    <x v="3182"/>
    <b v="1"/>
    <x v="299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1:04:29"/>
    <n v="1375729469"/>
    <x v="3183"/>
    <b v="1"/>
    <x v="32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5:50:31"/>
    <n v="1401666631"/>
    <x v="3184"/>
    <b v="1"/>
    <x v="67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5:27:21"/>
    <n v="1404948441"/>
    <x v="3185"/>
    <b v="1"/>
    <x v="5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3:00:00"/>
    <n v="1408313438"/>
    <x v="3186"/>
    <b v="1"/>
    <x v="16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7:59:33"/>
    <n v="1405439973"/>
    <x v="3187"/>
    <b v="1"/>
    <x v="138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1:58:22"/>
    <n v="1432115902"/>
    <x v="3188"/>
    <b v="0"/>
    <x v="82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0:18:52"/>
    <n v="1429863532"/>
    <x v="3189"/>
    <b v="0"/>
    <x v="10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0:37:55"/>
    <n v="1478662675"/>
    <x v="3190"/>
    <b v="0"/>
    <x v="78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0:07:49"/>
    <n v="1466186869"/>
    <x v="3191"/>
    <b v="0"/>
    <x v="80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4:00:00"/>
    <n v="1421274859"/>
    <x v="3192"/>
    <b v="0"/>
    <x v="22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5:14:16"/>
    <n v="1420586056"/>
    <x v="3193"/>
    <b v="0"/>
    <x v="5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7:29:58"/>
    <n v="1435368598"/>
    <x v="3194"/>
    <b v="0"/>
    <x v="78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6:15:42"/>
    <n v="1421158542"/>
    <x v="3195"/>
    <b v="0"/>
    <x v="70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6:00:00"/>
    <n v="1433254875"/>
    <x v="3196"/>
    <b v="0"/>
    <x v="79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3:50:18"/>
    <n v="1420458618"/>
    <x v="3197"/>
    <b v="0"/>
    <x v="80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2:11:17"/>
    <n v="1420798277"/>
    <x v="3198"/>
    <b v="0"/>
    <x v="8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3:00:00"/>
    <n v="1407435418"/>
    <x v="3199"/>
    <b v="0"/>
    <x v="28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1:34:00"/>
    <n v="1459410101"/>
    <x v="3200"/>
    <b v="0"/>
    <x v="29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0:24:37"/>
    <n v="1407695077"/>
    <x v="3201"/>
    <b v="0"/>
    <x v="84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1:59:00"/>
    <n v="1445027346"/>
    <x v="3202"/>
    <b v="0"/>
    <x v="20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5:43:42"/>
    <n v="1440632622"/>
    <x v="3203"/>
    <b v="0"/>
    <x v="79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8:14:00"/>
    <n v="1434558479"/>
    <x v="3204"/>
    <b v="0"/>
    <x v="78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0:59:32"/>
    <n v="1427878772"/>
    <x v="3205"/>
    <b v="0"/>
    <x v="8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2:37:31"/>
    <n v="1440052651"/>
    <x v="3206"/>
    <b v="0"/>
    <x v="78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1:40:07"/>
    <n v="1424587207"/>
    <x v="3207"/>
    <b v="0"/>
    <x v="17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6:31:17"/>
    <n v="1404743477"/>
    <x v="3208"/>
    <b v="1"/>
    <x v="141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5:00:00"/>
    <n v="1400512658"/>
    <x v="3209"/>
    <b v="1"/>
    <x v="334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19:59:00"/>
    <n v="1334442519"/>
    <x v="3210"/>
    <b v="1"/>
    <x v="65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8:00:00"/>
    <n v="1405346680"/>
    <x v="3211"/>
    <b v="1"/>
    <x v="498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1:05:51"/>
    <n v="1404932751"/>
    <x v="3212"/>
    <b v="1"/>
    <x v="225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0:19:19"/>
    <n v="1434478759"/>
    <x v="3213"/>
    <b v="1"/>
    <x v="5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5:55:00"/>
    <n v="1448823673"/>
    <x v="3214"/>
    <b v="1"/>
    <x v="248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19:59:00"/>
    <n v="1438617471"/>
    <x v="3215"/>
    <b v="1"/>
    <x v="179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6:30:00"/>
    <n v="1433934371"/>
    <x v="3216"/>
    <b v="1"/>
    <x v="2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5:06:24"/>
    <n v="1475672784"/>
    <x v="3217"/>
    <b v="1"/>
    <x v="201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6:00:00"/>
    <n v="1417132986"/>
    <x v="3218"/>
    <b v="1"/>
    <x v="192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4:35:47"/>
    <n v="1424043347"/>
    <x v="3219"/>
    <b v="1"/>
    <x v="46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13:00:00"/>
    <n v="1486411204"/>
    <x v="3220"/>
    <b v="1"/>
    <x v="211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8:43:23"/>
    <n v="1433090603"/>
    <x v="3221"/>
    <b v="1"/>
    <x v="116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3:29:00"/>
    <n v="1443016697"/>
    <x v="3222"/>
    <b v="1"/>
    <x v="87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2:02:56"/>
    <n v="1437508976"/>
    <x v="3223"/>
    <b v="1"/>
    <x v="142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1:00:00"/>
    <n v="1479932713"/>
    <x v="3224"/>
    <b v="1"/>
    <x v="499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3:00:00"/>
    <n v="1463145938"/>
    <x v="3225"/>
    <b v="1"/>
    <x v="70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6:00:12"/>
    <n v="1443621612"/>
    <x v="3226"/>
    <b v="1"/>
    <x v="64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3:10:36"/>
    <n v="1482095436"/>
    <x v="3227"/>
    <b v="0"/>
    <x v="209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0:59:00"/>
    <n v="1447606884"/>
    <x v="3228"/>
    <b v="1"/>
    <x v="7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19T23:59:58"/>
    <n v="1413874798"/>
    <x v="3229"/>
    <b v="1"/>
    <x v="91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19:59:00"/>
    <n v="1410840126"/>
    <x v="3230"/>
    <b v="1"/>
    <x v="7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4:39:07"/>
    <n v="1458254347"/>
    <x v="3231"/>
    <b v="0"/>
    <x v="33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19:59:00"/>
    <n v="1459711917"/>
    <x v="3232"/>
    <b v="1"/>
    <x v="55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1:19:15"/>
    <n v="1485890355"/>
    <x v="3233"/>
    <b v="0"/>
    <x v="42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5:31:00"/>
    <n v="1483124208"/>
    <x v="3234"/>
    <b v="0"/>
    <x v="248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0:20:51"/>
    <n v="1464769251"/>
    <x v="3235"/>
    <b v="1"/>
    <x v="33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4:00:33"/>
    <n v="1480370433"/>
    <x v="3236"/>
    <b v="0"/>
    <x v="238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19:59:00"/>
    <n v="1441452184"/>
    <x v="3237"/>
    <b v="1"/>
    <x v="314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4:14:58"/>
    <n v="1433160898"/>
    <x v="3238"/>
    <b v="1"/>
    <x v="1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5:59:00"/>
    <n v="1443665293"/>
    <x v="3239"/>
    <b v="1"/>
    <x v="201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5:00:00"/>
    <n v="1484843948"/>
    <x v="3240"/>
    <b v="0"/>
    <x v="69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2:59:00"/>
    <n v="1410421670"/>
    <x v="3241"/>
    <b v="1"/>
    <x v="15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0:08:12"/>
    <n v="1408558092"/>
    <x v="3242"/>
    <b v="1"/>
    <x v="275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6:00:00"/>
    <n v="1442283562"/>
    <x v="3243"/>
    <b v="1"/>
    <x v="26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09:39:42"/>
    <n v="1478018382"/>
    <x v="3244"/>
    <b v="0"/>
    <x v="50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8:00:00"/>
    <n v="1431354258"/>
    <x v="3245"/>
    <b v="0"/>
    <x v="50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19:59:00"/>
    <n v="1439551200"/>
    <x v="3246"/>
    <b v="1"/>
    <x v="189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2:25:12"/>
    <n v="1434104712"/>
    <x v="3247"/>
    <b v="1"/>
    <x v="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2:19:17"/>
    <n v="1425590357"/>
    <x v="3248"/>
    <b v="1"/>
    <x v="452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09:55:14"/>
    <n v="1432230914"/>
    <x v="3249"/>
    <b v="1"/>
    <x v="106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0:48:44"/>
    <n v="1412617724"/>
    <x v="3250"/>
    <b v="1"/>
    <x v="496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09:32:46"/>
    <n v="1432315966"/>
    <x v="3251"/>
    <b v="1"/>
    <x v="9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3:20:40"/>
    <n v="1470655240"/>
    <x v="3252"/>
    <b v="1"/>
    <x v="133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19:45:00"/>
    <n v="1471701028"/>
    <x v="3253"/>
    <b v="1"/>
    <x v="248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7:03:29"/>
    <n v="1424743409"/>
    <x v="3254"/>
    <b v="1"/>
    <x v="153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0:26:15"/>
    <n v="1410114375"/>
    <x v="3255"/>
    <b v="1"/>
    <x v="59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19:59:00"/>
    <n v="1432129577"/>
    <x v="3256"/>
    <b v="1"/>
    <x v="282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5:25:52"/>
    <n v="1485177952"/>
    <x v="3257"/>
    <b v="0"/>
    <x v="14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3:17:41"/>
    <n v="1418159861"/>
    <x v="3258"/>
    <b v="1"/>
    <x v="11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19:59:00"/>
    <n v="1472753745"/>
    <x v="3259"/>
    <b v="1"/>
    <x v="174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09:08:38"/>
    <n v="1445875718"/>
    <x v="3260"/>
    <b v="1"/>
    <x v="196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09:24:36"/>
    <n v="1434475476"/>
    <x v="3261"/>
    <b v="1"/>
    <x v="72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0:00:00"/>
    <n v="1416555262"/>
    <x v="3262"/>
    <b v="1"/>
    <x v="179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3:00:00"/>
    <n v="1444220588"/>
    <x v="3263"/>
    <b v="1"/>
    <x v="32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4:00:00"/>
    <n v="1421089938"/>
    <x v="3264"/>
    <b v="1"/>
    <x v="72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09:00:00"/>
    <n v="1446570315"/>
    <x v="3265"/>
    <b v="1"/>
    <x v="287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3:00:00"/>
    <n v="1431435122"/>
    <x v="3266"/>
    <b v="1"/>
    <x v="430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0:11:00"/>
    <n v="1434564660"/>
    <x v="3267"/>
    <b v="1"/>
    <x v="449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3:42:08"/>
    <n v="1470692528"/>
    <x v="3268"/>
    <b v="1"/>
    <x v="288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3:00:00"/>
    <n v="1431509397"/>
    <x v="3269"/>
    <b v="1"/>
    <x v="16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4:47:45"/>
    <n v="1434113265"/>
    <x v="3270"/>
    <b v="1"/>
    <x v="209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03:29:35"/>
    <n v="1412332175"/>
    <x v="3271"/>
    <b v="1"/>
    <x v="13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5:00:09"/>
    <n v="1444219209"/>
    <x v="3272"/>
    <b v="1"/>
    <x v="108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1:00:00"/>
    <n v="1472498042"/>
    <x v="3273"/>
    <b v="1"/>
    <x v="64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3:00:00"/>
    <n v="1454259272"/>
    <x v="3274"/>
    <b v="1"/>
    <x v="172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0:30:00"/>
    <n v="1421183271"/>
    <x v="3275"/>
    <b v="1"/>
    <x v="8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19:59:00"/>
    <n v="1456526879"/>
    <x v="3276"/>
    <b v="1"/>
    <x v="61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09:23:26"/>
    <n v="1413735806"/>
    <x v="3277"/>
    <b v="1"/>
    <x v="61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2:21:43"/>
    <n v="1430425303"/>
    <x v="3278"/>
    <b v="1"/>
    <x v="69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7:27:39"/>
    <n v="1456885659"/>
    <x v="3279"/>
    <b v="0"/>
    <x v="287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1:00:00"/>
    <n v="1430158198"/>
    <x v="3280"/>
    <b v="0"/>
    <x v="209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6:28:25"/>
    <n v="1438561705"/>
    <x v="3281"/>
    <b v="0"/>
    <x v="5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0:39:48"/>
    <n v="1458103188"/>
    <x v="3282"/>
    <b v="0"/>
    <x v="186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3:00:00"/>
    <n v="1452448298"/>
    <x v="3283"/>
    <b v="0"/>
    <x v="5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1:59:00"/>
    <n v="1452546853"/>
    <x v="3284"/>
    <b v="0"/>
    <x v="41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7T21:00:00"/>
    <n v="1485556626"/>
    <x v="3285"/>
    <b v="0"/>
    <x v="75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2:09:42"/>
    <n v="1468699782"/>
    <x v="3286"/>
    <b v="0"/>
    <x v="259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0:00:28"/>
    <n v="1446573628"/>
    <x v="3287"/>
    <b v="0"/>
    <x v="69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5:00:00"/>
    <n v="1463337315"/>
    <x v="3288"/>
    <b v="0"/>
    <x v="44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0:50:02"/>
    <n v="1485161402"/>
    <x v="3289"/>
    <b v="0"/>
    <x v="20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4:21:31"/>
    <n v="1486642891"/>
    <x v="3290"/>
    <b v="0"/>
    <x v="250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19:59:00"/>
    <n v="1439743900"/>
    <x v="3291"/>
    <b v="0"/>
    <x v="25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1:29:08"/>
    <n v="1444069748"/>
    <x v="3292"/>
    <b v="0"/>
    <x v="41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2:12:32"/>
    <n v="1486030352"/>
    <x v="3293"/>
    <b v="0"/>
    <x v="110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4:59:14"/>
    <n v="1431867554"/>
    <x v="3294"/>
    <b v="0"/>
    <x v="5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2:37:09"/>
    <n v="1472294229"/>
    <x v="3295"/>
    <b v="0"/>
    <x v="74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4:00:00"/>
    <n v="1446401372"/>
    <x v="3296"/>
    <b v="0"/>
    <x v="5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4:59:00"/>
    <n v="1436380256"/>
    <x v="3297"/>
    <b v="0"/>
    <x v="3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6:00:00"/>
    <n v="1440370768"/>
    <x v="3298"/>
    <b v="0"/>
    <x v="250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4:01:03"/>
    <n v="1442268063"/>
    <x v="3299"/>
    <b v="0"/>
    <x v="287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09:51:02"/>
    <n v="1428515462"/>
    <x v="3300"/>
    <b v="0"/>
    <x v="106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2:59:00"/>
    <n v="1466185176"/>
    <x v="3301"/>
    <b v="0"/>
    <x v="16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0:26:16"/>
    <n v="1478507176"/>
    <x v="3302"/>
    <b v="0"/>
    <x v="133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6:38:04"/>
    <n v="1424533084"/>
    <x v="3303"/>
    <b v="0"/>
    <x v="2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6:59:12"/>
    <n v="1479826752"/>
    <x v="3304"/>
    <b v="0"/>
    <x v="489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2:32:28"/>
    <n v="1435782748"/>
    <x v="3305"/>
    <b v="0"/>
    <x v="9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19:00:00"/>
    <n v="1462252542"/>
    <x v="3306"/>
    <b v="0"/>
    <x v="241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7:22:19"/>
    <n v="1460683339"/>
    <x v="3307"/>
    <b v="0"/>
    <x v="9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3:02:45"/>
    <n v="1458766965"/>
    <x v="3308"/>
    <b v="0"/>
    <x v="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07:36:18"/>
    <n v="1473953778"/>
    <x v="3309"/>
    <b v="0"/>
    <x v="162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4:17:05"/>
    <n v="1441577825"/>
    <x v="3310"/>
    <b v="0"/>
    <x v="162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6T23:00:10"/>
    <n v="1442473210"/>
    <x v="3311"/>
    <b v="0"/>
    <x v="43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4:00:00"/>
    <n v="1477077946"/>
    <x v="3312"/>
    <b v="0"/>
    <x v="14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7:00:00"/>
    <n v="1452664317"/>
    <x v="3313"/>
    <b v="0"/>
    <x v="60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2:05:00"/>
    <n v="1428733511"/>
    <x v="3314"/>
    <b v="0"/>
    <x v="6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5T23:17:21"/>
    <n v="1459927041"/>
    <x v="3315"/>
    <b v="0"/>
    <x v="30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5:54:00"/>
    <n v="1404680075"/>
    <x v="3316"/>
    <b v="0"/>
    <x v="207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6:57:04"/>
    <n v="1462755424"/>
    <x v="3317"/>
    <b v="0"/>
    <x v="59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8:30:00"/>
    <n v="1456902893"/>
    <x v="3318"/>
    <b v="0"/>
    <x v="58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6:03:06"/>
    <n v="1418824986"/>
    <x v="3319"/>
    <b v="0"/>
    <x v="38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7:05:57"/>
    <n v="1463965557"/>
    <x v="3320"/>
    <b v="0"/>
    <x v="44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19:59:00"/>
    <n v="1412216665"/>
    <x v="3321"/>
    <b v="0"/>
    <x v="41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19:55:00"/>
    <n v="1464653696"/>
    <x v="3322"/>
    <b v="0"/>
    <x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0:46:48"/>
    <n v="1472201208"/>
    <x v="3323"/>
    <b v="0"/>
    <x v="72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5:59:50"/>
    <n v="1463925590"/>
    <x v="3324"/>
    <b v="0"/>
    <x v="73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09:51:17"/>
    <n v="1425235877"/>
    <x v="3325"/>
    <b v="0"/>
    <x v="41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8:08:25"/>
    <n v="1423242505"/>
    <x v="3326"/>
    <b v="0"/>
    <x v="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0:59:26"/>
    <n v="1460105966"/>
    <x v="3327"/>
    <b v="0"/>
    <x v="51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7:00:00"/>
    <n v="1404308883"/>
    <x v="3328"/>
    <b v="0"/>
    <x v="82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5:00:00"/>
    <n v="1405583108"/>
    <x v="3329"/>
    <b v="0"/>
    <x v="55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2:17:48"/>
    <n v="1425331068"/>
    <x v="3330"/>
    <b v="0"/>
    <x v="50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8:44:46"/>
    <n v="1441125886"/>
    <x v="3331"/>
    <b v="0"/>
    <x v="71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2:38:50"/>
    <n v="1403210330"/>
    <x v="3332"/>
    <b v="0"/>
    <x v="1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8:14:40"/>
    <n v="1432484080"/>
    <x v="3333"/>
    <b v="0"/>
    <x v="112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4:30:22"/>
    <n v="1435667422"/>
    <x v="3334"/>
    <b v="0"/>
    <x v="67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5:00:00"/>
    <n v="1404749446"/>
    <x v="3335"/>
    <b v="0"/>
    <x v="287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0:34:06"/>
    <n v="1457429646"/>
    <x v="3336"/>
    <b v="0"/>
    <x v="82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3:00:00"/>
    <n v="1411109167"/>
    <x v="3337"/>
    <b v="0"/>
    <x v="69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5:48:00"/>
    <n v="1486129680"/>
    <x v="3338"/>
    <b v="0"/>
    <x v="300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7:58:38"/>
    <n v="1467129518"/>
    <x v="3339"/>
    <b v="0"/>
    <x v="5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5:22:34"/>
    <n v="1478906554"/>
    <x v="3340"/>
    <b v="0"/>
    <x v="44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09:00:00"/>
    <n v="1463771421"/>
    <x v="3341"/>
    <b v="0"/>
    <x v="33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0:59:00"/>
    <n v="1425020810"/>
    <x v="3342"/>
    <b v="0"/>
    <x v="76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5:18:00"/>
    <n v="1458770384"/>
    <x v="3343"/>
    <b v="0"/>
    <x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0:48:13"/>
    <n v="1406782093"/>
    <x v="3344"/>
    <b v="0"/>
    <x v="244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6:37:00"/>
    <n v="1424226768"/>
    <x v="3345"/>
    <b v="0"/>
    <x v="62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6:35:10"/>
    <n v="1424306110"/>
    <x v="3346"/>
    <b v="0"/>
    <x v="59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3:00:00"/>
    <n v="1461503654"/>
    <x v="3347"/>
    <b v="0"/>
    <x v="19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19:59:00"/>
    <n v="1459949080"/>
    <x v="3348"/>
    <b v="0"/>
    <x v="1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09:00:00"/>
    <n v="1463971172"/>
    <x v="3349"/>
    <b v="0"/>
    <x v="25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5:00:00"/>
    <n v="1445791811"/>
    <x v="3350"/>
    <b v="0"/>
    <x v="13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3:00:00"/>
    <n v="1402910965"/>
    <x v="3351"/>
    <b v="0"/>
    <x v="241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5:00:00"/>
    <n v="1462492178"/>
    <x v="3352"/>
    <b v="0"/>
    <x v="16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5:00:00"/>
    <n v="1461061350"/>
    <x v="3353"/>
    <b v="0"/>
    <x v="3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0:01:00"/>
    <n v="1443029206"/>
    <x v="3354"/>
    <b v="0"/>
    <x v="16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3:17:00"/>
    <n v="1461941527"/>
    <x v="3355"/>
    <b v="0"/>
    <x v="41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1:34:32"/>
    <n v="1466019272"/>
    <x v="3356"/>
    <b v="0"/>
    <x v="74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2:01:50"/>
    <n v="1404295310"/>
    <x v="3357"/>
    <b v="0"/>
    <x v="64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0:27:59"/>
    <n v="1413790079"/>
    <x v="3358"/>
    <b v="0"/>
    <x v="37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7:22:14"/>
    <n v="1484097734"/>
    <x v="3359"/>
    <b v="0"/>
    <x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07:59:00"/>
    <n v="1479866343"/>
    <x v="3360"/>
    <b v="0"/>
    <x v="250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7:59:00"/>
    <n v="1408062990"/>
    <x v="3361"/>
    <b v="0"/>
    <x v="32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0:55:00"/>
    <n v="1424484717"/>
    <x v="3362"/>
    <b v="0"/>
    <x v="9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8:00:00"/>
    <n v="1406831445"/>
    <x v="3363"/>
    <b v="0"/>
    <x v="55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3:00:00"/>
    <n v="1456183649"/>
    <x v="3364"/>
    <b v="0"/>
    <x v="250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8:26:32"/>
    <n v="1447381592"/>
    <x v="3365"/>
    <b v="0"/>
    <x v="8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7:37:17"/>
    <n v="1428889037"/>
    <x v="3366"/>
    <b v="0"/>
    <x v="59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4:24:54"/>
    <n v="1436307894"/>
    <x v="3367"/>
    <b v="0"/>
    <x v="209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1:00:00"/>
    <n v="1416977259"/>
    <x v="3368"/>
    <b v="0"/>
    <x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6:59:40"/>
    <n v="1479257980"/>
    <x v="3369"/>
    <b v="0"/>
    <x v="241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0:00:00"/>
    <n v="1479283285"/>
    <x v="3370"/>
    <b v="0"/>
    <x v="55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2:59:25"/>
    <n v="1446670765"/>
    <x v="3371"/>
    <b v="0"/>
    <x v="82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0:59:00"/>
    <n v="1407157756"/>
    <x v="3372"/>
    <b v="0"/>
    <x v="74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8:00:00"/>
    <n v="1435177840"/>
    <x v="3373"/>
    <b v="0"/>
    <x v="209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09:33:36"/>
    <n v="1443461616"/>
    <x v="3374"/>
    <b v="0"/>
    <x v="47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6:39:33"/>
    <n v="1399387173"/>
    <x v="3375"/>
    <b v="0"/>
    <x v="5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7:49:54"/>
    <n v="1424796594"/>
    <x v="3376"/>
    <b v="0"/>
    <x v="10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8:56:00"/>
    <n v="1424280899"/>
    <x v="3377"/>
    <b v="0"/>
    <x v="99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5:08:00"/>
    <n v="1407400306"/>
    <x v="3378"/>
    <b v="0"/>
    <x v="64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5:00:00"/>
    <n v="1439122800"/>
    <x v="3379"/>
    <b v="0"/>
    <x v="44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5:52:58"/>
    <n v="1414277578"/>
    <x v="3380"/>
    <b v="0"/>
    <x v="33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19:26:23"/>
    <n v="1423455983"/>
    <x v="3381"/>
    <b v="0"/>
    <x v="53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4:59:00"/>
    <n v="1467973256"/>
    <x v="3382"/>
    <b v="0"/>
    <x v="67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0:47:00"/>
    <n v="1464979620"/>
    <x v="3383"/>
    <b v="0"/>
    <x v="209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19:00:00"/>
    <n v="1444874768"/>
    <x v="3384"/>
    <b v="0"/>
    <x v="31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2:49:12"/>
    <n v="1415652552"/>
    <x v="3385"/>
    <b v="0"/>
    <x v="41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7:28:26"/>
    <n v="1415028506"/>
    <x v="3386"/>
    <b v="0"/>
    <x v="14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0:18:08"/>
    <n v="1415125088"/>
    <x v="3387"/>
    <b v="0"/>
    <x v="2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3:04:01"/>
    <n v="1432033441"/>
    <x v="3388"/>
    <b v="0"/>
    <x v="43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5:31:22"/>
    <n v="1462368682"/>
    <x v="3389"/>
    <b v="0"/>
    <x v="95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0:35:45"/>
    <n v="1403721345"/>
    <x v="3390"/>
    <b v="0"/>
    <x v="19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4:28:00"/>
    <n v="1404997548"/>
    <x v="3391"/>
    <b v="0"/>
    <x v="59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2:17:35"/>
    <n v="1458245855"/>
    <x v="3392"/>
    <b v="0"/>
    <x v="8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6:46:00"/>
    <n v="1413065230"/>
    <x v="3393"/>
    <b v="0"/>
    <x v="3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6:17:25"/>
    <n v="1403878645"/>
    <x v="3394"/>
    <b v="0"/>
    <x v="74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0:10:00"/>
    <n v="1431795944"/>
    <x v="3395"/>
    <b v="0"/>
    <x v="44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19:59:00"/>
    <n v="1399286589"/>
    <x v="3396"/>
    <b v="0"/>
    <x v="33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4:00:00"/>
    <n v="1452338929"/>
    <x v="3397"/>
    <b v="0"/>
    <x v="5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09:00:00"/>
    <n v="1414605776"/>
    <x v="3398"/>
    <b v="0"/>
    <x v="71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4:05:25"/>
    <n v="1421964325"/>
    <x v="3399"/>
    <b v="0"/>
    <x v="67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4:53:34"/>
    <n v="1405378414"/>
    <x v="3400"/>
    <b v="0"/>
    <x v="268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09:22:26"/>
    <n v="1436376146"/>
    <x v="3401"/>
    <b v="0"/>
    <x v="3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8:31:00"/>
    <n v="1444747843"/>
    <x v="3402"/>
    <b v="0"/>
    <x v="111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3:05:24"/>
    <n v="1432638324"/>
    <x v="3403"/>
    <b v="0"/>
    <x v="5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4:05:02"/>
    <n v="1432814702"/>
    <x v="3404"/>
    <b v="0"/>
    <x v="8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5:59:00"/>
    <n v="1455063886"/>
    <x v="3405"/>
    <b v="0"/>
    <x v="5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3:49:36"/>
    <n v="1401623376"/>
    <x v="3406"/>
    <b v="0"/>
    <x v="110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2:08:09"/>
    <n v="1402049289"/>
    <x v="3407"/>
    <b v="0"/>
    <x v="85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5:48:24"/>
    <n v="1403135304"/>
    <x v="3408"/>
    <b v="0"/>
    <x v="59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2:58:00"/>
    <n v="1466710358"/>
    <x v="3409"/>
    <b v="0"/>
    <x v="64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5T23:00:00"/>
    <n v="1462841990"/>
    <x v="3410"/>
    <b v="0"/>
    <x v="244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6:32:52"/>
    <n v="1442536372"/>
    <x v="3411"/>
    <b v="0"/>
    <x v="76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5:01:02"/>
    <n v="1409266862"/>
    <x v="3412"/>
    <b v="0"/>
    <x v="55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0:59:00"/>
    <n v="1424280938"/>
    <x v="3413"/>
    <b v="0"/>
    <x v="25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1-30T23:59:00"/>
    <n v="1478030325"/>
    <x v="3414"/>
    <b v="0"/>
    <x v="3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5:30:00"/>
    <n v="1459999656"/>
    <x v="3415"/>
    <b v="0"/>
    <x v="82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0:30:00"/>
    <n v="1427363645"/>
    <x v="3416"/>
    <b v="0"/>
    <x v="209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6:43:00"/>
    <n v="1410558948"/>
    <x v="3417"/>
    <b v="0"/>
    <x v="43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2:01:47"/>
    <n v="1398283307"/>
    <x v="3418"/>
    <b v="0"/>
    <x v="6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3:30:00"/>
    <n v="1458416585"/>
    <x v="3419"/>
    <b v="0"/>
    <x v="67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6:00:00"/>
    <n v="1454638202"/>
    <x v="3420"/>
    <b v="0"/>
    <x v="69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0:59:23"/>
    <n v="1422903563"/>
    <x v="3421"/>
    <b v="0"/>
    <x v="15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6:00:00"/>
    <n v="1447594176"/>
    <x v="3422"/>
    <b v="0"/>
    <x v="67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3:52:21"/>
    <n v="1427320341"/>
    <x v="3423"/>
    <b v="0"/>
    <x v="73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2:59:00"/>
    <n v="1421252084"/>
    <x v="3424"/>
    <b v="0"/>
    <x v="88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6:48:56"/>
    <n v="1409669336"/>
    <x v="3425"/>
    <b v="0"/>
    <x v="201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8:00:00"/>
    <n v="1409620903"/>
    <x v="3426"/>
    <b v="0"/>
    <x v="45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7:29:12"/>
    <n v="1401722952"/>
    <x v="3427"/>
    <b v="0"/>
    <x v="60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09:00:00"/>
    <n v="1422983847"/>
    <x v="3428"/>
    <b v="0"/>
    <x v="13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6:31:01"/>
    <n v="1476837061"/>
    <x v="3429"/>
    <b v="0"/>
    <x v="8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4:41:41"/>
    <n v="1404168101"/>
    <x v="3430"/>
    <b v="0"/>
    <x v="250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09:32:33"/>
    <n v="1405791153"/>
    <x v="3431"/>
    <b v="0"/>
    <x v="64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4:00:00"/>
    <n v="1452520614"/>
    <x v="3432"/>
    <b v="0"/>
    <x v="288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19:00:00"/>
    <n v="1400290255"/>
    <x v="3433"/>
    <b v="0"/>
    <x v="26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1:07:49"/>
    <n v="1402391269"/>
    <x v="3434"/>
    <b v="0"/>
    <x v="129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19:00:00"/>
    <n v="1469112493"/>
    <x v="3435"/>
    <b v="0"/>
    <x v="10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8:28:00"/>
    <n v="1406811593"/>
    <x v="3436"/>
    <b v="0"/>
    <x v="7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09:03:40"/>
    <n v="1437411820"/>
    <x v="3437"/>
    <b v="0"/>
    <x v="17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3:00:00"/>
    <n v="1428358567"/>
    <x v="3438"/>
    <b v="0"/>
    <x v="25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0:59:00"/>
    <n v="1452030730"/>
    <x v="3439"/>
    <b v="0"/>
    <x v="59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8:15:00"/>
    <n v="1403146628"/>
    <x v="3440"/>
    <b v="0"/>
    <x v="141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2:17:00"/>
    <n v="1445077121"/>
    <x v="3441"/>
    <b v="0"/>
    <x v="68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2:11:12"/>
    <n v="1430424672"/>
    <x v="3442"/>
    <b v="0"/>
    <x v="22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4:35:46"/>
    <n v="1407674146"/>
    <x v="3443"/>
    <b v="0"/>
    <x v="43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5:59:00"/>
    <n v="1464677986"/>
    <x v="3444"/>
    <b v="0"/>
    <x v="9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4:43:56"/>
    <n v="1443185036"/>
    <x v="3445"/>
    <b v="0"/>
    <x v="162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4:20:00"/>
    <n v="1421092725"/>
    <x v="3446"/>
    <b v="0"/>
    <x v="20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2:20:12"/>
    <n v="1454448012"/>
    <x v="3447"/>
    <b v="0"/>
    <x v="25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8:51:29"/>
    <n v="1416192689"/>
    <x v="3448"/>
    <b v="0"/>
    <x v="43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0:00:00"/>
    <n v="1465607738"/>
    <x v="3449"/>
    <b v="0"/>
    <x v="9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7:54:31"/>
    <n v="1422809671"/>
    <x v="3450"/>
    <b v="0"/>
    <x v="70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09:22:07"/>
    <n v="1427304127"/>
    <x v="3451"/>
    <b v="0"/>
    <x v="38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19:59:00"/>
    <n v="1404141626"/>
    <x v="3452"/>
    <b v="0"/>
    <x v="7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5:29:16"/>
    <n v="1465946956"/>
    <x v="3453"/>
    <b v="0"/>
    <x v="25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8:45:59"/>
    <n v="1404233159"/>
    <x v="3454"/>
    <b v="0"/>
    <x v="64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0:00:27"/>
    <n v="1473789627"/>
    <x v="3455"/>
    <b v="0"/>
    <x v="50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2:59:00"/>
    <n v="1404190567"/>
    <x v="3456"/>
    <b v="0"/>
    <x v="38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1:59:00"/>
    <n v="1421081857"/>
    <x v="3457"/>
    <b v="0"/>
    <x v="16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0:27:00"/>
    <n v="1420606303"/>
    <x v="3458"/>
    <b v="0"/>
    <x v="74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3:31:00"/>
    <n v="1461151860"/>
    <x v="3459"/>
    <b v="0"/>
    <x v="17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4:39:12"/>
    <n v="1406896752"/>
    <x v="3460"/>
    <b v="0"/>
    <x v="10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19:00:00"/>
    <n v="1475248279"/>
    <x v="3461"/>
    <b v="0"/>
    <x v="8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0:00:00"/>
    <n v="1435181628"/>
    <x v="3462"/>
    <b v="0"/>
    <x v="5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19:59:00"/>
    <n v="1472594585"/>
    <x v="3463"/>
    <b v="0"/>
    <x v="229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19:07:17"/>
    <n v="1469329637"/>
    <x v="3464"/>
    <b v="0"/>
    <x v="251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8:00:00"/>
    <n v="1436972472"/>
    <x v="3465"/>
    <b v="0"/>
    <x v="17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5:27:30"/>
    <n v="1455928050"/>
    <x v="3466"/>
    <b v="0"/>
    <x v="42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07:07:12"/>
    <n v="1424275632"/>
    <x v="3467"/>
    <b v="0"/>
    <x v="5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19:00:00"/>
    <n v="1471976529"/>
    <x v="3468"/>
    <b v="0"/>
    <x v="5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7:24:05"/>
    <n v="1459265045"/>
    <x v="3469"/>
    <b v="0"/>
    <x v="287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3:38:00"/>
    <n v="1465345902"/>
    <x v="3470"/>
    <b v="0"/>
    <x v="82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2:00:00"/>
    <n v="1405971690"/>
    <x v="3471"/>
    <b v="0"/>
    <x v="209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1:59:00"/>
    <n v="1413432331"/>
    <x v="3472"/>
    <b v="0"/>
    <x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2:27:00"/>
    <n v="1425067296"/>
    <x v="3473"/>
    <b v="0"/>
    <x v="51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4:02:11"/>
    <n v="1466424131"/>
    <x v="3474"/>
    <b v="0"/>
    <x v="70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6:00:00"/>
    <n v="1412629704"/>
    <x v="3475"/>
    <b v="0"/>
    <x v="5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19:00:00"/>
    <n v="1412836990"/>
    <x v="3476"/>
    <b v="0"/>
    <x v="79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19:00:00"/>
    <n v="1430761243"/>
    <x v="3477"/>
    <b v="0"/>
    <x v="70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3:00:00"/>
    <n v="1424296822"/>
    <x v="3478"/>
    <b v="0"/>
    <x v="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2:31:20"/>
    <n v="1400790680"/>
    <x v="3479"/>
    <b v="0"/>
    <x v="6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3:00:00"/>
    <n v="1434440227"/>
    <x v="3480"/>
    <b v="0"/>
    <x v="62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1:56:28"/>
    <n v="1418709388"/>
    <x v="3481"/>
    <b v="0"/>
    <x v="1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0:31:06"/>
    <n v="1402079466"/>
    <x v="3482"/>
    <b v="0"/>
    <x v="144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8:03:01"/>
    <n v="1401811381"/>
    <x v="3483"/>
    <b v="0"/>
    <x v="182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0:14:59"/>
    <n v="1463422499"/>
    <x v="3484"/>
    <b v="0"/>
    <x v="3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8:38:00"/>
    <n v="1451839080"/>
    <x v="3485"/>
    <b v="0"/>
    <x v="209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2:59:00"/>
    <n v="1430600401"/>
    <x v="3486"/>
    <b v="0"/>
    <x v="6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4:34:12"/>
    <n v="1432593252"/>
    <x v="3487"/>
    <b v="0"/>
    <x v="3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8:00:00"/>
    <n v="1427221560"/>
    <x v="3488"/>
    <b v="0"/>
    <x v="60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3:00:00"/>
    <n v="1398352531"/>
    <x v="3489"/>
    <b v="0"/>
    <x v="250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1:15:24"/>
    <n v="1457982924"/>
    <x v="3490"/>
    <b v="0"/>
    <x v="74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1:59:44"/>
    <n v="1430114384"/>
    <x v="3491"/>
    <b v="0"/>
    <x v="73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6:13:17"/>
    <n v="1442794397"/>
    <x v="3492"/>
    <b v="0"/>
    <x v="2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1:11:00"/>
    <n v="1406580436"/>
    <x v="3493"/>
    <b v="0"/>
    <x v="60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2:00:00"/>
    <n v="1479186575"/>
    <x v="3494"/>
    <b v="0"/>
    <x v="62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09:18:00"/>
    <n v="1412360309"/>
    <x v="3495"/>
    <b v="0"/>
    <x v="250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2:19:26"/>
    <n v="1470169166"/>
    <x v="3496"/>
    <b v="0"/>
    <x v="76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4:00:00"/>
    <n v="1463852904"/>
    <x v="3497"/>
    <b v="0"/>
    <x v="72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3:44:00"/>
    <n v="1459309704"/>
    <x v="3498"/>
    <b v="0"/>
    <x v="288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2:59:00"/>
    <n v="1431046325"/>
    <x v="3499"/>
    <b v="0"/>
    <x v="2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0:59:00"/>
    <n v="1455919438"/>
    <x v="3500"/>
    <b v="0"/>
    <x v="288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0:19:55"/>
    <n v="1439835595"/>
    <x v="3501"/>
    <b v="0"/>
    <x v="288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19:59:00"/>
    <n v="1456862924"/>
    <x v="3502"/>
    <b v="0"/>
    <x v="162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3:28:48"/>
    <n v="1466767728"/>
    <x v="3503"/>
    <b v="0"/>
    <x v="44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0:58:11"/>
    <n v="1445363891"/>
    <x v="3504"/>
    <b v="0"/>
    <x v="22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0:00:00"/>
    <n v="1398983245"/>
    <x v="3505"/>
    <b v="0"/>
    <x v="70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09:37:20"/>
    <n v="1404927440"/>
    <x v="3506"/>
    <b v="0"/>
    <x v="60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4:08:57"/>
    <n v="1462140537"/>
    <x v="3507"/>
    <b v="0"/>
    <x v="250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3:00:00"/>
    <n v="1460914253"/>
    <x v="3508"/>
    <b v="0"/>
    <x v="41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0:55:00"/>
    <n v="1415392666"/>
    <x v="3509"/>
    <b v="0"/>
    <x v="51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6:54:06"/>
    <n v="1402584846"/>
    <x v="3510"/>
    <b v="0"/>
    <x v="41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0:30:00"/>
    <n v="1413406695"/>
    <x v="3511"/>
    <b v="0"/>
    <x v="10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3:53:12"/>
    <n v="1424609592"/>
    <x v="3512"/>
    <b v="0"/>
    <x v="5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0:59:00"/>
    <n v="1400725112"/>
    <x v="3513"/>
    <b v="0"/>
    <x v="3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0:59:00"/>
    <n v="1421439552"/>
    <x v="3514"/>
    <b v="0"/>
    <x v="73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0:32:51"/>
    <n v="1430505171"/>
    <x v="3515"/>
    <b v="0"/>
    <x v="67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19:00:00"/>
    <n v="1407197670"/>
    <x v="3516"/>
    <b v="0"/>
    <x v="202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3:00:00"/>
    <n v="1401910634"/>
    <x v="3517"/>
    <b v="0"/>
    <x v="62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6:21:00"/>
    <n v="1410461299"/>
    <x v="3518"/>
    <b v="0"/>
    <x v="51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6:22:30"/>
    <n v="1422886950"/>
    <x v="3519"/>
    <b v="0"/>
    <x v="33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5:47:00"/>
    <n v="1439322412"/>
    <x v="3520"/>
    <b v="0"/>
    <x v="64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0:40:20"/>
    <n v="1409388020"/>
    <x v="3521"/>
    <b v="0"/>
    <x v="62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2:06:00"/>
    <n v="1439924246"/>
    <x v="3522"/>
    <b v="0"/>
    <x v="69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5:00:00"/>
    <n v="1469871148"/>
    <x v="3523"/>
    <b v="0"/>
    <x v="144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0:00:00"/>
    <n v="1409336373"/>
    <x v="3524"/>
    <b v="0"/>
    <x v="142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8:00:00"/>
    <n v="1438188106"/>
    <x v="3525"/>
    <b v="0"/>
    <x v="63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1:59:00"/>
    <n v="1459411371"/>
    <x v="3526"/>
    <b v="0"/>
    <x v="69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19:59:00"/>
    <n v="1434069205"/>
    <x v="3527"/>
    <b v="0"/>
    <x v="48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4:01:58"/>
    <n v="1483012918"/>
    <x v="3528"/>
    <b v="0"/>
    <x v="7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7:00:00"/>
    <n v="1434997018"/>
    <x v="3529"/>
    <b v="0"/>
    <x v="59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2:00:00"/>
    <n v="1457881057"/>
    <x v="3530"/>
    <b v="0"/>
    <x v="19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07:42:14"/>
    <n v="1464709334"/>
    <x v="3531"/>
    <b v="0"/>
    <x v="55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19:59:00"/>
    <n v="1409667827"/>
    <x v="3532"/>
    <b v="0"/>
    <x v="74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1:16:07"/>
    <n v="1444673767"/>
    <x v="3533"/>
    <b v="0"/>
    <x v="22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7:00:23"/>
    <n v="1440687623"/>
    <x v="3534"/>
    <b v="0"/>
    <x v="386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0:00:00"/>
    <n v="1441120910"/>
    <x v="3535"/>
    <b v="0"/>
    <x v="67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3:59:00"/>
    <n v="1448040425"/>
    <x v="3536"/>
    <b v="0"/>
    <x v="5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6T23:59:00"/>
    <n v="1413016216"/>
    <x v="3537"/>
    <b v="0"/>
    <x v="33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2:05:40"/>
    <n v="1469009140"/>
    <x v="3538"/>
    <b v="0"/>
    <x v="1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0:08:42"/>
    <n v="1471543722"/>
    <x v="3539"/>
    <b v="0"/>
    <x v="62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6:04:51"/>
    <n v="1464307491"/>
    <x v="3540"/>
    <b v="0"/>
    <x v="22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09:31:15"/>
    <n v="1438882275"/>
    <x v="3541"/>
    <b v="0"/>
    <x v="58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6:23:42"/>
    <n v="1404915822"/>
    <x v="3542"/>
    <b v="0"/>
    <x v="268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0:07:39"/>
    <n v="1432663659"/>
    <x v="3543"/>
    <b v="0"/>
    <x v="60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1:57:37"/>
    <n v="1423166257"/>
    <x v="3544"/>
    <b v="0"/>
    <x v="5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1:22:39"/>
    <n v="1426188159"/>
    <x v="3545"/>
    <b v="0"/>
    <x v="22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19:59:00"/>
    <n v="1426002684"/>
    <x v="3546"/>
    <b v="0"/>
    <x v="10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19:59:00"/>
    <n v="1461117201"/>
    <x v="3547"/>
    <b v="0"/>
    <x v="22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7:00:00"/>
    <n v="1455230214"/>
    <x v="3548"/>
    <b v="0"/>
    <x v="62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1:27:53"/>
    <n v="1438939673"/>
    <x v="3549"/>
    <b v="0"/>
    <x v="288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3:26:38"/>
    <n v="1459632398"/>
    <x v="3550"/>
    <b v="0"/>
    <x v="31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4:07:00"/>
    <n v="1398342170"/>
    <x v="3551"/>
    <b v="0"/>
    <x v="20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6:05:24"/>
    <n v="1401372324"/>
    <x v="3552"/>
    <b v="0"/>
    <x v="9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6:00:00"/>
    <n v="1436575280"/>
    <x v="3553"/>
    <b v="0"/>
    <x v="201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09:00:00"/>
    <n v="1421025159"/>
    <x v="3554"/>
    <b v="0"/>
    <x v="28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3:36:34"/>
    <n v="1476786994"/>
    <x v="3555"/>
    <b v="0"/>
    <x v="25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7:35:24"/>
    <n v="1403105724"/>
    <x v="3556"/>
    <b v="0"/>
    <x v="9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2:38:31"/>
    <n v="1396334311"/>
    <x v="3557"/>
    <b v="0"/>
    <x v="501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3:00:00"/>
    <n v="1431718575"/>
    <x v="3558"/>
    <b v="0"/>
    <x v="19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0:58:00"/>
    <n v="1436408308"/>
    <x v="3559"/>
    <b v="0"/>
    <x v="5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8:45:00"/>
    <n v="1429651266"/>
    <x v="3560"/>
    <b v="0"/>
    <x v="142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0:36:00"/>
    <n v="1437236378"/>
    <x v="3561"/>
    <b v="0"/>
    <x v="241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4:00:00"/>
    <n v="1457115427"/>
    <x v="3562"/>
    <b v="0"/>
    <x v="162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1:00:00"/>
    <n v="1467648456"/>
    <x v="3563"/>
    <b v="0"/>
    <x v="20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8:00:00"/>
    <n v="1440082649"/>
    <x v="3564"/>
    <b v="0"/>
    <x v="5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09:50:08"/>
    <n v="1417456208"/>
    <x v="3565"/>
    <b v="0"/>
    <x v="8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4:11:23"/>
    <n v="1419423083"/>
    <x v="3566"/>
    <b v="0"/>
    <x v="44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1:27:24"/>
    <n v="1431372444"/>
    <x v="3567"/>
    <b v="0"/>
    <x v="14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09:46:34"/>
    <n v="1408383994"/>
    <x v="3568"/>
    <b v="0"/>
    <x v="10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8:31:36"/>
    <n v="1418142696"/>
    <x v="3569"/>
    <b v="0"/>
    <x v="14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0T23:00:00"/>
    <n v="1417593483"/>
    <x v="3570"/>
    <b v="0"/>
    <x v="55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2:36:53"/>
    <n v="1412109413"/>
    <x v="3571"/>
    <b v="0"/>
    <x v="20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05:41:22"/>
    <n v="1432302082"/>
    <x v="3572"/>
    <b v="0"/>
    <x v="82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2:00:46"/>
    <n v="1412845246"/>
    <x v="3573"/>
    <b v="0"/>
    <x v="76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5:37:28"/>
    <n v="1413326248"/>
    <x v="3574"/>
    <b v="0"/>
    <x v="43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19:59:00"/>
    <n v="1468176527"/>
    <x v="3575"/>
    <b v="0"/>
    <x v="33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6:10:54"/>
    <n v="1475759454"/>
    <x v="3576"/>
    <b v="0"/>
    <x v="81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2:28:00"/>
    <n v="1427741583"/>
    <x v="3577"/>
    <b v="0"/>
    <x v="74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09:36:17"/>
    <n v="1459445777"/>
    <x v="3578"/>
    <b v="0"/>
    <x v="7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09:17:36"/>
    <n v="1456856256"/>
    <x v="3579"/>
    <b v="0"/>
    <x v="25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0:59:00"/>
    <n v="1421900022"/>
    <x v="3580"/>
    <b v="0"/>
    <x v="74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3:18:30"/>
    <n v="1405509510"/>
    <x v="3581"/>
    <b v="0"/>
    <x v="43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8:18:02"/>
    <n v="1458613082"/>
    <x v="3582"/>
    <b v="0"/>
    <x v="72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1:13:25"/>
    <n v="1455790405"/>
    <x v="3583"/>
    <b v="0"/>
    <x v="5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2T23:35:44"/>
    <n v="1434180944"/>
    <x v="3584"/>
    <b v="0"/>
    <x v="300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09:11:30"/>
    <n v="1416589890"/>
    <x v="3585"/>
    <b v="0"/>
    <x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08:44:30"/>
    <n v="1469465070"/>
    <x v="3586"/>
    <b v="0"/>
    <x v="241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1:00:00"/>
    <n v="1463144254"/>
    <x v="3587"/>
    <b v="0"/>
    <x v="33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5:00:00"/>
    <n v="1428436410"/>
    <x v="3588"/>
    <b v="0"/>
    <x v="202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7:32:27"/>
    <n v="1430494347"/>
    <x v="3589"/>
    <b v="0"/>
    <x v="95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0:00:34"/>
    <n v="1411200034"/>
    <x v="3590"/>
    <b v="0"/>
    <x v="196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0:59:00"/>
    <n v="1419979544"/>
    <x v="3591"/>
    <b v="0"/>
    <x v="59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0:59:00"/>
    <n v="1418673307"/>
    <x v="3592"/>
    <b v="0"/>
    <x v="2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2:26:00"/>
    <n v="1417469639"/>
    <x v="3593"/>
    <b v="0"/>
    <x v="68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7:36:22"/>
    <n v="1470792982"/>
    <x v="3594"/>
    <b v="0"/>
    <x v="17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2T22:59:00"/>
    <n v="1423959123"/>
    <x v="3595"/>
    <b v="0"/>
    <x v="95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09:09:42"/>
    <n v="1407258582"/>
    <x v="3596"/>
    <b v="0"/>
    <x v="41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1:59:00"/>
    <n v="1455717790"/>
    <x v="3597"/>
    <b v="0"/>
    <x v="51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0:59:00"/>
    <n v="1408129822"/>
    <x v="3598"/>
    <b v="0"/>
    <x v="74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6:00:00"/>
    <n v="1438715077"/>
    <x v="3599"/>
    <b v="0"/>
    <x v="5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12:22:44"/>
    <n v="1473970964"/>
    <x v="3600"/>
    <b v="0"/>
    <x v="80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5:58:02"/>
    <n v="1418860682"/>
    <x v="3601"/>
    <b v="0"/>
    <x v="28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3:27:59"/>
    <n v="1458336479"/>
    <x v="3602"/>
    <b v="0"/>
    <x v="72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3:44:40"/>
    <n v="1444164280"/>
    <x v="3603"/>
    <b v="0"/>
    <x v="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2:59:00"/>
    <n v="1461370956"/>
    <x v="3604"/>
    <b v="0"/>
    <x v="50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1:02:06"/>
    <n v="1452798126"/>
    <x v="3605"/>
    <b v="0"/>
    <x v="41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6:30:57"/>
    <n v="1468593057"/>
    <x v="3606"/>
    <b v="0"/>
    <x v="31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6:00:00"/>
    <n v="1448924882"/>
    <x v="3607"/>
    <b v="0"/>
    <x v="9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6:00:00"/>
    <n v="1463418090"/>
    <x v="3608"/>
    <b v="0"/>
    <x v="74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4:48:05"/>
    <n v="1456789685"/>
    <x v="3609"/>
    <b v="0"/>
    <x v="64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2:22:16"/>
    <n v="1437214936"/>
    <x v="3610"/>
    <b v="0"/>
    <x v="162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0:53:21"/>
    <n v="1425891201"/>
    <x v="3611"/>
    <b v="0"/>
    <x v="13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09:26:51"/>
    <n v="1401470811"/>
    <x v="3612"/>
    <b v="0"/>
    <x v="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6:09:34"/>
    <n v="1401372574"/>
    <x v="3613"/>
    <b v="0"/>
    <x v="9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7:00:16"/>
    <n v="1432083616"/>
    <x v="3614"/>
    <b v="0"/>
    <x v="26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6:14:56"/>
    <n v="1447164896"/>
    <x v="3615"/>
    <b v="0"/>
    <x v="250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3:47:44"/>
    <n v="1424213264"/>
    <x v="3616"/>
    <b v="0"/>
    <x v="43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6:00:00"/>
    <n v="1486996729"/>
    <x v="3617"/>
    <b v="0"/>
    <x v="13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7:04:10"/>
    <n v="1430751850"/>
    <x v="3618"/>
    <b v="0"/>
    <x v="6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4:00:00"/>
    <n v="1476760226"/>
    <x v="3619"/>
    <b v="0"/>
    <x v="5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0:00:00"/>
    <n v="1422916261"/>
    <x v="3620"/>
    <b v="0"/>
    <x v="438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3:00:00"/>
    <n v="1473200844"/>
    <x v="3621"/>
    <b v="0"/>
    <x v="16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19:23:00"/>
    <n v="1409030371"/>
    <x v="3622"/>
    <b v="0"/>
    <x v="64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5T23:00:00"/>
    <n v="1404841270"/>
    <x v="3623"/>
    <b v="0"/>
    <x v="69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0:34:50"/>
    <n v="1466793290"/>
    <x v="3624"/>
    <b v="0"/>
    <x v="70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7:39:37"/>
    <n v="1433259577"/>
    <x v="3625"/>
    <b v="0"/>
    <x v="76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8:00:57"/>
    <n v="1406390457"/>
    <x v="3626"/>
    <b v="0"/>
    <x v="53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19:59:00"/>
    <n v="1459446487"/>
    <x v="3627"/>
    <b v="0"/>
    <x v="60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2:59:56"/>
    <n v="1444852796"/>
    <x v="3628"/>
    <b v="0"/>
    <x v="78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09:00:00"/>
    <n v="1457403364"/>
    <x v="3629"/>
    <b v="0"/>
    <x v="84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3:19:50"/>
    <n v="1414700390"/>
    <x v="3630"/>
    <b v="0"/>
    <x v="29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19:59:00"/>
    <n v="1409335497"/>
    <x v="3631"/>
    <b v="0"/>
    <x v="211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4:29:09"/>
    <n v="1415053749"/>
    <x v="3632"/>
    <b v="0"/>
    <x v="29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7:00:00"/>
    <n v="1475765867"/>
    <x v="3633"/>
    <b v="0"/>
    <x v="162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19:59:00"/>
    <n v="1480219174"/>
    <x v="3634"/>
    <b v="0"/>
    <x v="59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13:11:16"/>
    <n v="1458594676"/>
    <x v="3635"/>
    <b v="0"/>
    <x v="73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08:40:29"/>
    <n v="1439224829"/>
    <x v="3636"/>
    <b v="0"/>
    <x v="78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8:48:55"/>
    <n v="1417538935"/>
    <x v="3637"/>
    <b v="0"/>
    <x v="25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7:08:52"/>
    <n v="1424275732"/>
    <x v="3638"/>
    <b v="0"/>
    <x v="84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7:11:00"/>
    <n v="1470672906"/>
    <x v="3639"/>
    <b v="0"/>
    <x v="29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0:45:30"/>
    <n v="1428691530"/>
    <x v="3640"/>
    <b v="0"/>
    <x v="8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1:00:00"/>
    <n v="1410966179"/>
    <x v="3641"/>
    <b v="0"/>
    <x v="78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09:00:00"/>
    <n v="1445369727"/>
    <x v="3642"/>
    <b v="0"/>
    <x v="84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0:27:19"/>
    <n v="1444274839"/>
    <x v="3643"/>
    <b v="0"/>
    <x v="78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0:59:00"/>
    <n v="1454996887"/>
    <x v="3644"/>
    <b v="0"/>
    <x v="8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6:17:18"/>
    <n v="1477178238"/>
    <x v="3645"/>
    <b v="0"/>
    <x v="29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5:30:00"/>
    <n v="1431770802"/>
    <x v="3646"/>
    <b v="0"/>
    <x v="22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09:58:47"/>
    <n v="1471370327"/>
    <x v="3647"/>
    <b v="0"/>
    <x v="84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4T23:00:45"/>
    <n v="1409900445"/>
    <x v="3648"/>
    <b v="0"/>
    <x v="196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09:06:34"/>
    <n v="1400691994"/>
    <x v="3649"/>
    <b v="0"/>
    <x v="22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3:29:44"/>
    <n v="1452598184"/>
    <x v="3650"/>
    <b v="0"/>
    <x v="5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7:59:00"/>
    <n v="1404833442"/>
    <x v="3651"/>
    <b v="0"/>
    <x v="82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19:59:00"/>
    <n v="1471188502"/>
    <x v="3652"/>
    <b v="0"/>
    <x v="5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0:43:27"/>
    <n v="1436172207"/>
    <x v="3653"/>
    <b v="0"/>
    <x v="51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09:00:00"/>
    <n v="1457690386"/>
    <x v="3654"/>
    <b v="0"/>
    <x v="44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2:59:00"/>
    <n v="1434654998"/>
    <x v="3655"/>
    <b v="0"/>
    <x v="1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4:59:00"/>
    <n v="1483393836"/>
    <x v="3656"/>
    <b v="0"/>
    <x v="67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3:42:00"/>
    <n v="1462806419"/>
    <x v="3657"/>
    <b v="0"/>
    <x v="9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1T19:59:00"/>
    <n v="1400272580"/>
    <x v="3658"/>
    <b v="0"/>
    <x v="9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6:39:00"/>
    <n v="1424414350"/>
    <x v="3659"/>
    <b v="0"/>
    <x v="62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3:08:45"/>
    <n v="1417208925"/>
    <x v="3660"/>
    <b v="0"/>
    <x v="19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0:00:00"/>
    <n v="1458336672"/>
    <x v="3661"/>
    <b v="0"/>
    <x v="17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0:16:54"/>
    <n v="1425187014"/>
    <x v="3662"/>
    <b v="0"/>
    <x v="244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3:50:30"/>
    <n v="1477133430"/>
    <x v="3663"/>
    <b v="0"/>
    <x v="82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1:58:09"/>
    <n v="1464847089"/>
    <x v="3664"/>
    <b v="0"/>
    <x v="10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1:54:00"/>
    <n v="1445109822"/>
    <x v="3665"/>
    <b v="0"/>
    <x v="25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3T23:00:00"/>
    <n v="1404337382"/>
    <x v="3666"/>
    <b v="0"/>
    <x v="44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5:16:59"/>
    <n v="1434669419"/>
    <x v="3667"/>
    <b v="0"/>
    <x v="6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0:33:00"/>
    <n v="1435670452"/>
    <x v="3668"/>
    <b v="0"/>
    <x v="33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8:12:17"/>
    <n v="1431447137"/>
    <x v="3669"/>
    <b v="0"/>
    <x v="5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5:00:00"/>
    <n v="1431951611"/>
    <x v="3670"/>
    <b v="0"/>
    <x v="8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19:59:00"/>
    <n v="1404140667"/>
    <x v="3671"/>
    <b v="0"/>
    <x v="244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4:43:04"/>
    <n v="1409179384"/>
    <x v="3672"/>
    <b v="0"/>
    <x v="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4:52:00"/>
    <n v="1412233497"/>
    <x v="3673"/>
    <b v="0"/>
    <x v="229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2:57:09"/>
    <n v="1467752229"/>
    <x v="3674"/>
    <b v="0"/>
    <x v="162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5:00:00"/>
    <n v="1462285182"/>
    <x v="3675"/>
    <b v="0"/>
    <x v="8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1:34:44"/>
    <n v="1408995284"/>
    <x v="3676"/>
    <b v="0"/>
    <x v="38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19:59:00"/>
    <n v="1402580818"/>
    <x v="3677"/>
    <b v="0"/>
    <x v="473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4:44:58"/>
    <n v="1430052298"/>
    <x v="3678"/>
    <b v="0"/>
    <x v="162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0:59:00"/>
    <n v="1401214581"/>
    <x v="3679"/>
    <b v="0"/>
    <x v="209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2:53:54"/>
    <n v="1473850434"/>
    <x v="3680"/>
    <b v="0"/>
    <x v="69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7:38:10"/>
    <n v="1452008290"/>
    <x v="3681"/>
    <b v="0"/>
    <x v="59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2:59:00"/>
    <n v="1399998418"/>
    <x v="3682"/>
    <b v="0"/>
    <x v="85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8:48:16"/>
    <n v="1474339696"/>
    <x v="3683"/>
    <b v="0"/>
    <x v="3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0:19:46"/>
    <n v="1438575586"/>
    <x v="3684"/>
    <b v="0"/>
    <x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3:00:00"/>
    <n v="1398348859"/>
    <x v="3685"/>
    <b v="0"/>
    <x v="149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19:59:00"/>
    <n v="1439567660"/>
    <x v="3686"/>
    <b v="0"/>
    <x v="79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1:14:15"/>
    <n v="1401254055"/>
    <x v="3687"/>
    <b v="0"/>
    <x v="20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0:53:24"/>
    <n v="1404932004"/>
    <x v="3688"/>
    <b v="0"/>
    <x v="70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4:25:00"/>
    <n v="1432410639"/>
    <x v="3689"/>
    <b v="0"/>
    <x v="95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7:21:23"/>
    <n v="1414506083"/>
    <x v="3690"/>
    <b v="0"/>
    <x v="162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0:59:00"/>
    <n v="1421426929"/>
    <x v="3691"/>
    <b v="0"/>
    <x v="220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6:00:00"/>
    <n v="1410304179"/>
    <x v="3692"/>
    <b v="0"/>
    <x v="5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4:30:00"/>
    <n v="1446352529"/>
    <x v="3693"/>
    <b v="0"/>
    <x v="25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18:00:00"/>
    <n v="1461985967"/>
    <x v="3694"/>
    <b v="0"/>
    <x v="65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2:53:30"/>
    <n v="1419281610"/>
    <x v="3695"/>
    <b v="0"/>
    <x v="51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6:48:36"/>
    <n v="1418654916"/>
    <x v="3696"/>
    <b v="0"/>
    <x v="76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3:10:48"/>
    <n v="1461064248"/>
    <x v="3697"/>
    <b v="0"/>
    <x v="209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1:21:27"/>
    <n v="1454354487"/>
    <x v="3698"/>
    <b v="0"/>
    <x v="327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6:26:56"/>
    <n v="1410791216"/>
    <x v="3699"/>
    <b v="0"/>
    <x v="244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8:00:00"/>
    <n v="1409493800"/>
    <x v="3700"/>
    <b v="0"/>
    <x v="59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4:59:53"/>
    <n v="1430830793"/>
    <x v="3701"/>
    <b v="0"/>
    <x v="70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4:59:00"/>
    <n v="1464958484"/>
    <x v="3702"/>
    <b v="0"/>
    <x v="64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2:59:00"/>
    <n v="1467720388"/>
    <x v="3703"/>
    <b v="0"/>
    <x v="209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8:33:14"/>
    <n v="1459528394"/>
    <x v="3704"/>
    <b v="0"/>
    <x v="74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0:00:00"/>
    <n v="1401714114"/>
    <x v="3705"/>
    <b v="0"/>
    <x v="2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3:55:49"/>
    <n v="1409262949"/>
    <x v="3706"/>
    <b v="0"/>
    <x v="62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1:26:00"/>
    <n v="1467335378"/>
    <x v="3707"/>
    <b v="0"/>
    <x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19:24:46"/>
    <n v="1403234686"/>
    <x v="3708"/>
    <b v="0"/>
    <x v="70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8:59:06"/>
    <n v="1401123546"/>
    <x v="3709"/>
    <b v="0"/>
    <x v="2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5:49:48"/>
    <n v="1425908988"/>
    <x v="3710"/>
    <b v="0"/>
    <x v="74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8:00:00"/>
    <n v="1400606573"/>
    <x v="3711"/>
    <b v="0"/>
    <x v="64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2:59:00"/>
    <n v="1431230867"/>
    <x v="3712"/>
    <b v="0"/>
    <x v="201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09:42:46"/>
    <n v="1463334166"/>
    <x v="3713"/>
    <b v="0"/>
    <x v="10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19:59:00"/>
    <n v="1429881667"/>
    <x v="3714"/>
    <b v="0"/>
    <x v="174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4:52:00"/>
    <n v="1422834819"/>
    <x v="3715"/>
    <b v="0"/>
    <x v="74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3:18:29"/>
    <n v="1450819109"/>
    <x v="3716"/>
    <b v="0"/>
    <x v="5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2:47:29"/>
    <n v="1428526049"/>
    <x v="3717"/>
    <b v="0"/>
    <x v="62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09:11:15"/>
    <n v="1422465075"/>
    <x v="3718"/>
    <b v="0"/>
    <x v="67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09:31:06"/>
    <n v="1432402266"/>
    <x v="3719"/>
    <b v="0"/>
    <x v="80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5:50:06"/>
    <n v="1433980206"/>
    <x v="3720"/>
    <b v="0"/>
    <x v="244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5:28:04"/>
    <n v="1413412084"/>
    <x v="3721"/>
    <b v="0"/>
    <x v="3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4:59:00"/>
    <n v="1452614847"/>
    <x v="3722"/>
    <b v="0"/>
    <x v="2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1:04:22"/>
    <n v="1414778662"/>
    <x v="3723"/>
    <b v="0"/>
    <x v="287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5:00:00"/>
    <n v="1459856860"/>
    <x v="3724"/>
    <b v="0"/>
    <x v="30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3:30:00"/>
    <n v="1454366467"/>
    <x v="3725"/>
    <b v="0"/>
    <x v="41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3:00:00"/>
    <n v="1459567371"/>
    <x v="3726"/>
    <b v="0"/>
    <x v="67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0:55:00"/>
    <n v="1474273294"/>
    <x v="3727"/>
    <b v="0"/>
    <x v="51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0:06:16"/>
    <n v="1437365176"/>
    <x v="3728"/>
    <b v="0"/>
    <x v="162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19:55:12"/>
    <n v="1423198512"/>
    <x v="3729"/>
    <b v="0"/>
    <x v="81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8:15:59"/>
    <n v="1437236159"/>
    <x v="3730"/>
    <b v="0"/>
    <x v="29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19:23:00"/>
    <n v="1418234646"/>
    <x v="3731"/>
    <b v="0"/>
    <x v="8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4:00:00"/>
    <n v="1416932133"/>
    <x v="3732"/>
    <b v="0"/>
    <x v="80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4:30:00"/>
    <n v="1428539708"/>
    <x v="3733"/>
    <b v="0"/>
    <x v="78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3:38:16"/>
    <n v="1427405896"/>
    <x v="3734"/>
    <b v="0"/>
    <x v="63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8:38:09"/>
    <n v="1430239089"/>
    <x v="3735"/>
    <b v="0"/>
    <x v="84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0:00:00"/>
    <n v="1423847093"/>
    <x v="3736"/>
    <b v="0"/>
    <x v="29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2:59:00"/>
    <n v="1445358903"/>
    <x v="3737"/>
    <b v="0"/>
    <x v="80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4:00:00"/>
    <n v="1403562705"/>
    <x v="3738"/>
    <b v="0"/>
    <x v="79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2:47:48"/>
    <n v="1467024468"/>
    <x v="3739"/>
    <b v="0"/>
    <x v="22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7:53:58"/>
    <n v="1405217355"/>
    <x v="3740"/>
    <b v="0"/>
    <x v="25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4:05:50"/>
    <n v="1447797950"/>
    <x v="3741"/>
    <b v="0"/>
    <x v="78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1:09:04"/>
    <n v="1407388144"/>
    <x v="3742"/>
    <b v="0"/>
    <x v="80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09:02:44"/>
    <n v="1401814964"/>
    <x v="3743"/>
    <b v="0"/>
    <x v="78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19:59:00"/>
    <n v="1401823952"/>
    <x v="3744"/>
    <b v="0"/>
    <x v="78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8:45:02"/>
    <n v="1405097102"/>
    <x v="3745"/>
    <b v="0"/>
    <x v="29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1:20:39"/>
    <n v="1473326439"/>
    <x v="3746"/>
    <b v="0"/>
    <x v="29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4:59:00"/>
    <n v="1433833896"/>
    <x v="3747"/>
    <b v="0"/>
    <x v="29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1:59:00"/>
    <n v="1453827436"/>
    <x v="3748"/>
    <b v="0"/>
    <x v="47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19:59:00"/>
    <n v="1459220588"/>
    <x v="3749"/>
    <b v="0"/>
    <x v="63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09T23:59:00"/>
    <n v="1421105608"/>
    <x v="3750"/>
    <b v="0"/>
    <x v="33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5:51:13"/>
    <n v="1454460673"/>
    <x v="3751"/>
    <b v="0"/>
    <x v="202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3:00:00"/>
    <n v="1473189335"/>
    <x v="3752"/>
    <b v="0"/>
    <x v="41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6:00:00"/>
    <n v="1430768800"/>
    <x v="3753"/>
    <b v="0"/>
    <x v="209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0:59:00"/>
    <n v="1403125737"/>
    <x v="3754"/>
    <b v="0"/>
    <x v="74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2:48:27"/>
    <n v="1458161307"/>
    <x v="3755"/>
    <b v="0"/>
    <x v="33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1:33:18"/>
    <n v="1399923198"/>
    <x v="3756"/>
    <b v="0"/>
    <x v="5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2:25:15"/>
    <n v="1415737515"/>
    <x v="3757"/>
    <b v="0"/>
    <x v="133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8T21:00:00"/>
    <n v="1397819938"/>
    <x v="3758"/>
    <b v="0"/>
    <x v="55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8:35:53"/>
    <n v="1435372553"/>
    <x v="3759"/>
    <b v="0"/>
    <x v="106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4:36:26"/>
    <n v="1397133386"/>
    <x v="3760"/>
    <b v="0"/>
    <x v="110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5:00:00"/>
    <n v="1434625937"/>
    <x v="3761"/>
    <b v="0"/>
    <x v="8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1:31:29"/>
    <n v="1436383889"/>
    <x v="3762"/>
    <b v="0"/>
    <x v="33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09:00:26"/>
    <n v="1425319226"/>
    <x v="3763"/>
    <b v="0"/>
    <x v="99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6:36:00"/>
    <n v="1462824832"/>
    <x v="3764"/>
    <b v="0"/>
    <x v="74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0:38:02"/>
    <n v="1404153482"/>
    <x v="3765"/>
    <b v="0"/>
    <x v="329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0:00:45"/>
    <n v="1401336045"/>
    <x v="3766"/>
    <b v="0"/>
    <x v="93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0:59:00"/>
    <n v="1423960097"/>
    <x v="3767"/>
    <b v="0"/>
    <x v="6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09:28:10"/>
    <n v="1400002090"/>
    <x v="3768"/>
    <b v="0"/>
    <x v="6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6:21:19"/>
    <n v="1458138079"/>
    <x v="3769"/>
    <b v="0"/>
    <x v="41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4:20:10"/>
    <n v="1431642010"/>
    <x v="3770"/>
    <b v="0"/>
    <x v="9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6:00:00"/>
    <n v="1462307652"/>
    <x v="3771"/>
    <b v="0"/>
    <x v="44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2:00:00"/>
    <n v="1478616506"/>
    <x v="3772"/>
    <b v="0"/>
    <x v="51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8:08:00"/>
    <n v="1476317247"/>
    <x v="3773"/>
    <b v="0"/>
    <x v="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1:00:55"/>
    <n v="1427223655"/>
    <x v="3774"/>
    <b v="0"/>
    <x v="20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0:00:00"/>
    <n v="1426199843"/>
    <x v="3775"/>
    <b v="0"/>
    <x v="25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7:00:00"/>
    <n v="1403599778"/>
    <x v="3776"/>
    <b v="0"/>
    <x v="225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0:00:00"/>
    <n v="1409884821"/>
    <x v="3777"/>
    <b v="0"/>
    <x v="211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1:39:40"/>
    <n v="1418758780"/>
    <x v="3778"/>
    <b v="0"/>
    <x v="17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8:39:00"/>
    <n v="1456421940"/>
    <x v="3779"/>
    <b v="0"/>
    <x v="248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2:06:00"/>
    <n v="1433999785"/>
    <x v="3780"/>
    <b v="0"/>
    <x v="209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3:11:25"/>
    <n v="1408050685"/>
    <x v="3781"/>
    <b v="0"/>
    <x v="47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5:00:00"/>
    <n v="1466887297"/>
    <x v="3782"/>
    <b v="0"/>
    <x v="74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8:00:00"/>
    <n v="1455938520"/>
    <x v="3783"/>
    <b v="0"/>
    <x v="5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5:32:12"/>
    <n v="1465601532"/>
    <x v="3784"/>
    <b v="0"/>
    <x v="73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2:03:00"/>
    <n v="1467040769"/>
    <x v="3785"/>
    <b v="0"/>
    <x v="209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6:54:35"/>
    <n v="1461718475"/>
    <x v="3786"/>
    <b v="0"/>
    <x v="26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19:59:00"/>
    <n v="1434113406"/>
    <x v="3787"/>
    <b v="0"/>
    <x v="73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08:18:00"/>
    <n v="1448469719"/>
    <x v="3788"/>
    <b v="0"/>
    <x v="29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1:10:18"/>
    <n v="1431630618"/>
    <x v="3789"/>
    <b v="0"/>
    <x v="80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09:00:23"/>
    <n v="1477238423"/>
    <x v="3790"/>
    <b v="0"/>
    <x v="78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8:36:32"/>
    <n v="1399480592"/>
    <x v="3791"/>
    <b v="0"/>
    <x v="78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2:43:42"/>
    <n v="1434365022"/>
    <x v="3792"/>
    <b v="0"/>
    <x v="84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4:32:09"/>
    <n v="1416954729"/>
    <x v="3793"/>
    <b v="0"/>
    <x v="5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5:55:54"/>
    <n v="1431093354"/>
    <x v="3794"/>
    <b v="0"/>
    <x v="29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4:30:00"/>
    <n v="1437042490"/>
    <x v="3795"/>
    <b v="0"/>
    <x v="84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6:42:36"/>
    <n v="1479170556"/>
    <x v="3796"/>
    <b v="0"/>
    <x v="29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3:09:25"/>
    <n v="1426972165"/>
    <x v="3797"/>
    <b v="0"/>
    <x v="7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09:20:48"/>
    <n v="1405099248"/>
    <x v="3798"/>
    <b v="0"/>
    <x v="81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4:20:43"/>
    <n v="1455142843"/>
    <x v="3799"/>
    <b v="0"/>
    <x v="80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0:59:00"/>
    <n v="1418146883"/>
    <x v="3800"/>
    <b v="0"/>
    <x v="38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8:13:36"/>
    <n v="1417536816"/>
    <x v="3801"/>
    <b v="0"/>
    <x v="82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19:01:46"/>
    <n v="1442890906"/>
    <x v="3802"/>
    <b v="0"/>
    <x v="78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5:19:28"/>
    <n v="1454541568"/>
    <x v="3803"/>
    <b v="0"/>
    <x v="244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0T23:00:00"/>
    <n v="1465172024"/>
    <x v="3804"/>
    <b v="0"/>
    <x v="78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3:17:20"/>
    <n v="1406668640"/>
    <x v="3805"/>
    <b v="0"/>
    <x v="84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2:13:01"/>
    <n v="1402294381"/>
    <x v="3806"/>
    <b v="0"/>
    <x v="29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3:48:59"/>
    <n v="1427492939"/>
    <x v="3807"/>
    <b v="0"/>
    <x v="82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1:53:39"/>
    <n v="1424775219"/>
    <x v="3808"/>
    <b v="0"/>
    <x v="5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5:00:00"/>
    <n v="1402403907"/>
    <x v="3809"/>
    <b v="0"/>
    <x v="44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1:22:38"/>
    <n v="1424377358"/>
    <x v="3810"/>
    <b v="0"/>
    <x v="55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3:00:00"/>
    <n v="1461769373"/>
    <x v="3811"/>
    <b v="0"/>
    <x v="10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19:59:00"/>
    <n v="1429120908"/>
    <x v="3812"/>
    <b v="0"/>
    <x v="202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3:43:00"/>
    <n v="1462603021"/>
    <x v="3813"/>
    <b v="0"/>
    <x v="74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19:59:00"/>
    <n v="1424727712"/>
    <x v="3814"/>
    <b v="0"/>
    <x v="69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5:00:00"/>
    <n v="1437545657"/>
    <x v="3815"/>
    <b v="0"/>
    <x v="9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08:33:43"/>
    <n v="1403022823"/>
    <x v="3816"/>
    <b v="0"/>
    <x v="7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19:59:00"/>
    <n v="1444236216"/>
    <x v="3817"/>
    <b v="0"/>
    <x v="9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1:13:02"/>
    <n v="1423599182"/>
    <x v="3818"/>
    <b v="0"/>
    <x v="73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3:02:00"/>
    <n v="1435554104"/>
    <x v="3819"/>
    <b v="0"/>
    <x v="55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7:38:37"/>
    <n v="1433518717"/>
    <x v="3820"/>
    <b v="0"/>
    <x v="9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0:20:07"/>
    <n v="1449116407"/>
    <x v="3821"/>
    <b v="0"/>
    <x v="67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4:59:00"/>
    <n v="1448136417"/>
    <x v="3822"/>
    <b v="0"/>
    <x v="88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19:59:00"/>
    <n v="1434405044"/>
    <x v="3823"/>
    <b v="0"/>
    <x v="14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5:41:00"/>
    <n v="1469026903"/>
    <x v="3824"/>
    <b v="0"/>
    <x v="63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7:40:14"/>
    <n v="1432690814"/>
    <x v="3825"/>
    <b v="0"/>
    <x v="72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2:09:54"/>
    <n v="1428401394"/>
    <x v="3826"/>
    <b v="0"/>
    <x v="55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6:00:00"/>
    <n v="1422656201"/>
    <x v="3827"/>
    <b v="0"/>
    <x v="71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5:39:47"/>
    <n v="1414845587"/>
    <x v="3828"/>
    <b v="0"/>
    <x v="33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2:46:11"/>
    <n v="1470948371"/>
    <x v="3829"/>
    <b v="0"/>
    <x v="22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09:46:51"/>
    <n v="1463161611"/>
    <x v="3830"/>
    <b v="0"/>
    <x v="8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3:22:25"/>
    <n v="1413404545"/>
    <x v="3831"/>
    <b v="0"/>
    <x v="82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8:45:35"/>
    <n v="1452048335"/>
    <x v="3832"/>
    <b v="0"/>
    <x v="82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1:09:00"/>
    <n v="1416516972"/>
    <x v="3833"/>
    <b v="0"/>
    <x v="9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2:41:07"/>
    <n v="1432032067"/>
    <x v="3834"/>
    <b v="0"/>
    <x v="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4:36:48"/>
    <n v="1459463808"/>
    <x v="3835"/>
    <b v="0"/>
    <x v="22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0:09:00"/>
    <n v="1467497652"/>
    <x v="3836"/>
    <b v="0"/>
    <x v="25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0:22:38"/>
    <n v="1432837358"/>
    <x v="3837"/>
    <b v="0"/>
    <x v="5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09:03:29"/>
    <n v="1429722209"/>
    <x v="3838"/>
    <b v="0"/>
    <x v="61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19:25:24"/>
    <n v="1433042724"/>
    <x v="3839"/>
    <b v="0"/>
    <x v="58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7:50:29"/>
    <n v="1457023829"/>
    <x v="3840"/>
    <b v="0"/>
    <x v="8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0:51:27"/>
    <n v="1400698287"/>
    <x v="3841"/>
    <b v="1"/>
    <x v="69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3:50:52"/>
    <n v="1397217052"/>
    <x v="3842"/>
    <b v="1"/>
    <x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7:44:24"/>
    <n v="1399427064"/>
    <x v="3843"/>
    <b v="1"/>
    <x v="10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2:59:00"/>
    <n v="1399474134"/>
    <x v="3844"/>
    <b v="1"/>
    <x v="133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7:02:54"/>
    <n v="1441119774"/>
    <x v="3845"/>
    <b v="1"/>
    <x v="8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2:59:00"/>
    <n v="1409721542"/>
    <x v="3846"/>
    <b v="1"/>
    <x v="22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1:23:11"/>
    <n v="1433395391"/>
    <x v="3847"/>
    <b v="1"/>
    <x v="82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1:36:29"/>
    <n v="1442604989"/>
    <x v="3848"/>
    <b v="1"/>
    <x v="68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0:24:44"/>
    <n v="1431455084"/>
    <x v="3849"/>
    <b v="1"/>
    <x v="33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8:59:03"/>
    <n v="1417489143"/>
    <x v="3850"/>
    <b v="1"/>
    <x v="80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2:32:59"/>
    <n v="1434537179"/>
    <x v="3851"/>
    <b v="1"/>
    <x v="5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19:34:36"/>
    <n v="1425270876"/>
    <x v="3852"/>
    <b v="0"/>
    <x v="84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2:09:38"/>
    <n v="1406578178"/>
    <x v="3853"/>
    <b v="0"/>
    <x v="84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3:14:18"/>
    <n v="1428614058"/>
    <x v="3854"/>
    <b v="0"/>
    <x v="9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4:17:51"/>
    <n v="1424819871"/>
    <x v="3855"/>
    <b v="0"/>
    <x v="29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8:50:03"/>
    <n v="1423245003"/>
    <x v="3856"/>
    <b v="0"/>
    <x v="29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09:12:00"/>
    <n v="1404927690"/>
    <x v="3857"/>
    <b v="0"/>
    <x v="80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3:00:00"/>
    <n v="1430734844"/>
    <x v="3858"/>
    <b v="0"/>
    <x v="29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3:00:00"/>
    <n v="1401485207"/>
    <x v="3859"/>
    <b v="0"/>
    <x v="29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7:51:50"/>
    <n v="1405266710"/>
    <x v="3860"/>
    <b v="0"/>
    <x v="62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13:47:00"/>
    <n v="1412258977"/>
    <x v="3861"/>
    <b v="0"/>
    <x v="29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08:59:00"/>
    <n v="1472451356"/>
    <x v="3862"/>
    <b v="0"/>
    <x v="29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8:11:45"/>
    <n v="1441552305"/>
    <x v="3863"/>
    <b v="0"/>
    <x v="78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4:24:14"/>
    <n v="1445203454"/>
    <x v="3864"/>
    <b v="0"/>
    <x v="8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1:30:00"/>
    <n v="1405957098"/>
    <x v="3865"/>
    <b v="0"/>
    <x v="25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19:29:00"/>
    <n v="1454453021"/>
    <x v="3866"/>
    <b v="0"/>
    <x v="84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1:32:19"/>
    <n v="1463686339"/>
    <x v="3867"/>
    <b v="0"/>
    <x v="81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07:50:05"/>
    <n v="1408031405"/>
    <x v="3868"/>
    <b v="0"/>
    <x v="29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19:11:00"/>
    <n v="1423761792"/>
    <x v="3869"/>
    <b v="0"/>
    <x v="41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0:07:58"/>
    <n v="1401768478"/>
    <x v="3870"/>
    <b v="0"/>
    <x v="73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09:44:10"/>
    <n v="1485629050"/>
    <x v="3871"/>
    <b v="0"/>
    <x v="8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19:29:56"/>
    <n v="1435202996"/>
    <x v="3872"/>
    <b v="0"/>
    <x v="78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8:42:15"/>
    <n v="1441730535"/>
    <x v="3873"/>
    <b v="0"/>
    <x v="78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7:00:00"/>
    <n v="1420244622"/>
    <x v="3874"/>
    <b v="0"/>
    <x v="78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2:00:00"/>
    <n v="1472804365"/>
    <x v="3875"/>
    <b v="0"/>
    <x v="78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6:58:48"/>
    <n v="1451833128"/>
    <x v="3876"/>
    <b v="0"/>
    <x v="67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8:15:52"/>
    <n v="1478621752"/>
    <x v="3877"/>
    <b v="0"/>
    <x v="25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19:59:00"/>
    <n v="1433014746"/>
    <x v="3878"/>
    <b v="0"/>
    <x v="29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2:39:56"/>
    <n v="1419626396"/>
    <x v="3879"/>
    <b v="0"/>
    <x v="78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5:00:00"/>
    <n v="1403724820"/>
    <x v="3880"/>
    <b v="0"/>
    <x v="5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6:26:39"/>
    <n v="1484958399"/>
    <x v="3881"/>
    <b v="0"/>
    <x v="29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5:03:00"/>
    <n v="1451950570"/>
    <x v="3882"/>
    <b v="0"/>
    <x v="78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6:27:49"/>
    <n v="1407076069"/>
    <x v="3883"/>
    <b v="0"/>
    <x v="78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09:59:52"/>
    <n v="1425322792"/>
    <x v="3884"/>
    <b v="0"/>
    <x v="78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4:49:51"/>
    <n v="1460242191"/>
    <x v="3885"/>
    <b v="0"/>
    <x v="78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d v="2014-12-10T21:28:22"/>
    <n v="1415683702"/>
    <x v="3886"/>
    <b v="0"/>
    <x v="78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4:00:00"/>
    <n v="1426538129"/>
    <x v="3887"/>
    <b v="0"/>
    <x v="84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5:05:58"/>
    <n v="1485522358"/>
    <x v="3888"/>
    <b v="0"/>
    <x v="25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5:26:00"/>
    <n v="1417651630"/>
    <x v="3889"/>
    <b v="0"/>
    <x v="82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0:12:24"/>
    <n v="1434478344"/>
    <x v="3890"/>
    <b v="0"/>
    <x v="22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0:59:00"/>
    <n v="1424488244"/>
    <x v="3891"/>
    <b v="0"/>
    <x v="63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3T23:00:00"/>
    <n v="1408203557"/>
    <x v="3892"/>
    <b v="0"/>
    <x v="78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2:00:00"/>
    <n v="1400600840"/>
    <x v="3893"/>
    <b v="0"/>
    <x v="87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0:59:00"/>
    <n v="1478386812"/>
    <x v="3894"/>
    <b v="0"/>
    <x v="202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2:00:18"/>
    <n v="1422424818"/>
    <x v="3895"/>
    <b v="0"/>
    <x v="29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0:36:18"/>
    <n v="1401770178"/>
    <x v="3896"/>
    <b v="0"/>
    <x v="80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2:58:03"/>
    <n v="1418158683"/>
    <x v="3897"/>
    <b v="0"/>
    <x v="73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08:00:00"/>
    <n v="1436355270"/>
    <x v="3898"/>
    <b v="0"/>
    <x v="38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0:36:01"/>
    <n v="1406140561"/>
    <x v="3899"/>
    <b v="0"/>
    <x v="84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8:13:11"/>
    <n v="1431396791"/>
    <x v="3900"/>
    <b v="0"/>
    <x v="81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1:49:59"/>
    <n v="1447098599"/>
    <x v="3901"/>
    <b v="0"/>
    <x v="29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4:14:02"/>
    <n v="1476962042"/>
    <x v="3902"/>
    <b v="0"/>
    <x v="162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1:38:00"/>
    <n v="1435709765"/>
    <x v="3903"/>
    <b v="0"/>
    <x v="78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4T21:04:00"/>
    <n v="1427866200"/>
    <x v="3904"/>
    <b v="0"/>
    <x v="84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5:00:00"/>
    <n v="1430405903"/>
    <x v="3905"/>
    <b v="0"/>
    <x v="63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5:25:00"/>
    <n v="1432072893"/>
    <x v="3906"/>
    <b v="0"/>
    <x v="38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2:08:00"/>
    <n v="1411587606"/>
    <x v="3907"/>
    <b v="0"/>
    <x v="80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19:14:56"/>
    <n v="1405307696"/>
    <x v="3908"/>
    <b v="0"/>
    <x v="80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0:37:22"/>
    <n v="1407832642"/>
    <x v="3909"/>
    <b v="0"/>
    <x v="80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0:09:57"/>
    <n v="1439057397"/>
    <x v="3910"/>
    <b v="0"/>
    <x v="8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2:29:37"/>
    <n v="1414438177"/>
    <x v="3911"/>
    <b v="0"/>
    <x v="17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0:35:00"/>
    <n v="1424759330"/>
    <x v="3912"/>
    <b v="0"/>
    <x v="29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2:04:09"/>
    <n v="1446267849"/>
    <x v="3913"/>
    <b v="0"/>
    <x v="63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4:59:00"/>
    <n v="1429558756"/>
    <x v="3914"/>
    <b v="0"/>
    <x v="74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5:38:29"/>
    <n v="1462232309"/>
    <x v="3915"/>
    <b v="0"/>
    <x v="29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3:19:12"/>
    <n v="1462360752"/>
    <x v="3916"/>
    <b v="0"/>
    <x v="78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4:39:21"/>
    <n v="1407847161"/>
    <x v="3917"/>
    <b v="0"/>
    <x v="29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8:00:00"/>
    <n v="1406131023"/>
    <x v="3918"/>
    <b v="0"/>
    <x v="8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6:00:00"/>
    <n v="1450628773"/>
    <x v="3919"/>
    <b v="0"/>
    <x v="8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2:17:40"/>
    <n v="1476436660"/>
    <x v="3920"/>
    <b v="0"/>
    <x v="8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0:00:00"/>
    <n v="1413291655"/>
    <x v="3921"/>
    <b v="0"/>
    <x v="78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5:00:00"/>
    <n v="1421432810"/>
    <x v="3922"/>
    <b v="0"/>
    <x v="79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5:31:11"/>
    <n v="1426203071"/>
    <x v="3923"/>
    <b v="0"/>
    <x v="5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5:02:02"/>
    <n v="1401231722"/>
    <x v="3924"/>
    <b v="0"/>
    <x v="244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2:53:59"/>
    <n v="1404161639"/>
    <x v="3925"/>
    <b v="0"/>
    <x v="8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8:02:28"/>
    <n v="1417053748"/>
    <x v="3926"/>
    <b v="0"/>
    <x v="29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2:25:04"/>
    <n v="1404973504"/>
    <x v="3927"/>
    <b v="0"/>
    <x v="84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0:59:00"/>
    <n v="1442593427"/>
    <x v="3928"/>
    <b v="0"/>
    <x v="63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1:51:05"/>
    <n v="1471636265"/>
    <x v="3929"/>
    <b v="0"/>
    <x v="25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2:00:00"/>
    <n v="1457078868"/>
    <x v="3930"/>
    <b v="0"/>
    <x v="78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19:38:27"/>
    <n v="1439350707"/>
    <x v="3931"/>
    <b v="0"/>
    <x v="78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19:02:44"/>
    <n v="1455508964"/>
    <x v="3932"/>
    <b v="0"/>
    <x v="29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6:43:00"/>
    <n v="1466205262"/>
    <x v="3933"/>
    <b v="0"/>
    <x v="8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5:00:00"/>
    <n v="1439827639"/>
    <x v="3934"/>
    <b v="0"/>
    <x v="8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7:45:46"/>
    <n v="1438789546"/>
    <x v="3935"/>
    <b v="0"/>
    <x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1-30T23:18:40"/>
    <n v="1477981120"/>
    <x v="3936"/>
    <b v="0"/>
    <x v="78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7:09:20"/>
    <n v="1465830560"/>
    <x v="3937"/>
    <b v="0"/>
    <x v="73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3:44:14"/>
    <n v="1432763054"/>
    <x v="3938"/>
    <b v="0"/>
    <x v="81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0:30:00"/>
    <n v="1412328979"/>
    <x v="3939"/>
    <b v="0"/>
    <x v="29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3:49:11"/>
    <n v="1416311351"/>
    <x v="3940"/>
    <b v="0"/>
    <x v="84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7:00:00"/>
    <n v="1414505137"/>
    <x v="3941"/>
    <b v="0"/>
    <x v="84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3:41:54"/>
    <n v="1429306914"/>
    <x v="3942"/>
    <b v="0"/>
    <x v="78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8:50:00"/>
    <n v="1443811268"/>
    <x v="3943"/>
    <b v="0"/>
    <x v="62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7:54:35"/>
    <n v="1438098875"/>
    <x v="3944"/>
    <b v="0"/>
    <x v="78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1:14:28"/>
    <n v="1429125268"/>
    <x v="3945"/>
    <b v="0"/>
    <x v="29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0:00:00"/>
    <n v="1422388822"/>
    <x v="3946"/>
    <b v="0"/>
    <x v="81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19:25:44"/>
    <n v="1472786744"/>
    <x v="3947"/>
    <b v="0"/>
    <x v="84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6T23:48:43"/>
    <n v="1404892123"/>
    <x v="3948"/>
    <b v="0"/>
    <x v="78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8:53:41"/>
    <n v="1421031221"/>
    <x v="3949"/>
    <b v="0"/>
    <x v="58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0:35:00"/>
    <n v="1457628680"/>
    <x v="3950"/>
    <b v="0"/>
    <x v="29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0:49:02"/>
    <n v="1457120942"/>
    <x v="3951"/>
    <b v="0"/>
    <x v="29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0:58:10"/>
    <n v="1440701890"/>
    <x v="3952"/>
    <b v="0"/>
    <x v="29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5:29:00"/>
    <n v="1467162586"/>
    <x v="3953"/>
    <b v="0"/>
    <x v="78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7:37:44"/>
    <n v="1400168264"/>
    <x v="3954"/>
    <b v="0"/>
    <x v="78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3:22:21"/>
    <n v="1446150141"/>
    <x v="3955"/>
    <b v="0"/>
    <x v="22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6:20:00"/>
    <n v="1459203727"/>
    <x v="3956"/>
    <b v="0"/>
    <x v="78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5:25:54"/>
    <n v="1464045954"/>
    <x v="3957"/>
    <b v="0"/>
    <x v="29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6:00:00"/>
    <n v="1403822912"/>
    <x v="3958"/>
    <b v="0"/>
    <x v="38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0:55:56"/>
    <n v="1409338556"/>
    <x v="3959"/>
    <b v="0"/>
    <x v="8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2:17:36"/>
    <n v="1449260256"/>
    <x v="3960"/>
    <b v="0"/>
    <x v="80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3:23:30"/>
    <n v="1397683410"/>
    <x v="3961"/>
    <b v="0"/>
    <x v="84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6:54:54"/>
    <n v="1446562494"/>
    <x v="3962"/>
    <b v="0"/>
    <x v="8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0:41:57"/>
    <n v="1445226117"/>
    <x v="3963"/>
    <b v="0"/>
    <x v="78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8:19:46"/>
    <n v="1424279986"/>
    <x v="3964"/>
    <b v="0"/>
    <x v="8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0:39:40"/>
    <n v="1455428380"/>
    <x v="3965"/>
    <b v="0"/>
    <x v="80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8:59:00"/>
    <n v="1402506278"/>
    <x v="3966"/>
    <b v="0"/>
    <x v="84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2:58:27"/>
    <n v="1486191507"/>
    <x v="3967"/>
    <b v="0"/>
    <x v="73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1:34:33"/>
    <n v="1458761673"/>
    <x v="3968"/>
    <b v="0"/>
    <x v="202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19:55:00"/>
    <n v="1471638646"/>
    <x v="3969"/>
    <b v="0"/>
    <x v="79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2:43:31"/>
    <n v="1458333811"/>
    <x v="3970"/>
    <b v="0"/>
    <x v="84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4:52:06"/>
    <n v="1403355126"/>
    <x v="3971"/>
    <b v="0"/>
    <x v="79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7:37:14"/>
    <n v="1418002634"/>
    <x v="3972"/>
    <b v="0"/>
    <x v="22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0:00:00"/>
    <n v="1460219110"/>
    <x v="3973"/>
    <b v="0"/>
    <x v="7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5:07:28"/>
    <n v="1462280848"/>
    <x v="3974"/>
    <b v="0"/>
    <x v="202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2:48:18"/>
    <n v="1465850898"/>
    <x v="3975"/>
    <b v="0"/>
    <x v="78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7-31T23:00:00"/>
    <n v="1405024561"/>
    <x v="3976"/>
    <b v="0"/>
    <x v="73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0:55:32"/>
    <n v="1466621732"/>
    <x v="3977"/>
    <b v="0"/>
    <x v="79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7:25:53"/>
    <n v="1417533953"/>
    <x v="3978"/>
    <b v="0"/>
    <x v="22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2:00:00"/>
    <n v="1425678057"/>
    <x v="3979"/>
    <b v="0"/>
    <x v="79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6:22:27"/>
    <n v="1401978147"/>
    <x v="3980"/>
    <b v="0"/>
    <x v="63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0:19:09"/>
    <n v="1463545149"/>
    <x v="3981"/>
    <b v="0"/>
    <x v="63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1:26:20"/>
    <n v="1431113180"/>
    <x v="3982"/>
    <b v="0"/>
    <x v="81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2:59:00"/>
    <n v="1397854356"/>
    <x v="3983"/>
    <b v="0"/>
    <x v="67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6:00:00"/>
    <n v="1412809644"/>
    <x v="3984"/>
    <b v="0"/>
    <x v="73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3:05:00"/>
    <n v="1454173120"/>
    <x v="3985"/>
    <b v="0"/>
    <x v="10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5:04:00"/>
    <n v="1460034594"/>
    <x v="3986"/>
    <b v="0"/>
    <x v="62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4:11:30"/>
    <n v="1399414290"/>
    <x v="3987"/>
    <b v="0"/>
    <x v="62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7:56:53"/>
    <n v="1439517413"/>
    <x v="3988"/>
    <b v="0"/>
    <x v="80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0:59:41"/>
    <n v="1444413581"/>
    <x v="3989"/>
    <b v="0"/>
    <x v="78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8:08:13"/>
    <n v="1454342893"/>
    <x v="3990"/>
    <b v="0"/>
    <x v="8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7:28:02"/>
    <n v="1430494082"/>
    <x v="3991"/>
    <b v="0"/>
    <x v="29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5:34:19"/>
    <n v="1444689259"/>
    <x v="3992"/>
    <b v="0"/>
    <x v="82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2:45:12"/>
    <n v="1428957912"/>
    <x v="3993"/>
    <b v="0"/>
    <x v="29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1:21:30"/>
    <n v="1403169690"/>
    <x v="3994"/>
    <b v="0"/>
    <x v="29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3:27:00"/>
    <n v="1421339077"/>
    <x v="3995"/>
    <b v="0"/>
    <x v="80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8:04:00"/>
    <n v="1415341464"/>
    <x v="3996"/>
    <b v="0"/>
    <x v="5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0:23:41"/>
    <n v="1425633821"/>
    <x v="3997"/>
    <b v="0"/>
    <x v="78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4:07:06"/>
    <n v="1424992026"/>
    <x v="3998"/>
    <b v="0"/>
    <x v="8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1:51:49"/>
    <n v="1406058798"/>
    <x v="3999"/>
    <b v="0"/>
    <x v="25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06:29:18"/>
    <n v="1457450958"/>
    <x v="4000"/>
    <b v="0"/>
    <x v="29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1:00:00"/>
    <n v="1486681708"/>
    <x v="4001"/>
    <b v="0"/>
    <x v="25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7:02:41"/>
    <n v="1409187761"/>
    <x v="4002"/>
    <b v="0"/>
    <x v="80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6:05:47"/>
    <n v="1421417147"/>
    <x v="4003"/>
    <b v="0"/>
    <x v="84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7T19:54:17"/>
    <n v="1410148457"/>
    <x v="4004"/>
    <b v="0"/>
    <x v="29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1:23:05"/>
    <n v="1408648985"/>
    <x v="4005"/>
    <b v="0"/>
    <x v="84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0:33:07"/>
    <n v="1453487587"/>
    <x v="4006"/>
    <b v="0"/>
    <x v="29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8:28:00"/>
    <n v="1406572381"/>
    <x v="4007"/>
    <b v="0"/>
    <x v="29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5:08:27"/>
    <n v="1435014507"/>
    <x v="4008"/>
    <b v="0"/>
    <x v="80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8:49:20"/>
    <n v="1406825360"/>
    <x v="4009"/>
    <b v="0"/>
    <x v="8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0:29:26"/>
    <n v="1412879366"/>
    <x v="4010"/>
    <b v="0"/>
    <x v="44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5:04:38"/>
    <n v="1419858278"/>
    <x v="4011"/>
    <b v="0"/>
    <x v="80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5:04:09"/>
    <n v="1427979849"/>
    <x v="4012"/>
    <b v="0"/>
    <x v="78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5T23:13:43"/>
    <n v="1421478823"/>
    <x v="4013"/>
    <b v="0"/>
    <x v="84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1:54:29"/>
    <n v="1455861269"/>
    <x v="4014"/>
    <b v="0"/>
    <x v="78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0:44:23"/>
    <n v="1434739463"/>
    <x v="4015"/>
    <b v="0"/>
    <x v="29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2:56:40"/>
    <n v="1408395400"/>
    <x v="4016"/>
    <b v="0"/>
    <x v="63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8:07:54"/>
    <n v="1407254874"/>
    <x v="4017"/>
    <b v="0"/>
    <x v="84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3:51:48"/>
    <n v="1473285108"/>
    <x v="4018"/>
    <b v="0"/>
    <x v="80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8:28:00"/>
    <n v="1455725596"/>
    <x v="4019"/>
    <b v="0"/>
    <x v="80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19:34:59"/>
    <n v="1424579699"/>
    <x v="4020"/>
    <b v="0"/>
    <x v="8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3:52:38"/>
    <n v="1409176358"/>
    <x v="4021"/>
    <b v="0"/>
    <x v="84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8:54:00"/>
    <n v="1418824867"/>
    <x v="4022"/>
    <b v="0"/>
    <x v="438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4:59:23"/>
    <n v="1454975963"/>
    <x v="4023"/>
    <b v="0"/>
    <x v="78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8:04:57"/>
    <n v="1438445097"/>
    <x v="4024"/>
    <b v="0"/>
    <x v="29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1:42:16"/>
    <n v="1432705336"/>
    <x v="4025"/>
    <b v="0"/>
    <x v="80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8:43:59"/>
    <n v="1444059839"/>
    <x v="4026"/>
    <b v="0"/>
    <x v="78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7:00:00"/>
    <n v="1486077481"/>
    <x v="4027"/>
    <b v="0"/>
    <x v="63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4:31:40"/>
    <n v="1399415500"/>
    <x v="4028"/>
    <b v="0"/>
    <x v="202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6:36:10"/>
    <n v="1447461370"/>
    <x v="4029"/>
    <b v="0"/>
    <x v="78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0:49:00"/>
    <n v="1452008599"/>
    <x v="4030"/>
    <b v="0"/>
    <x v="79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7:02:44"/>
    <n v="1414591364"/>
    <x v="4031"/>
    <b v="0"/>
    <x v="78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2:25:16"/>
    <n v="1445023516"/>
    <x v="4032"/>
    <b v="0"/>
    <x v="63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1:00:00"/>
    <n v="1472711224"/>
    <x v="4033"/>
    <b v="0"/>
    <x v="225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3:44:10"/>
    <n v="1425509050"/>
    <x v="4034"/>
    <b v="0"/>
    <x v="84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3:11:27"/>
    <n v="1411333887"/>
    <x v="4035"/>
    <b v="0"/>
    <x v="20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4:30:00"/>
    <n v="1402784964"/>
    <x v="4036"/>
    <b v="0"/>
    <x v="5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6:25:00"/>
    <n v="1462585315"/>
    <x v="4037"/>
    <b v="0"/>
    <x v="84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1:10:10"/>
    <n v="1408389010"/>
    <x v="4038"/>
    <b v="0"/>
    <x v="80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1:59:00"/>
    <n v="1446048367"/>
    <x v="4039"/>
    <b v="0"/>
    <x v="81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19:00:00"/>
    <n v="1432100004"/>
    <x v="4040"/>
    <b v="0"/>
    <x v="84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3:22:34"/>
    <n v="1467976954"/>
    <x v="4041"/>
    <b v="0"/>
    <x v="84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1:16:00"/>
    <n v="1419213664"/>
    <x v="4042"/>
    <b v="0"/>
    <x v="8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4:58:45"/>
    <n v="1415228325"/>
    <x v="4043"/>
    <b v="0"/>
    <x v="78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1:00:00"/>
    <n v="1426050982"/>
    <x v="4044"/>
    <b v="0"/>
    <x v="80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0:49:49"/>
    <n v="1406004589"/>
    <x v="4045"/>
    <b v="0"/>
    <x v="29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7:36:50"/>
    <n v="1411400210"/>
    <x v="4046"/>
    <b v="0"/>
    <x v="8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7:00:00"/>
    <n v="1418862743"/>
    <x v="4047"/>
    <b v="0"/>
    <x v="80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3:13:07"/>
    <n v="1457352787"/>
    <x v="4048"/>
    <b v="0"/>
    <x v="110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5:00:15"/>
    <n v="1434322815"/>
    <x v="4049"/>
    <b v="0"/>
    <x v="29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7:16:31"/>
    <n v="1411485391"/>
    <x v="4050"/>
    <b v="0"/>
    <x v="29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2:53:00"/>
    <n v="1399058797"/>
    <x v="4051"/>
    <b v="0"/>
    <x v="78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3:05:16"/>
    <n v="1408050316"/>
    <x v="4052"/>
    <b v="0"/>
    <x v="62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2:00:00"/>
    <n v="1413477228"/>
    <x v="4053"/>
    <b v="0"/>
    <x v="84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0:00:00"/>
    <n v="1472674285"/>
    <x v="4054"/>
    <b v="0"/>
    <x v="78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7:33:51"/>
    <n v="1400600031"/>
    <x v="4055"/>
    <b v="0"/>
    <x v="64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1:59:00"/>
    <n v="1465856639"/>
    <x v="4056"/>
    <b v="0"/>
    <x v="82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5:00:00"/>
    <n v="1446506080"/>
    <x v="4057"/>
    <b v="0"/>
    <x v="79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19:59:00"/>
    <n v="1458178044"/>
    <x v="4058"/>
    <b v="0"/>
    <x v="80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19:00:00"/>
    <n v="1408116152"/>
    <x v="4059"/>
    <b v="0"/>
    <x v="63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8:00:00"/>
    <n v="1400604056"/>
    <x v="4060"/>
    <b v="0"/>
    <x v="81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8:23:43"/>
    <n v="1456025023"/>
    <x v="4061"/>
    <b v="0"/>
    <x v="78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09:44:28"/>
    <n v="1464889468"/>
    <x v="4062"/>
    <b v="0"/>
    <x v="8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8:21:24"/>
    <n v="1401294084"/>
    <x v="4063"/>
    <b v="0"/>
    <x v="82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6:07:06"/>
    <n v="1427724426"/>
    <x v="4064"/>
    <b v="0"/>
    <x v="79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4:50:11"/>
    <n v="1405291811"/>
    <x v="4065"/>
    <b v="0"/>
    <x v="80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6:56:28"/>
    <n v="1461027388"/>
    <x v="4066"/>
    <b v="0"/>
    <x v="29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8:49:10"/>
    <n v="1439952550"/>
    <x v="4067"/>
    <b v="0"/>
    <x v="5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5:05:00"/>
    <n v="1481756855"/>
    <x v="4068"/>
    <b v="0"/>
    <x v="29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4:00:00"/>
    <n v="1421596356"/>
    <x v="4069"/>
    <b v="0"/>
    <x v="62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19:00:00"/>
    <n v="1422374420"/>
    <x v="4070"/>
    <b v="0"/>
    <x v="79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1:18:51"/>
    <n v="1480187931"/>
    <x v="4071"/>
    <b v="0"/>
    <x v="78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0:35:11"/>
    <n v="1403462111"/>
    <x v="4072"/>
    <b v="0"/>
    <x v="84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0:00:00"/>
    <n v="1426407426"/>
    <x v="4073"/>
    <b v="0"/>
    <x v="84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6:16:15"/>
    <n v="1444137375"/>
    <x v="4074"/>
    <b v="0"/>
    <x v="64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09:28:00"/>
    <n v="1400547969"/>
    <x v="4075"/>
    <b v="0"/>
    <x v="62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1:51:00"/>
    <n v="1411499149"/>
    <x v="4076"/>
    <b v="0"/>
    <x v="78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09:03:14"/>
    <n v="1479747794"/>
    <x v="4077"/>
    <b v="0"/>
    <x v="79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0:54:02"/>
    <n v="1482951242"/>
    <x v="4078"/>
    <b v="0"/>
    <x v="78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4:32:01"/>
    <n v="1463783521"/>
    <x v="4079"/>
    <b v="0"/>
    <x v="29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0:54:00"/>
    <n v="1463849116"/>
    <x v="4080"/>
    <b v="0"/>
    <x v="78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4:57:05"/>
    <n v="1423231025"/>
    <x v="4081"/>
    <b v="0"/>
    <x v="8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5:00:00"/>
    <n v="1446179553"/>
    <x v="4082"/>
    <b v="0"/>
    <x v="84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0:16:56"/>
    <n v="1450203416"/>
    <x v="4083"/>
    <b v="0"/>
    <x v="79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2:28:26"/>
    <n v="1473416906"/>
    <x v="4084"/>
    <b v="0"/>
    <x v="29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19:59:00"/>
    <n v="1424701775"/>
    <x v="4085"/>
    <b v="0"/>
    <x v="29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0:00:00"/>
    <n v="1445985299"/>
    <x v="4086"/>
    <b v="0"/>
    <x v="81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09:49:46"/>
    <n v="1466185786"/>
    <x v="4087"/>
    <b v="0"/>
    <x v="78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2:26:00"/>
    <n v="1418827324"/>
    <x v="4088"/>
    <b v="0"/>
    <x v="8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09:35:00"/>
    <n v="1430242488"/>
    <x v="4089"/>
    <b v="0"/>
    <x v="22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7:00:00"/>
    <n v="1437754137"/>
    <x v="4090"/>
    <b v="0"/>
    <x v="8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4:09:11"/>
    <n v="1418818151"/>
    <x v="4091"/>
    <b v="0"/>
    <x v="22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19:40:47"/>
    <n v="1423024847"/>
    <x v="4092"/>
    <b v="0"/>
    <x v="29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1:34:53"/>
    <n v="1435088093"/>
    <x v="4093"/>
    <b v="0"/>
    <x v="80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0:59:00"/>
    <n v="1410141900"/>
    <x v="4094"/>
    <b v="0"/>
    <x v="22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6:45:50"/>
    <n v="1479516350"/>
    <x v="4095"/>
    <b v="0"/>
    <x v="29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0:51:00"/>
    <n v="1484484219"/>
    <x v="4096"/>
    <b v="0"/>
    <x v="81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5:55:00"/>
    <n v="1449431237"/>
    <x v="4097"/>
    <b v="0"/>
    <x v="78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09:19:57"/>
    <n v="1462468797"/>
    <x v="4098"/>
    <b v="0"/>
    <x v="78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2:24:33"/>
    <n v="1468959873"/>
    <x v="4099"/>
    <b v="0"/>
    <x v="29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8:59:50"/>
    <n v="1413341990"/>
    <x v="4100"/>
    <b v="0"/>
    <x v="78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3:41:22"/>
    <n v="1482788482"/>
    <x v="4101"/>
    <b v="0"/>
    <x v="78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2:21:13"/>
    <n v="1460751673"/>
    <x v="4102"/>
    <b v="0"/>
    <x v="79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0:32:00"/>
    <n v="1435953566"/>
    <x v="4103"/>
    <b v="0"/>
    <x v="79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2:40:34"/>
    <n v="1474958434"/>
    <x v="4104"/>
    <b v="0"/>
    <x v="25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6:15:09"/>
    <n v="1479860109"/>
    <x v="4105"/>
    <b v="0"/>
    <x v="79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7:00:00"/>
    <n v="1424221866"/>
    <x v="4106"/>
    <b v="0"/>
    <x v="51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4:00:01"/>
    <n v="1409608801"/>
    <x v="4107"/>
    <b v="0"/>
    <x v="80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1:00:00"/>
    <n v="1485909937"/>
    <x v="4108"/>
    <b v="0"/>
    <x v="29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5:56:44"/>
    <n v="1446209804"/>
    <x v="4109"/>
    <b v="0"/>
    <x v="78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7:02:31"/>
    <n v="1463929351"/>
    <x v="4110"/>
    <b v="0"/>
    <x v="79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19:15:40"/>
    <n v="1422155740"/>
    <x v="4111"/>
    <b v="0"/>
    <x v="79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6:00:00"/>
    <n v="1454280186"/>
    <x v="4112"/>
    <b v="0"/>
    <x v="29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2:34:00"/>
    <n v="1450619123"/>
    <x v="4113"/>
    <b v="0"/>
    <x v="8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B0147-BC10-477E-80EB-92942E491A99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47" firstHeaderRow="1" firstDataRow="2" firstDataCol="1" rowPageCount="2" colPageCount="1"/>
  <pivotFields count="19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4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C6568-4F18-40CF-A998-C125B9ECE51A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id" fld="0" subtotal="count" baseField="21" baseItem="1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E4708-D325-440F-A15E-2EE566C4B81D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BP16" firstHeaderRow="1" firstDataRow="3" firstDataCol="1"/>
  <pivotFields count="19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Col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6"/>
  </colFields>
  <colItems count="67">
    <i>
      <x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0"/>
    </i>
    <i t="default">
      <x v="1"/>
    </i>
    <i>
      <x v="2"/>
      <x/>
    </i>
    <i r="1">
      <x v="3"/>
    </i>
    <i r="1">
      <x v="8"/>
    </i>
    <i r="1">
      <x v="9"/>
    </i>
    <i r="1">
      <x v="11"/>
    </i>
    <i r="1">
      <x v="14"/>
    </i>
    <i r="1">
      <x v="15"/>
    </i>
    <i r="1">
      <x v="2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t="default">
      <x v="3"/>
    </i>
    <i t="grand">
      <x/>
    </i>
  </colItems>
  <dataFields count="1">
    <dataField name="Count of id" fld="0" subtotal="count" baseField="16" baseItem="0"/>
  </dataFields>
  <chartFormats count="8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18810-AD2F-4E65-B109-6B580595AD98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5">
  <location ref="A4:K27" firstHeaderRow="1" firstDataRow="2" firstDataCol="1" rowPageCount="1" colPageCount="1"/>
  <pivotFields count="19">
    <pivotField dataField="1"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axis="axisRow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43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Col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id" fld="0" subtotal="count" baseField="6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50014-CDE2-4CE9-AE09-DFC8D7F53BD4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5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43" showAll="0"/>
    <pivotField showAll="0"/>
    <pivotField axis="axisCol" showAll="0">
      <items count="10">
        <item x="0"/>
        <item h="1" x="7"/>
        <item h="1" x="6"/>
        <item h="1" x="5"/>
        <item x="4"/>
        <item h="1" x="8"/>
        <item h="1" x="3"/>
        <item x="2"/>
        <item x="1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8"/>
  </colFields>
  <colItems count="5">
    <i>
      <x/>
    </i>
    <i>
      <x v="4"/>
    </i>
    <i>
      <x v="7"/>
    </i>
    <i>
      <x v="8"/>
    </i>
    <i t="grand">
      <x/>
    </i>
  </colItems>
  <pageFields count="1">
    <pageField fld="5" item="3" hier="-1"/>
  </pageFields>
  <dataFields count="1">
    <dataField name="Count of id" fld="0" subtotal="count" baseField="21" baseItem="1"/>
  </dataField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8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chartFormats count="4"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AAE05-A29E-4FB9-9E00-7423B15131DF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43" showAll="0"/>
    <pivotField showAll="0"/>
    <pivotField axis="axisCol" showAll="0" defaultSubtotal="0">
      <items count="9">
        <item x="0"/>
        <item h="1" x="7"/>
        <item h="1" x="6"/>
        <item h="1" x="5"/>
        <item x="4"/>
        <item h="1" x="8"/>
        <item h="1" x="3"/>
        <item x="2"/>
        <item x="1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8"/>
  </colFields>
  <colItems count="5">
    <i>
      <x/>
    </i>
    <i>
      <x v="4"/>
    </i>
    <i>
      <x v="7"/>
    </i>
    <i>
      <x v="8"/>
    </i>
    <i t="grand">
      <x/>
    </i>
  </colItems>
  <pageFields count="1">
    <pageField fld="5" hier="-1"/>
  </pageFields>
  <dataFields count="1">
    <dataField name="Sum of backers_count" fld="13" baseField="0" baseItem="0"/>
  </dataFields>
  <chartFormats count="18">
    <chartFormat chart="20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0"/>
          </reference>
        </references>
      </pivotArea>
    </chartFormat>
    <chartFormat chart="2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0"/>
          </reference>
        </references>
      </pivotArea>
    </chartFormat>
    <chartFormat chart="2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0"/>
          </reference>
        </references>
      </pivotArea>
    </chartFormat>
    <chartFormat chart="2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2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2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2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2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2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2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2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2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2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2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2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2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2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2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0" zoomScaleNormal="60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8.42578125" customWidth="1"/>
    <col min="11" max="12" width="17.85546875" customWidth="1"/>
    <col min="13" max="13" width="15.42578125" customWidth="1"/>
    <col min="14" max="14" width="24.5703125" customWidth="1"/>
    <col min="15" max="15" width="12.7109375" bestFit="1" customWidth="1"/>
    <col min="16" max="16" width="41.140625" customWidth="1"/>
    <col min="17" max="17" width="21.5703125" style="5" bestFit="1" customWidth="1"/>
    <col min="18" max="18" width="23.42578125" style="5" bestFit="1" customWidth="1"/>
    <col min="19" max="19" width="19" bestFit="1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2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22" t="s">
        <v>8306</v>
      </c>
      <c r="R1" s="22" t="s">
        <v>8307</v>
      </c>
      <c r="S1" s="23" t="s">
        <v>8309</v>
      </c>
      <c r="T1" s="23" t="s">
        <v>8308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7">
        <v>42207.791666666664</v>
      </c>
      <c r="K2">
        <v>1434931811</v>
      </c>
      <c r="L2" s="17">
        <v>42176.673738425925</v>
      </c>
      <c r="M2" t="b">
        <v>0</v>
      </c>
      <c r="N2">
        <v>182</v>
      </c>
      <c r="O2" t="b">
        <v>1</v>
      </c>
      <c r="P2" t="s">
        <v>8265</v>
      </c>
      <c r="Q2" s="5">
        <f>E2/D2*100</f>
        <v>136.85882352941178</v>
      </c>
      <c r="R2" s="5">
        <f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7">
        <v>42796.267164351848</v>
      </c>
      <c r="K3">
        <v>1485872683</v>
      </c>
      <c r="L3" s="17">
        <v>42766.267164351848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0">E3/D3*100</f>
        <v>142.60827250608273</v>
      </c>
      <c r="R3" s="5">
        <f t="shared" ref="R3:R66" si="1">E3/N3</f>
        <v>185.48101265822785</v>
      </c>
      <c r="S3" t="str">
        <f t="shared" ref="S3:S66" si="2">LEFT(P3,SEARCH("/",P3)-1)</f>
        <v>film &amp; video</v>
      </c>
      <c r="T3" t="str">
        <f t="shared" ref="T3:T66" si="3">RIGHT(P3,LEN(P3)-SEARCH("/",P3))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7">
        <v>42415.369016203702</v>
      </c>
      <c r="K4">
        <v>1454691083</v>
      </c>
      <c r="L4" s="17">
        <v>42405.369016203702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105</v>
      </c>
      <c r="R4" s="5">
        <f t="shared" si="1"/>
        <v>15</v>
      </c>
      <c r="S4" t="str">
        <f t="shared" si="2"/>
        <v>film &amp; video</v>
      </c>
      <c r="T4" t="str">
        <f t="shared" si="3"/>
        <v>television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7">
        <v>41858.181793981479</v>
      </c>
      <c r="K5">
        <v>1404822107</v>
      </c>
      <c r="L5" s="17">
        <v>41828.181793981479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103.89999999999999</v>
      </c>
      <c r="R5" s="5">
        <f t="shared" si="1"/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7">
        <v>42357.500914351847</v>
      </c>
      <c r="K6">
        <v>1447963279</v>
      </c>
      <c r="L6" s="17">
        <v>42327.500914351847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122.99154545454545</v>
      </c>
      <c r="R6" s="5">
        <f t="shared" si="1"/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7">
        <v>42579.899305555555</v>
      </c>
      <c r="K7">
        <v>1468362207</v>
      </c>
      <c r="L7" s="17">
        <v>42563.599618055552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109.77744436109028</v>
      </c>
      <c r="R7" s="5">
        <f t="shared" si="1"/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7">
        <v>41803.739004629628</v>
      </c>
      <c r="K8">
        <v>1401846250</v>
      </c>
      <c r="L8" s="17">
        <v>41793.739004629628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106.4875</v>
      </c>
      <c r="R8" s="5">
        <f t="shared" si="1"/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7">
        <v>42555.713738425926</v>
      </c>
      <c r="K9">
        <v>1464224867</v>
      </c>
      <c r="L9" s="17">
        <v>42515.713738425926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101.22222222222221</v>
      </c>
      <c r="R9" s="5">
        <f t="shared" si="1"/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7">
        <v>42475.541666666664</v>
      </c>
      <c r="K10">
        <v>1460155212</v>
      </c>
      <c r="L10" s="17">
        <v>42468.611249999994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100.04342857142856</v>
      </c>
      <c r="R10" s="5">
        <f t="shared" si="1"/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7">
        <v>42476.770185185182</v>
      </c>
      <c r="K11">
        <v>1458268144</v>
      </c>
      <c r="L11" s="17">
        <v>42446.770185185182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125.998</v>
      </c>
      <c r="R11" s="5">
        <f t="shared" si="1"/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7">
        <v>41814.734710648147</v>
      </c>
      <c r="K12">
        <v>1400636279</v>
      </c>
      <c r="L12" s="17">
        <v>41779.734710648147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100.49999999999999</v>
      </c>
      <c r="R12" s="5">
        <f t="shared" si="1"/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7">
        <v>42603.791666666664</v>
      </c>
      <c r="K13">
        <v>1469126462</v>
      </c>
      <c r="L13" s="17">
        <v>42572.445162037031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120.5</v>
      </c>
      <c r="R13" s="5">
        <f t="shared" si="1"/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7">
        <v>41835.791666666664</v>
      </c>
      <c r="K14">
        <v>1401642425</v>
      </c>
      <c r="L14" s="17">
        <v>41791.379918981482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165.29333333333335</v>
      </c>
      <c r="R14" s="5">
        <f t="shared" si="1"/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7">
        <v>42544.518749999996</v>
      </c>
      <c r="K15">
        <v>1463588109</v>
      </c>
      <c r="L15" s="17">
        <v>42508.343854166662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159.97142857142856</v>
      </c>
      <c r="R15" s="5">
        <f t="shared" si="1"/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7">
        <v>41833.249305555553</v>
      </c>
      <c r="K16">
        <v>1403051888</v>
      </c>
      <c r="L16" s="17">
        <v>41807.693148148144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100.93333333333334</v>
      </c>
      <c r="R16" s="5">
        <f t="shared" si="1"/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7">
        <v>42274.509722222218</v>
      </c>
      <c r="K17">
        <v>1441790658</v>
      </c>
      <c r="L17" s="17">
        <v>42256.058541666665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106.60000000000001</v>
      </c>
      <c r="R17" s="5">
        <f t="shared" si="1"/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7">
        <v>41805.895833333328</v>
      </c>
      <c r="K18">
        <v>1398971211</v>
      </c>
      <c r="L18" s="17">
        <v>41760.463090277779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100.24166666666667</v>
      </c>
      <c r="R18" s="5">
        <f t="shared" si="1"/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7">
        <v>41947.440069444441</v>
      </c>
      <c r="K19">
        <v>1412530422</v>
      </c>
      <c r="L19" s="17">
        <v>41917.398402777777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100.66666666666666</v>
      </c>
      <c r="R19" s="5">
        <f t="shared" si="1"/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7">
        <v>41899.208981481483</v>
      </c>
      <c r="K20">
        <v>1408366856</v>
      </c>
      <c r="L20" s="17">
        <v>41869.208981481483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106.32110000000002</v>
      </c>
      <c r="R20" s="5">
        <f t="shared" si="1"/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7">
        <v>42205.483032407406</v>
      </c>
      <c r="K21">
        <v>1434828934</v>
      </c>
      <c r="L21" s="17">
        <v>42175.483032407406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145.29411764705881</v>
      </c>
      <c r="R21" s="5">
        <f t="shared" si="1"/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7">
        <v>42260.424907407411</v>
      </c>
      <c r="K22">
        <v>1436983912</v>
      </c>
      <c r="L22" s="17">
        <v>42200.424907407411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100.2</v>
      </c>
      <c r="R22" s="5">
        <f t="shared" si="1"/>
        <v>80.16</v>
      </c>
      <c r="S22" t="str">
        <f t="shared" si="2"/>
        <v>film &amp; video</v>
      </c>
      <c r="T22" t="str">
        <f t="shared" si="3"/>
        <v>television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7">
        <v>41908.293854166666</v>
      </c>
      <c r="K23">
        <v>1409151789</v>
      </c>
      <c r="L23" s="17">
        <v>41878.293854166666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109.13513513513513</v>
      </c>
      <c r="R23" s="5">
        <f t="shared" si="1"/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7">
        <v>42004.999305555553</v>
      </c>
      <c r="K24">
        <v>1418766740</v>
      </c>
      <c r="L24" s="17">
        <v>41989.578009259254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117.14285714285715</v>
      </c>
      <c r="R24" s="5">
        <f t="shared" si="1"/>
        <v>51.25</v>
      </c>
      <c r="S24" t="str">
        <f t="shared" si="2"/>
        <v>film &amp; video</v>
      </c>
      <c r="T24" t="str">
        <f t="shared" si="3"/>
        <v>television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7">
        <v>42124.305555555555</v>
      </c>
      <c r="K25">
        <v>1428086501</v>
      </c>
      <c r="L25" s="17">
        <v>42097.445613425924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118.5</v>
      </c>
      <c r="R25" s="5">
        <f t="shared" si="1"/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7">
        <v>42262.48541666667</v>
      </c>
      <c r="K26">
        <v>1439494863</v>
      </c>
      <c r="L26" s="17">
        <v>42229.486840277772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108.80768571428572</v>
      </c>
      <c r="R26" s="5">
        <f t="shared" si="1"/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7">
        <v>42377.691678240742</v>
      </c>
      <c r="K27">
        <v>1447115761</v>
      </c>
      <c r="L27" s="17">
        <v>42317.691678240742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133.33333333333331</v>
      </c>
      <c r="R27" s="5">
        <f t="shared" si="1"/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7">
        <v>41868.182222222218</v>
      </c>
      <c r="K28">
        <v>1404822144</v>
      </c>
      <c r="L28" s="17">
        <v>41828.182222222218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155.20000000000002</v>
      </c>
      <c r="R28" s="5">
        <f t="shared" si="1"/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7">
        <v>41958.873067129629</v>
      </c>
      <c r="K29">
        <v>1413518233</v>
      </c>
      <c r="L29" s="17">
        <v>41928.831400462957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111.72500000000001</v>
      </c>
      <c r="R29" s="5">
        <f t="shared" si="1"/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7">
        <v>42354.630601851844</v>
      </c>
      <c r="K30">
        <v>1447715284</v>
      </c>
      <c r="L30" s="17">
        <v>42324.630601851844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100.35000000000001</v>
      </c>
      <c r="R30" s="5">
        <f t="shared" si="1"/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7">
        <v>41842.339907407404</v>
      </c>
      <c r="K31">
        <v>1403453368</v>
      </c>
      <c r="L31" s="17">
        <v>41812.339907407404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123.33333333333334</v>
      </c>
      <c r="R31" s="5">
        <f t="shared" si="1"/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7">
        <v>41871.959664351853</v>
      </c>
      <c r="K32">
        <v>1406012515</v>
      </c>
      <c r="L32" s="17">
        <v>41841.959664351853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101.29975</v>
      </c>
      <c r="R32" s="5">
        <f t="shared" si="1"/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7">
        <v>42394.458726851844</v>
      </c>
      <c r="K33">
        <v>1452193234</v>
      </c>
      <c r="L33" s="17">
        <v>42376.458726851844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100</v>
      </c>
      <c r="R33" s="5">
        <f t="shared" si="1"/>
        <v>13</v>
      </c>
      <c r="S33" t="str">
        <f t="shared" si="2"/>
        <v>film &amp; video</v>
      </c>
      <c r="T33" t="str">
        <f t="shared" si="3"/>
        <v>television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7">
        <v>42502.832638888889</v>
      </c>
      <c r="K34">
        <v>1459523017</v>
      </c>
      <c r="L34" s="17">
        <v>42461.294178240736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100.24604569420035</v>
      </c>
      <c r="R34" s="5">
        <f t="shared" si="1"/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7">
        <v>42316.36922453704</v>
      </c>
      <c r="K35">
        <v>1444405901</v>
      </c>
      <c r="L35" s="17">
        <v>42286.327557870369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102.0952380952381</v>
      </c>
      <c r="R35" s="5">
        <f t="shared" si="1"/>
        <v>83.75</v>
      </c>
      <c r="S35" t="str">
        <f t="shared" si="2"/>
        <v>film &amp; video</v>
      </c>
      <c r="T35" t="str">
        <f t="shared" si="3"/>
        <v>television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7">
        <v>41855.988437499997</v>
      </c>
      <c r="K36">
        <v>1405928601</v>
      </c>
      <c r="L36" s="17">
        <v>41840.988437499997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130.46153846153845</v>
      </c>
      <c r="R36" s="5">
        <f t="shared" si="1"/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7">
        <v>42121.666666666664</v>
      </c>
      <c r="K37">
        <v>1428130814</v>
      </c>
      <c r="L37" s="17">
        <v>42097.958495370367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166.5</v>
      </c>
      <c r="R37" s="5">
        <f t="shared" si="1"/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7">
        <v>42097.93200231481</v>
      </c>
      <c r="K38">
        <v>1425540125</v>
      </c>
      <c r="L38" s="17">
        <v>42067.973668981482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142.15</v>
      </c>
      <c r="R38" s="5">
        <f t="shared" si="1"/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7">
        <v>42062.359710648147</v>
      </c>
      <c r="K39">
        <v>1422463079</v>
      </c>
      <c r="L39" s="17">
        <v>42032.359710648147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183.44090909090909</v>
      </c>
      <c r="R39" s="5">
        <f t="shared" si="1"/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7">
        <v>41404.723888888882</v>
      </c>
      <c r="K40">
        <v>1365643344</v>
      </c>
      <c r="L40" s="17">
        <v>41374.723888888882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110.04</v>
      </c>
      <c r="R40" s="5">
        <f t="shared" si="1"/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7">
        <v>41784.624305555553</v>
      </c>
      <c r="K41">
        <v>1398388068</v>
      </c>
      <c r="L41" s="17">
        <v>41753.713749999995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130.98000000000002</v>
      </c>
      <c r="R41" s="5">
        <f t="shared" si="1"/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7">
        <v>41808.833333333328</v>
      </c>
      <c r="K42">
        <v>1401426488</v>
      </c>
      <c r="L42" s="17">
        <v>41788.880648148144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101.35000000000001</v>
      </c>
      <c r="R42" s="5">
        <f t="shared" si="1"/>
        <v>126.6875</v>
      </c>
      <c r="S42" t="str">
        <f t="shared" si="2"/>
        <v>film &amp; video</v>
      </c>
      <c r="T42" t="str">
        <f t="shared" si="3"/>
        <v>television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7">
        <v>41917.235578703701</v>
      </c>
      <c r="K43">
        <v>1409924354</v>
      </c>
      <c r="L43" s="17">
        <v>41887.235578703701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100</v>
      </c>
      <c r="R43" s="5">
        <f t="shared" si="1"/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7">
        <v>42001.305856481478</v>
      </c>
      <c r="K44">
        <v>1417188026</v>
      </c>
      <c r="L44" s="17">
        <v>41971.305856481478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141.85714285714286</v>
      </c>
      <c r="R44" s="5">
        <f t="shared" si="1"/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7">
        <v>41832.666666666664</v>
      </c>
      <c r="K45">
        <v>1402599486</v>
      </c>
      <c r="L45" s="17">
        <v>41802.457013888888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308.65999999999997</v>
      </c>
      <c r="R45" s="5">
        <f t="shared" si="1"/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7">
        <v>41918.765474537038</v>
      </c>
      <c r="K46">
        <v>1408760537</v>
      </c>
      <c r="L46" s="17">
        <v>41873.765474537038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100</v>
      </c>
      <c r="R46" s="5">
        <f t="shared" si="1"/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7">
        <v>42487.290590277778</v>
      </c>
      <c r="K47">
        <v>1459177107</v>
      </c>
      <c r="L47" s="17">
        <v>42457.290590277778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120</v>
      </c>
      <c r="R47" s="5">
        <f t="shared" si="1"/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7">
        <v>42353.631643518522</v>
      </c>
      <c r="K48">
        <v>1447628974</v>
      </c>
      <c r="L48" s="17">
        <v>42323.631643518522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104.16666666666667</v>
      </c>
      <c r="R48" s="5">
        <f t="shared" si="1"/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7">
        <v>41992.527858796289</v>
      </c>
      <c r="K49">
        <v>1413834007</v>
      </c>
      <c r="L49" s="17">
        <v>41932.486192129625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107.61100000000002</v>
      </c>
      <c r="R49" s="5">
        <f t="shared" si="1"/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7">
        <v>42064.166666666664</v>
      </c>
      <c r="K50">
        <v>1422534260</v>
      </c>
      <c r="L50" s="17">
        <v>42033.183564814812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107.94999999999999</v>
      </c>
      <c r="R50" s="5">
        <f t="shared" si="1"/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7">
        <v>42300.843113425923</v>
      </c>
      <c r="K51">
        <v>1443068045</v>
      </c>
      <c r="L51" s="17">
        <v>42270.843113425923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100</v>
      </c>
      <c r="R51" s="5">
        <f t="shared" si="1"/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7">
        <v>42034.374999999993</v>
      </c>
      <c r="K52">
        <v>1419271458</v>
      </c>
      <c r="L52" s="17">
        <v>41995.419652777775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100</v>
      </c>
      <c r="R52" s="5">
        <f t="shared" si="1"/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7">
        <v>42226.595335648148</v>
      </c>
      <c r="K53">
        <v>1436653037</v>
      </c>
      <c r="L53" s="17">
        <v>42196.595335648148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128.0181818181818</v>
      </c>
      <c r="R53" s="5">
        <f t="shared" si="1"/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7">
        <v>41837.368587962963</v>
      </c>
      <c r="K54">
        <v>1403023846</v>
      </c>
      <c r="L54" s="17">
        <v>41807.368587962963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116.21</v>
      </c>
      <c r="R54" s="5">
        <f t="shared" si="1"/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7">
        <v>41733.583333333328</v>
      </c>
      <c r="K55">
        <v>1395407445</v>
      </c>
      <c r="L55" s="17">
        <v>41719.215798611105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109.63333333333334</v>
      </c>
      <c r="R55" s="5">
        <f t="shared" si="1"/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7">
        <v>42363.379872685182</v>
      </c>
      <c r="K56">
        <v>1448471221</v>
      </c>
      <c r="L56" s="17">
        <v>42333.379872685182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101</v>
      </c>
      <c r="R56" s="5">
        <f t="shared" si="1"/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7">
        <v>42517.635601851849</v>
      </c>
      <c r="K57">
        <v>1462576516</v>
      </c>
      <c r="L57" s="17">
        <v>42496.635601851849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128.95348837209301</v>
      </c>
      <c r="R57" s="5">
        <f t="shared" si="1"/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7">
        <v>42163.333333333336</v>
      </c>
      <c r="K58">
        <v>1432559424</v>
      </c>
      <c r="L58" s="17">
        <v>42149.215555555551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107.26249999999999</v>
      </c>
      <c r="R58" s="5">
        <f t="shared" si="1"/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7">
        <v>42119.499560185184</v>
      </c>
      <c r="K59">
        <v>1427399962</v>
      </c>
      <c r="L59" s="17">
        <v>42089.499560185184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101.89999999999999</v>
      </c>
      <c r="R59" s="5">
        <f t="shared" si="1"/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7">
        <v>41962.453379629624</v>
      </c>
      <c r="K60">
        <v>1413827572</v>
      </c>
      <c r="L60" s="17">
        <v>41932.411712962959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102.91</v>
      </c>
      <c r="R60" s="5">
        <f t="shared" si="1"/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7">
        <v>42261.541666666664</v>
      </c>
      <c r="K61">
        <v>1439530776</v>
      </c>
      <c r="L61" s="17">
        <v>42229.902500000004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100.12570000000001</v>
      </c>
      <c r="R61" s="5">
        <f t="shared" si="1"/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7">
        <v>41720.666666666664</v>
      </c>
      <c r="K62">
        <v>1393882717</v>
      </c>
      <c r="L62" s="17">
        <v>41701.568483796291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103.29622222222221</v>
      </c>
      <c r="R62" s="5">
        <f t="shared" si="1"/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7">
        <v>41431.480983796297</v>
      </c>
      <c r="K63">
        <v>1368646357</v>
      </c>
      <c r="L63" s="17">
        <v>41409.480983796297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148.30000000000001</v>
      </c>
      <c r="R63" s="5">
        <f t="shared" si="1"/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7">
        <v>41336.466180555552</v>
      </c>
      <c r="K64">
        <v>1360177878</v>
      </c>
      <c r="L64" s="17">
        <v>41311.466180555552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154.73333333333332</v>
      </c>
      <c r="R64" s="5">
        <f t="shared" si="1"/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7">
        <v>41635.874305555553</v>
      </c>
      <c r="K65">
        <v>1386194013</v>
      </c>
      <c r="L65" s="17">
        <v>41612.578854166662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113.51849999999999</v>
      </c>
      <c r="R65" s="5">
        <f t="shared" si="1"/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7">
        <v>41462.684965277775</v>
      </c>
      <c r="K66">
        <v>1370651181</v>
      </c>
      <c r="L66" s="17">
        <v>41432.684965277775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0"/>
        <v>173.33333333333334</v>
      </c>
      <c r="R66" s="5">
        <f t="shared" si="1"/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7">
        <v>41861.915972222218</v>
      </c>
      <c r="K67">
        <v>1405453354</v>
      </c>
      <c r="L67" s="17">
        <v>41835.487893518519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4">E67/D67*100</f>
        <v>107.52857142857141</v>
      </c>
      <c r="R67" s="5">
        <f t="shared" ref="R67:R130" si="5">E67/N67</f>
        <v>132.05263157894737</v>
      </c>
      <c r="S67" t="str">
        <f t="shared" ref="S67:S130" si="6">LEFT(P67,SEARCH("/",P67)-1)</f>
        <v>film &amp; video</v>
      </c>
      <c r="T67" t="str">
        <f t="shared" ref="T67:T130" si="7">RIGHT(P67,LEN(P67)-SEARCH("/",P67))</f>
        <v>shorts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7">
        <v>42569.516435185178</v>
      </c>
      <c r="K68">
        <v>1466281420</v>
      </c>
      <c r="L68" s="17">
        <v>42539.516435185178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118.6</v>
      </c>
      <c r="R68" s="5">
        <f t="shared" si="5"/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7">
        <v>41105.250046296293</v>
      </c>
      <c r="K69">
        <v>1339768804</v>
      </c>
      <c r="L69" s="17">
        <v>41075.250046296293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116.25000000000001</v>
      </c>
      <c r="R69" s="5">
        <f t="shared" si="5"/>
        <v>116.25</v>
      </c>
      <c r="S69" t="str">
        <f t="shared" si="6"/>
        <v>film &amp; video</v>
      </c>
      <c r="T69" t="str">
        <f t="shared" si="7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7">
        <v>41693.23600694444</v>
      </c>
      <c r="K70">
        <v>1390570791</v>
      </c>
      <c r="L70" s="17">
        <v>41663.23600694444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127.16666666666667</v>
      </c>
      <c r="R70" s="5">
        <f t="shared" si="5"/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7">
        <v>40817.957638888889</v>
      </c>
      <c r="K71">
        <v>1314765025</v>
      </c>
      <c r="L71" s="17">
        <v>40785.854456018518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110.9423</v>
      </c>
      <c r="R71" s="5">
        <f t="shared" si="5"/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7">
        <v>40790.563020833331</v>
      </c>
      <c r="K72">
        <v>1309987845</v>
      </c>
      <c r="L72" s="17">
        <v>40730.563020833331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127.2</v>
      </c>
      <c r="R72" s="5">
        <f t="shared" si="5"/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7">
        <v>41056.938159722216</v>
      </c>
      <c r="K73">
        <v>1333002657</v>
      </c>
      <c r="L73" s="17">
        <v>40996.938159722216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123.94444444444443</v>
      </c>
      <c r="R73" s="5">
        <f t="shared" si="5"/>
        <v>69.71875</v>
      </c>
      <c r="S73" t="str">
        <f t="shared" si="6"/>
        <v>film &amp; video</v>
      </c>
      <c r="T73" t="str">
        <f t="shared" si="7"/>
        <v>shorts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7">
        <v>41227.666666666664</v>
      </c>
      <c r="K74">
        <v>1351210481</v>
      </c>
      <c r="L74" s="17">
        <v>41207.676863425921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108.40909090909091</v>
      </c>
      <c r="R74" s="5">
        <f t="shared" si="5"/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7">
        <v>40665.832638888889</v>
      </c>
      <c r="K75">
        <v>1297620584</v>
      </c>
      <c r="L75" s="17">
        <v>40587.423425925925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100</v>
      </c>
      <c r="R75" s="5">
        <f t="shared" si="5"/>
        <v>50</v>
      </c>
      <c r="S75" t="str">
        <f t="shared" si="6"/>
        <v>film &amp; video</v>
      </c>
      <c r="T75" t="str">
        <f t="shared" si="7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7">
        <v>42390.153877314813</v>
      </c>
      <c r="K76">
        <v>1450784495</v>
      </c>
      <c r="L76" s="17">
        <v>42360.153877314813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112.93199999999999</v>
      </c>
      <c r="R76" s="5">
        <f t="shared" si="5"/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7">
        <v>41386.875833333332</v>
      </c>
      <c r="K77">
        <v>1364101272</v>
      </c>
      <c r="L77" s="17">
        <v>41356.875833333332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115.42857142857143</v>
      </c>
      <c r="R77" s="5">
        <f t="shared" si="5"/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7">
        <v>40904.399976851848</v>
      </c>
      <c r="K78">
        <v>1319819758</v>
      </c>
      <c r="L78" s="17">
        <v>40844.358310185184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153.33333333333334</v>
      </c>
      <c r="R78" s="5">
        <f t="shared" si="5"/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7">
        <v>41049.790972222218</v>
      </c>
      <c r="K79">
        <v>1332991717</v>
      </c>
      <c r="L79" s="17">
        <v>40996.811539351853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392.5</v>
      </c>
      <c r="R79" s="5">
        <f t="shared" si="5"/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7">
        <v>42614.397233796299</v>
      </c>
      <c r="K80">
        <v>1471887121</v>
      </c>
      <c r="L80" s="17">
        <v>42604.397233796299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2702</v>
      </c>
      <c r="R80" s="5">
        <f t="shared" si="5"/>
        <v>38.6</v>
      </c>
      <c r="S80" t="str">
        <f t="shared" si="6"/>
        <v>film &amp; video</v>
      </c>
      <c r="T80" t="str">
        <f t="shared" si="7"/>
        <v>shorts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7">
        <v>41754.443206018514</v>
      </c>
      <c r="K81">
        <v>1395859093</v>
      </c>
      <c r="L81" s="17">
        <v>41724.443206018514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127</v>
      </c>
      <c r="R81" s="5">
        <f t="shared" si="5"/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7">
        <v>41617.750648148147</v>
      </c>
      <c r="K82">
        <v>1383616856</v>
      </c>
      <c r="L82" s="17">
        <v>41582.750648148147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107.25</v>
      </c>
      <c r="R82" s="5">
        <f t="shared" si="5"/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7">
        <v>41103.79305555555</v>
      </c>
      <c r="K83">
        <v>1341892127</v>
      </c>
      <c r="L83" s="17">
        <v>41099.825543981482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198</v>
      </c>
      <c r="R83" s="5">
        <f t="shared" si="5"/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7">
        <v>40825.486817129626</v>
      </c>
      <c r="K84">
        <v>1315597261</v>
      </c>
      <c r="L84" s="17">
        <v>40795.486817129626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100.01249999999999</v>
      </c>
      <c r="R84" s="5">
        <f t="shared" si="5"/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7">
        <v>42057.145833333336</v>
      </c>
      <c r="K85">
        <v>1423320389</v>
      </c>
      <c r="L85" s="17">
        <v>42042.282280092586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102.49999999999999</v>
      </c>
      <c r="R85" s="5">
        <f t="shared" si="5"/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7">
        <v>40678.42460648148</v>
      </c>
      <c r="K86">
        <v>1302891086</v>
      </c>
      <c r="L86" s="17">
        <v>40648.42460648148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100</v>
      </c>
      <c r="R86" s="5">
        <f t="shared" si="5"/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7">
        <v>40808.792094907403</v>
      </c>
      <c r="K87">
        <v>1314154837</v>
      </c>
      <c r="L87" s="17">
        <v>40778.792094907403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125.49999999999999</v>
      </c>
      <c r="R87" s="5">
        <f t="shared" si="5"/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7">
        <v>42365.264409722215</v>
      </c>
      <c r="K88">
        <v>1444828845</v>
      </c>
      <c r="L88" s="17">
        <v>42291.222743055558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106.46666666666667</v>
      </c>
      <c r="R88" s="5">
        <f t="shared" si="5"/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7">
        <v>40331.736805555556</v>
      </c>
      <c r="K89">
        <v>1274705803</v>
      </c>
      <c r="L89" s="17">
        <v>40322.206053240734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104.60000000000001</v>
      </c>
      <c r="R89" s="5">
        <f t="shared" si="5"/>
        <v>104.6</v>
      </c>
      <c r="S89" t="str">
        <f t="shared" si="6"/>
        <v>film &amp; video</v>
      </c>
      <c r="T89" t="str">
        <f t="shared" si="7"/>
        <v>shorts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7">
        <v>41812.325590277775</v>
      </c>
      <c r="K90">
        <v>1401205731</v>
      </c>
      <c r="L90" s="17">
        <v>41786.325590277775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102.85714285714285</v>
      </c>
      <c r="R90" s="5">
        <f t="shared" si="5"/>
        <v>60</v>
      </c>
      <c r="S90" t="str">
        <f t="shared" si="6"/>
        <v>film &amp; video</v>
      </c>
      <c r="T90" t="str">
        <f t="shared" si="7"/>
        <v>shorts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7">
        <v>41427.418888888889</v>
      </c>
      <c r="K91">
        <v>1368036192</v>
      </c>
      <c r="L91" s="17">
        <v>41402.418888888889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115.06666666666668</v>
      </c>
      <c r="R91" s="5">
        <f t="shared" si="5"/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7">
        <v>40735.964108796295</v>
      </c>
      <c r="K92">
        <v>1307862499</v>
      </c>
      <c r="L92" s="17">
        <v>40705.964108796295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100.4</v>
      </c>
      <c r="R92" s="5">
        <f t="shared" si="5"/>
        <v>31.375</v>
      </c>
      <c r="S92" t="str">
        <f t="shared" si="6"/>
        <v>film &amp; video</v>
      </c>
      <c r="T92" t="str">
        <f t="shared" si="7"/>
        <v>shorts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7">
        <v>40680.069027777776</v>
      </c>
      <c r="K93">
        <v>1300354764</v>
      </c>
      <c r="L93" s="17">
        <v>40619.069027777776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120</v>
      </c>
      <c r="R93" s="5">
        <f t="shared" si="5"/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7">
        <v>42766.999999999993</v>
      </c>
      <c r="K94">
        <v>1481949983</v>
      </c>
      <c r="L94" s="17">
        <v>42720.865543981483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105.2</v>
      </c>
      <c r="R94" s="5">
        <f t="shared" si="5"/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7">
        <v>41093.541666666664</v>
      </c>
      <c r="K95">
        <v>1338928537</v>
      </c>
      <c r="L95" s="17">
        <v>41065.524733796294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110.60000000000001</v>
      </c>
      <c r="R95" s="5">
        <f t="shared" si="5"/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7">
        <v>41736.384513888886</v>
      </c>
      <c r="K96">
        <v>1395162822</v>
      </c>
      <c r="L96" s="17">
        <v>41716.384513888886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104</v>
      </c>
      <c r="R96" s="5">
        <f t="shared" si="5"/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7">
        <v>40964.671770833331</v>
      </c>
      <c r="K97">
        <v>1327622841</v>
      </c>
      <c r="L97" s="17">
        <v>40934.671770833331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131.42857142857142</v>
      </c>
      <c r="R97" s="5">
        <f t="shared" si="5"/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7">
        <v>40390.791666666664</v>
      </c>
      <c r="K98">
        <v>1274889241</v>
      </c>
      <c r="L98" s="17">
        <v>40324.32917824074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114.66666666666667</v>
      </c>
      <c r="R98" s="5">
        <f t="shared" si="5"/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7">
        <v>40735.801874999997</v>
      </c>
      <c r="K99">
        <v>1307848482</v>
      </c>
      <c r="L99" s="17">
        <v>40705.801874999997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106.25</v>
      </c>
      <c r="R99" s="5">
        <f t="shared" si="5"/>
        <v>53.125</v>
      </c>
      <c r="S99" t="str">
        <f t="shared" si="6"/>
        <v>film &amp; video</v>
      </c>
      <c r="T99" t="str">
        <f t="shared" si="7"/>
        <v>shorts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7">
        <v>41250.645833333328</v>
      </c>
      <c r="K100">
        <v>1351796674</v>
      </c>
      <c r="L100" s="17">
        <v>41214.461504629624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106.25</v>
      </c>
      <c r="R100" s="5">
        <f t="shared" si="5"/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7">
        <v>41661.569432870368</v>
      </c>
      <c r="K101">
        <v>1387834799</v>
      </c>
      <c r="L101" s="17">
        <v>41631.569432870368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106.01933333333334</v>
      </c>
      <c r="R101" s="5">
        <f t="shared" si="5"/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7">
        <v>41217.461643518516</v>
      </c>
      <c r="K102">
        <v>1350324286</v>
      </c>
      <c r="L102" s="17">
        <v>41197.419976851852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100</v>
      </c>
      <c r="R102" s="5">
        <f t="shared" si="5"/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7">
        <v>41298.443402777775</v>
      </c>
      <c r="K103">
        <v>1356979110</v>
      </c>
      <c r="L103" s="17">
        <v>41274.443402777775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100</v>
      </c>
      <c r="R103" s="5">
        <f t="shared" si="5"/>
        <v>100</v>
      </c>
      <c r="S103" t="str">
        <f t="shared" si="6"/>
        <v>film &amp; video</v>
      </c>
      <c r="T103" t="str">
        <f t="shared" si="7"/>
        <v>shorts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7">
        <v>40534.797835648147</v>
      </c>
      <c r="K104">
        <v>1290481733</v>
      </c>
      <c r="L104" s="17">
        <v>40504.797835648147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127.75000000000001</v>
      </c>
      <c r="R104" s="5">
        <f t="shared" si="5"/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7">
        <v>41705.472569444442</v>
      </c>
      <c r="K105">
        <v>1392232830</v>
      </c>
      <c r="L105" s="17">
        <v>41682.472569444442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105.15384615384616</v>
      </c>
      <c r="R105" s="5">
        <f t="shared" si="5"/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7">
        <v>40635.708333333328</v>
      </c>
      <c r="K106">
        <v>1299775266</v>
      </c>
      <c r="L106" s="17">
        <v>40612.361874999995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120</v>
      </c>
      <c r="R106" s="5">
        <f t="shared" si="5"/>
        <v>60</v>
      </c>
      <c r="S106" t="str">
        <f t="shared" si="6"/>
        <v>film &amp; video</v>
      </c>
      <c r="T106" t="str">
        <f t="shared" si="7"/>
        <v>shorts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7">
        <v>42503.666666666664</v>
      </c>
      <c r="K107">
        <v>1461605020</v>
      </c>
      <c r="L107" s="17">
        <v>42485.391435185178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107.40909090909089</v>
      </c>
      <c r="R107" s="5">
        <f t="shared" si="5"/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7">
        <v>41001.443298611113</v>
      </c>
      <c r="K108">
        <v>1332182301</v>
      </c>
      <c r="L108" s="17">
        <v>40987.443298611113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100.49999999999999</v>
      </c>
      <c r="R108" s="5">
        <f t="shared" si="5"/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7">
        <v>40657.649155092593</v>
      </c>
      <c r="K109">
        <v>1301787287</v>
      </c>
      <c r="L109" s="17">
        <v>40635.649155092593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102.46666666666667</v>
      </c>
      <c r="R109" s="5">
        <f t="shared" si="5"/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7">
        <v>41425.279745370368</v>
      </c>
      <c r="K110">
        <v>1364827370</v>
      </c>
      <c r="L110" s="17">
        <v>41365.279745370368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246.66666666666669</v>
      </c>
      <c r="R110" s="5">
        <f t="shared" si="5"/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7">
        <v>40599.692476851851</v>
      </c>
      <c r="K111">
        <v>1296088630</v>
      </c>
      <c r="L111" s="17">
        <v>40569.692476851851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219.49999999999997</v>
      </c>
      <c r="R111" s="5">
        <f t="shared" si="5"/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7">
        <v>41591.915972222218</v>
      </c>
      <c r="K112">
        <v>1381445253</v>
      </c>
      <c r="L112" s="17">
        <v>41557.616354166668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130.76923076923077</v>
      </c>
      <c r="R112" s="5">
        <f t="shared" si="5"/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7">
        <v>42154.999849537031</v>
      </c>
      <c r="K113">
        <v>1430467187</v>
      </c>
      <c r="L113" s="17">
        <v>42124.999849537031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154.57142857142858</v>
      </c>
      <c r="R113" s="5">
        <f t="shared" si="5"/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7">
        <v>41741.75</v>
      </c>
      <c r="K114">
        <v>1395277318</v>
      </c>
      <c r="L114" s="17">
        <v>41717.709699074068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104</v>
      </c>
      <c r="R114" s="5">
        <f t="shared" si="5"/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7">
        <v>40761.291666666664</v>
      </c>
      <c r="K115">
        <v>1311963128</v>
      </c>
      <c r="L115" s="17">
        <v>40753.425092592588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141</v>
      </c>
      <c r="R115" s="5">
        <f t="shared" si="5"/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7">
        <v>40920.940833333334</v>
      </c>
      <c r="K116">
        <v>1321252488</v>
      </c>
      <c r="L116" s="17">
        <v>40860.940833333334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103.33333333333334</v>
      </c>
      <c r="R116" s="5">
        <f t="shared" si="5"/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7">
        <v>40943.405601851846</v>
      </c>
      <c r="K117">
        <v>1326217444</v>
      </c>
      <c r="L117" s="17">
        <v>40918.405601851846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140.44444444444443</v>
      </c>
      <c r="R117" s="5">
        <f t="shared" si="5"/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7">
        <v>40641.122164351851</v>
      </c>
      <c r="K118">
        <v>1298289355</v>
      </c>
      <c r="L118" s="17">
        <v>40595.163831018515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113.65714285714286</v>
      </c>
      <c r="R118" s="5">
        <f t="shared" si="5"/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7">
        <v>40338.458333333328</v>
      </c>
      <c r="K119">
        <v>1268337744</v>
      </c>
      <c r="L119" s="17">
        <v>40248.501666666663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100.49377777777779</v>
      </c>
      <c r="R119" s="5">
        <f t="shared" si="5"/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7">
        <v>40752.720324074071</v>
      </c>
      <c r="K120">
        <v>1309310236</v>
      </c>
      <c r="L120" s="17">
        <v>40722.720324074071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113.03159999999998</v>
      </c>
      <c r="R120" s="5">
        <f t="shared" si="5"/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7">
        <v>40768.625</v>
      </c>
      <c r="K121">
        <v>1310693986</v>
      </c>
      <c r="L121" s="17">
        <v>40738.735949074071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104.55692307692308</v>
      </c>
      <c r="R121" s="5">
        <f t="shared" si="5"/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7">
        <v>42645.716516203705</v>
      </c>
      <c r="K122">
        <v>1472865107</v>
      </c>
      <c r="L122" s="17">
        <v>42615.716516203705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1.4285714285714287E-2</v>
      </c>
      <c r="R122" s="5">
        <f t="shared" si="5"/>
        <v>10</v>
      </c>
      <c r="S122" t="str">
        <f t="shared" si="6"/>
        <v>film &amp; video</v>
      </c>
      <c r="T122" t="str">
        <f t="shared" si="7"/>
        <v>science fiction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7">
        <v>42112.094444444439</v>
      </c>
      <c r="K123">
        <v>1427993710</v>
      </c>
      <c r="L123" s="17">
        <v>42096.371643518512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3.3333333333333333E-2</v>
      </c>
      <c r="R123" s="5">
        <f t="shared" si="5"/>
        <v>1</v>
      </c>
      <c r="S123" t="str">
        <f t="shared" si="6"/>
        <v>film &amp; video</v>
      </c>
      <c r="T123" t="str">
        <f t="shared" si="7"/>
        <v>science fiction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7">
        <v>42653.098460648143</v>
      </c>
      <c r="K124">
        <v>1470910907</v>
      </c>
      <c r="L124" s="17">
        <v>42593.098460648143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5" t="e">
        <f t="shared" si="5"/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7">
        <v>41940.583333333328</v>
      </c>
      <c r="K125">
        <v>1411411564</v>
      </c>
      <c r="L125" s="17">
        <v>41904.448657407404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0.27454545454545454</v>
      </c>
      <c r="R125" s="5">
        <f t="shared" si="5"/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7">
        <v>42139.595393518517</v>
      </c>
      <c r="K126">
        <v>1429568242</v>
      </c>
      <c r="L126" s="17">
        <v>42114.595393518517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5" t="e">
        <f t="shared" si="5"/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7">
        <v>42769.66064814815</v>
      </c>
      <c r="K127">
        <v>1480981880</v>
      </c>
      <c r="L127" s="17">
        <v>42709.66064814815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14.000000000000002</v>
      </c>
      <c r="R127" s="5">
        <f t="shared" si="5"/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7">
        <v>42165.749999999993</v>
      </c>
      <c r="K128">
        <v>1431353337</v>
      </c>
      <c r="L128" s="17">
        <v>42135.256215277775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</v>
      </c>
      <c r="R128" s="5">
        <f t="shared" si="5"/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7">
        <v>42097.24931712963</v>
      </c>
      <c r="K129">
        <v>1425481141</v>
      </c>
      <c r="L129" s="17">
        <v>42067.290983796294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</v>
      </c>
      <c r="R129" s="5">
        <f t="shared" si="5"/>
        <v>47.5</v>
      </c>
      <c r="S129" t="str">
        <f t="shared" si="6"/>
        <v>film &amp; video</v>
      </c>
      <c r="T129" t="str">
        <f t="shared" si="7"/>
        <v>science fiction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7">
        <v>42662.894594907404</v>
      </c>
      <c r="K130">
        <v>1473917293</v>
      </c>
      <c r="L130" s="17">
        <v>42627.894594907404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4"/>
        <v>1.867</v>
      </c>
      <c r="R130" s="5">
        <f t="shared" si="5"/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7">
        <v>41942.603969907403</v>
      </c>
      <c r="K131">
        <v>1409524183</v>
      </c>
      <c r="L131" s="17">
        <v>41882.603969907403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8">E131/D131*100</f>
        <v>0</v>
      </c>
      <c r="R131" s="5" t="e">
        <f t="shared" ref="R131:R194" si="9">E131/N131</f>
        <v>#DIV/0!</v>
      </c>
      <c r="S131" t="str">
        <f t="shared" ref="S131:S194" si="10">LEFT(P131,SEARCH("/",P131)-1)</f>
        <v>film &amp; video</v>
      </c>
      <c r="T131" t="str">
        <f t="shared" ref="T131:T194" si="11">RIGHT(P131,LEN(P131)-SEARCH("/",P131))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7">
        <v>41806.511111111111</v>
      </c>
      <c r="K132">
        <v>1400536692</v>
      </c>
      <c r="L132" s="17">
        <v>41778.582083333327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5" t="e">
        <f t="shared" si="9"/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7">
        <v>42556.666666666664</v>
      </c>
      <c r="K133">
        <v>1466453161</v>
      </c>
      <c r="L133" s="17">
        <v>42541.504178240742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5" t="e">
        <f t="shared" si="9"/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7">
        <v>41950.520914351851</v>
      </c>
      <c r="K134">
        <v>1411500607</v>
      </c>
      <c r="L134" s="17">
        <v>41905.47924768518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9.5687499999999996</v>
      </c>
      <c r="R134" s="5">
        <f t="shared" si="9"/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7">
        <v>42521.396527777775</v>
      </c>
      <c r="K135">
        <v>1462130584</v>
      </c>
      <c r="L135" s="17">
        <v>42491.474351851844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5" t="e">
        <f t="shared" si="9"/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7">
        <v>42251.374999999993</v>
      </c>
      <c r="K136">
        <v>1438811418</v>
      </c>
      <c r="L136" s="17">
        <v>42221.576597222222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5" t="e">
        <f t="shared" si="9"/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7">
        <v>41821.458333333328</v>
      </c>
      <c r="K137">
        <v>1401354597</v>
      </c>
      <c r="L137" s="17">
        <v>41788.048576388886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13.433333333333334</v>
      </c>
      <c r="R137" s="5">
        <f t="shared" si="9"/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7">
        <v>42140.094444444439</v>
      </c>
      <c r="K138">
        <v>1427968234</v>
      </c>
      <c r="L138" s="17">
        <v>42096.076782407406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5" t="e">
        <f t="shared" si="9"/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7">
        <v>42289.240659722222</v>
      </c>
      <c r="K139">
        <v>1440337593</v>
      </c>
      <c r="L139" s="17">
        <v>42239.240659722222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5" t="e">
        <f t="shared" si="9"/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7">
        <v>42216.874305555553</v>
      </c>
      <c r="K140">
        <v>1435731041</v>
      </c>
      <c r="L140" s="17">
        <v>42185.924085648141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3.1413333333333333</v>
      </c>
      <c r="R140" s="5">
        <f t="shared" si="9"/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7">
        <v>42197.587638888886</v>
      </c>
      <c r="K141">
        <v>1435874772</v>
      </c>
      <c r="L141" s="17">
        <v>42187.587638888886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100</v>
      </c>
      <c r="R141" s="5">
        <f t="shared" si="9"/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7">
        <v>42082.823287037034</v>
      </c>
      <c r="K142">
        <v>1424234732</v>
      </c>
      <c r="L142" s="17">
        <v>42052.864953703705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5" t="e">
        <f t="shared" si="9"/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7">
        <v>42154.819710648146</v>
      </c>
      <c r="K143">
        <v>1429155623</v>
      </c>
      <c r="L143" s="17">
        <v>42109.819710648146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10.775</v>
      </c>
      <c r="R143" s="5">
        <f t="shared" si="9"/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7">
        <v>41959.601597222216</v>
      </c>
      <c r="K144">
        <v>1414358778</v>
      </c>
      <c r="L144" s="17">
        <v>41938.559930555552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0.33333333333333337</v>
      </c>
      <c r="R144" s="5">
        <f t="shared" si="9"/>
        <v>10</v>
      </c>
      <c r="S144" t="str">
        <f t="shared" si="10"/>
        <v>film &amp; video</v>
      </c>
      <c r="T144" t="str">
        <f t="shared" si="11"/>
        <v>science fiction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7">
        <v>42615.913194444445</v>
      </c>
      <c r="K145">
        <v>1467941542</v>
      </c>
      <c r="L145" s="17">
        <v>42558.730810185189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5" t="e">
        <f t="shared" si="9"/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7">
        <v>42107.387407407405</v>
      </c>
      <c r="K146">
        <v>1423765072</v>
      </c>
      <c r="L146" s="17">
        <v>42047.429074074076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27.6</v>
      </c>
      <c r="R146" s="5">
        <f t="shared" si="9"/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7">
        <v>42227.208935185183</v>
      </c>
      <c r="K147">
        <v>1436965252</v>
      </c>
      <c r="L147" s="17">
        <v>42200.208935185183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7.5111111111111111</v>
      </c>
      <c r="R147" s="5">
        <f t="shared" si="9"/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7">
        <v>42752.682847222219</v>
      </c>
      <c r="K148">
        <v>1479514998</v>
      </c>
      <c r="L148" s="17">
        <v>42692.682847222219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0.57499999999999996</v>
      </c>
      <c r="R148" s="5">
        <f t="shared" si="9"/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7">
        <v>42012.429166666661</v>
      </c>
      <c r="K149">
        <v>1417026340</v>
      </c>
      <c r="L149" s="17">
        <v>41969.434490740743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5" t="e">
        <f t="shared" si="9"/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7">
        <v>42426.948333333326</v>
      </c>
      <c r="K150">
        <v>1453963536</v>
      </c>
      <c r="L150" s="17">
        <v>42396.948333333326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0.08</v>
      </c>
      <c r="R150" s="5">
        <f t="shared" si="9"/>
        <v>20</v>
      </c>
      <c r="S150" t="str">
        <f t="shared" si="10"/>
        <v>film &amp; video</v>
      </c>
      <c r="T150" t="str">
        <f t="shared" si="11"/>
        <v>science fiction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7">
        <v>41997.999999999993</v>
      </c>
      <c r="K151">
        <v>1416888470</v>
      </c>
      <c r="L151" s="17">
        <v>41967.838773148142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0.91999999999999993</v>
      </c>
      <c r="R151" s="5">
        <f t="shared" si="9"/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7">
        <v>42149.82849537037</v>
      </c>
      <c r="K152">
        <v>1427428382</v>
      </c>
      <c r="L152" s="17">
        <v>42089.82849537037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23.163076923076922</v>
      </c>
      <c r="R152" s="5">
        <f t="shared" si="9"/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7">
        <v>42173.217488425922</v>
      </c>
      <c r="K153">
        <v>1429449191</v>
      </c>
      <c r="L153" s="17">
        <v>42113.217488425922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5.5999999999999994E-2</v>
      </c>
      <c r="R153" s="5">
        <f t="shared" si="9"/>
        <v>28</v>
      </c>
      <c r="S153" t="str">
        <f t="shared" si="10"/>
        <v>film &amp; video</v>
      </c>
      <c r="T153" t="str">
        <f t="shared" si="11"/>
        <v>science fiction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7">
        <v>41904.744212962964</v>
      </c>
      <c r="K154">
        <v>1408845100</v>
      </c>
      <c r="L154" s="17">
        <v>41874.744212962964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7.8947368421052634E-3</v>
      </c>
      <c r="R154" s="5">
        <f t="shared" si="9"/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7">
        <v>41975.294490740744</v>
      </c>
      <c r="K155">
        <v>1413900244</v>
      </c>
      <c r="L155" s="17">
        <v>41933.252824074072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0.71799999999999997</v>
      </c>
      <c r="R155" s="5">
        <f t="shared" si="9"/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7">
        <v>42158.214062499996</v>
      </c>
      <c r="K156">
        <v>1429621695</v>
      </c>
      <c r="L156" s="17">
        <v>42115.214062499996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2.666666666666667</v>
      </c>
      <c r="R156" s="5">
        <f t="shared" si="9"/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7">
        <v>42208.226099537038</v>
      </c>
      <c r="K157">
        <v>1434201935</v>
      </c>
      <c r="L157" s="17">
        <v>42168.226099537038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6.0000000000000001E-3</v>
      </c>
      <c r="R157" s="5">
        <f t="shared" si="9"/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7">
        <v>41853.791620370372</v>
      </c>
      <c r="K158">
        <v>1401850796</v>
      </c>
      <c r="L158" s="17">
        <v>41793.791620370372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5.0999999999999996</v>
      </c>
      <c r="R158" s="5">
        <f t="shared" si="9"/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7">
        <v>42426.578379629624</v>
      </c>
      <c r="K159">
        <v>1453931572</v>
      </c>
      <c r="L159" s="17">
        <v>42396.578379629624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0.26711185308848079</v>
      </c>
      <c r="R159" s="5">
        <f t="shared" si="9"/>
        <v>4</v>
      </c>
      <c r="S159" t="str">
        <f t="shared" si="10"/>
        <v>film &amp; video</v>
      </c>
      <c r="T159" t="str">
        <f t="shared" si="11"/>
        <v>science fiction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7">
        <v>41933.743379629625</v>
      </c>
      <c r="K160">
        <v>1411350628</v>
      </c>
      <c r="L160" s="17">
        <v>41903.743379629625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5" t="e">
        <f t="shared" si="9"/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7">
        <v>42554.101215277777</v>
      </c>
      <c r="K161">
        <v>1464085545</v>
      </c>
      <c r="L161" s="17">
        <v>42514.101215277777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2E-3</v>
      </c>
      <c r="R161" s="5">
        <f t="shared" si="9"/>
        <v>10</v>
      </c>
      <c r="S161" t="str">
        <f t="shared" si="10"/>
        <v>film &amp; video</v>
      </c>
      <c r="T161" t="str">
        <f t="shared" si="11"/>
        <v>science fiction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7">
        <v>42231.579756944448</v>
      </c>
      <c r="K162">
        <v>1434491691</v>
      </c>
      <c r="L162" s="17">
        <v>42171.579756944448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5" t="e">
        <f t="shared" si="9"/>
        <v>#DIV/0!</v>
      </c>
      <c r="S162" t="str">
        <f t="shared" si="10"/>
        <v>film &amp; video</v>
      </c>
      <c r="T162" t="str">
        <f t="shared" si="11"/>
        <v>drama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7">
        <v>41822.354108796295</v>
      </c>
      <c r="K163">
        <v>1401726595</v>
      </c>
      <c r="L163" s="17">
        <v>41792.354108796295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0.01</v>
      </c>
      <c r="R163" s="5">
        <f t="shared" si="9"/>
        <v>5</v>
      </c>
      <c r="S163" t="str">
        <f t="shared" si="10"/>
        <v>film &amp; video</v>
      </c>
      <c r="T163" t="str">
        <f t="shared" si="11"/>
        <v>drama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7">
        <v>41867.654166666667</v>
      </c>
      <c r="K164">
        <v>1405393356</v>
      </c>
      <c r="L164" s="17">
        <v>41834.79347222222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15.535714285714286</v>
      </c>
      <c r="R164" s="5">
        <f t="shared" si="9"/>
        <v>43.5</v>
      </c>
      <c r="S164" t="str">
        <f t="shared" si="10"/>
        <v>film &amp; video</v>
      </c>
      <c r="T164" t="str">
        <f t="shared" si="11"/>
        <v>drama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7">
        <v>42277.666666666664</v>
      </c>
      <c r="K165">
        <v>1440716654</v>
      </c>
      <c r="L165" s="17">
        <v>42243.627939814811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5" t="e">
        <f t="shared" si="9"/>
        <v>#DIV/0!</v>
      </c>
      <c r="S165" t="str">
        <f t="shared" si="10"/>
        <v>film &amp; video</v>
      </c>
      <c r="T165" t="str">
        <f t="shared" si="11"/>
        <v>drama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7">
        <v>41901.429409722223</v>
      </c>
      <c r="K166">
        <v>1405966701</v>
      </c>
      <c r="L166" s="17">
        <v>41841.429409722223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0.53333333333333333</v>
      </c>
      <c r="R166" s="5">
        <f t="shared" si="9"/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7">
        <v>42381.325509259252</v>
      </c>
      <c r="K167">
        <v>1450021724</v>
      </c>
      <c r="L167" s="17">
        <v>42351.325509259252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5" t="e">
        <f t="shared" si="9"/>
        <v>#DIV/0!</v>
      </c>
      <c r="S167" t="str">
        <f t="shared" si="10"/>
        <v>film &amp; video</v>
      </c>
      <c r="T167" t="str">
        <f t="shared" si="11"/>
        <v>drama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7">
        <v>42750.742615740739</v>
      </c>
      <c r="K168">
        <v>1481939362</v>
      </c>
      <c r="L168" s="17">
        <v>42720.742615740739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60</v>
      </c>
      <c r="R168" s="5">
        <f t="shared" si="9"/>
        <v>3000</v>
      </c>
      <c r="S168" t="str">
        <f t="shared" si="10"/>
        <v>film &amp; video</v>
      </c>
      <c r="T168" t="str">
        <f t="shared" si="11"/>
        <v>drama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7">
        <v>42220.594155092585</v>
      </c>
      <c r="K169">
        <v>1433542535</v>
      </c>
      <c r="L169" s="17">
        <v>42160.594155092585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0.01</v>
      </c>
      <c r="R169" s="5">
        <f t="shared" si="9"/>
        <v>5.5</v>
      </c>
      <c r="S169" t="str">
        <f t="shared" si="10"/>
        <v>film &amp; video</v>
      </c>
      <c r="T169" t="str">
        <f t="shared" si="11"/>
        <v>drama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7">
        <v>42082.460300925923</v>
      </c>
      <c r="K170">
        <v>1424203370</v>
      </c>
      <c r="L170" s="17">
        <v>42052.501967592594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</v>
      </c>
      <c r="R170" s="5">
        <f t="shared" si="9"/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7">
        <v>41930.171979166662</v>
      </c>
      <c r="K171">
        <v>1411042059</v>
      </c>
      <c r="L171" s="17">
        <v>41900.171979166662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22.400000000000002</v>
      </c>
      <c r="R171" s="5">
        <f t="shared" si="9"/>
        <v>56</v>
      </c>
      <c r="S171" t="str">
        <f t="shared" si="10"/>
        <v>film &amp; video</v>
      </c>
      <c r="T171" t="str">
        <f t="shared" si="11"/>
        <v>drama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7">
        <v>42245.894444444442</v>
      </c>
      <c r="K172">
        <v>1438385283</v>
      </c>
      <c r="L172" s="17">
        <v>42216.644479166665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</v>
      </c>
      <c r="R172" s="5">
        <f t="shared" si="9"/>
        <v>32.5</v>
      </c>
      <c r="S172" t="str">
        <f t="shared" si="10"/>
        <v>film &amp; video</v>
      </c>
      <c r="T172" t="str">
        <f t="shared" si="11"/>
        <v>drama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7">
        <v>42593.847384259258</v>
      </c>
      <c r="K173">
        <v>1465791614</v>
      </c>
      <c r="L173" s="17">
        <v>42533.847384259258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2E-3</v>
      </c>
      <c r="R173" s="5">
        <f t="shared" si="9"/>
        <v>1</v>
      </c>
      <c r="S173" t="str">
        <f t="shared" si="10"/>
        <v>film &amp; video</v>
      </c>
      <c r="T173" t="str">
        <f t="shared" si="11"/>
        <v>drama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7">
        <v>42082.01994212962</v>
      </c>
      <c r="K174">
        <v>1423733323</v>
      </c>
      <c r="L174" s="17">
        <v>42047.061608796292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5" t="e">
        <f t="shared" si="9"/>
        <v>#DIV/0!</v>
      </c>
      <c r="S174" t="str">
        <f t="shared" si="10"/>
        <v>film &amp; video</v>
      </c>
      <c r="T174" t="str">
        <f t="shared" si="11"/>
        <v>drama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7">
        <v>42063.239675925921</v>
      </c>
      <c r="K175">
        <v>1422539108</v>
      </c>
      <c r="L175" s="17">
        <v>42033.239675925921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5" t="e">
        <f t="shared" si="9"/>
        <v>#DIV/0!</v>
      </c>
      <c r="S175" t="str">
        <f t="shared" si="10"/>
        <v>film &amp; video</v>
      </c>
      <c r="T175" t="str">
        <f t="shared" si="11"/>
        <v>drama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7">
        <v>42132.42564814815</v>
      </c>
      <c r="K176">
        <v>1425924776</v>
      </c>
      <c r="L176" s="17">
        <v>42072.42564814815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5" t="e">
        <f t="shared" si="9"/>
        <v>#DIV/0!</v>
      </c>
      <c r="S176" t="str">
        <f t="shared" si="10"/>
        <v>film &amp; video</v>
      </c>
      <c r="T176" t="str">
        <f t="shared" si="11"/>
        <v>drama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7">
        <v>41880.444571759253</v>
      </c>
      <c r="K177">
        <v>1407177611</v>
      </c>
      <c r="L177" s="17">
        <v>41855.444571759253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6.4850000000000003</v>
      </c>
      <c r="R177" s="5">
        <f t="shared" si="9"/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7">
        <v>42221.490729166668</v>
      </c>
      <c r="K178">
        <v>1436211999</v>
      </c>
      <c r="L178" s="17">
        <v>42191.490729166668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5" t="e">
        <f t="shared" si="9"/>
        <v>#DIV/0!</v>
      </c>
      <c r="S178" t="str">
        <f t="shared" si="10"/>
        <v>film &amp; video</v>
      </c>
      <c r="T178" t="str">
        <f t="shared" si="11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7">
        <v>42086.672754629624</v>
      </c>
      <c r="K179">
        <v>1425690526</v>
      </c>
      <c r="L179" s="17">
        <v>42069.714421296296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40</v>
      </c>
      <c r="R179" s="5">
        <f t="shared" si="9"/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7">
        <v>42334.663715277777</v>
      </c>
      <c r="K180">
        <v>1445986545</v>
      </c>
      <c r="L180" s="17">
        <v>42304.622048611105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5" t="e">
        <f t="shared" si="9"/>
        <v>#DIV/0!</v>
      </c>
      <c r="S180" t="str">
        <f t="shared" si="10"/>
        <v>film &amp; video</v>
      </c>
      <c r="T180" t="str">
        <f t="shared" si="11"/>
        <v>drama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7">
        <v>42432.747164351851</v>
      </c>
      <c r="K181">
        <v>1454464555</v>
      </c>
      <c r="L181" s="17">
        <v>42402.747164351851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20</v>
      </c>
      <c r="R181" s="5">
        <f t="shared" si="9"/>
        <v>100</v>
      </c>
      <c r="S181" t="str">
        <f t="shared" si="10"/>
        <v>film &amp; video</v>
      </c>
      <c r="T181" t="str">
        <f t="shared" si="11"/>
        <v>drama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7">
        <v>42107.458333333336</v>
      </c>
      <c r="K182">
        <v>1425512843</v>
      </c>
      <c r="L182" s="17">
        <v>42067.657905092587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33.416666666666664</v>
      </c>
      <c r="R182" s="5">
        <f t="shared" si="9"/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7">
        <v>42177.408506944441</v>
      </c>
      <c r="K183">
        <v>1432403295</v>
      </c>
      <c r="L183" s="17">
        <v>42147.408506944441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21.092608822670172</v>
      </c>
      <c r="R183" s="5">
        <f t="shared" si="9"/>
        <v>180.5</v>
      </c>
      <c r="S183" t="str">
        <f t="shared" si="10"/>
        <v>film &amp; video</v>
      </c>
      <c r="T183" t="str">
        <f t="shared" si="11"/>
        <v>drama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7">
        <v>42741.678611111107</v>
      </c>
      <c r="K184">
        <v>1481156232</v>
      </c>
      <c r="L184" s="17">
        <v>42711.678611111107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5" t="e">
        <f t="shared" si="9"/>
        <v>#DIV/0!</v>
      </c>
      <c r="S184" t="str">
        <f t="shared" si="10"/>
        <v>film &amp; video</v>
      </c>
      <c r="T184" t="str">
        <f t="shared" si="11"/>
        <v>drama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7">
        <v>41969.518634259257</v>
      </c>
      <c r="K185">
        <v>1414438010</v>
      </c>
      <c r="L185" s="17">
        <v>41939.476967592593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35.856000000000002</v>
      </c>
      <c r="R185" s="5">
        <f t="shared" si="9"/>
        <v>373.5</v>
      </c>
      <c r="S185" t="str">
        <f t="shared" si="10"/>
        <v>film &amp; video</v>
      </c>
      <c r="T185" t="str">
        <f t="shared" si="11"/>
        <v>drama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7">
        <v>41882.832638888889</v>
      </c>
      <c r="K186">
        <v>1404586762</v>
      </c>
      <c r="L186" s="17">
        <v>41825.45789351852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3.4000000000000004</v>
      </c>
      <c r="R186" s="5">
        <f t="shared" si="9"/>
        <v>25.5</v>
      </c>
      <c r="S186" t="str">
        <f t="shared" si="10"/>
        <v>film &amp; video</v>
      </c>
      <c r="T186" t="str">
        <f t="shared" si="11"/>
        <v>drama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7">
        <v>42600.577997685185</v>
      </c>
      <c r="K187">
        <v>1468965139</v>
      </c>
      <c r="L187" s="17">
        <v>42570.577997685185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</v>
      </c>
      <c r="R187" s="5">
        <f t="shared" si="9"/>
        <v>220</v>
      </c>
      <c r="S187" t="str">
        <f t="shared" si="10"/>
        <v>film &amp; video</v>
      </c>
      <c r="T187" t="str">
        <f t="shared" si="11"/>
        <v>drama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7">
        <v>42797.499999999993</v>
      </c>
      <c r="K188">
        <v>1485977434</v>
      </c>
      <c r="L188" s="17">
        <v>42767.479560185187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5" t="e">
        <f t="shared" si="9"/>
        <v>#DIV/0!</v>
      </c>
      <c r="S188" t="str">
        <f t="shared" si="10"/>
        <v>film &amp; video</v>
      </c>
      <c r="T188" t="str">
        <f t="shared" si="11"/>
        <v>drama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7">
        <v>42205.957638888889</v>
      </c>
      <c r="K189">
        <v>1435383457</v>
      </c>
      <c r="L189" s="17">
        <v>42181.90112268518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16</v>
      </c>
      <c r="R189" s="5">
        <f t="shared" si="9"/>
        <v>160</v>
      </c>
      <c r="S189" t="str">
        <f t="shared" si="10"/>
        <v>film &amp; video</v>
      </c>
      <c r="T189" t="str">
        <f t="shared" si="11"/>
        <v>drama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7">
        <v>41886.849710648145</v>
      </c>
      <c r="K190">
        <v>1407299015</v>
      </c>
      <c r="L190" s="17">
        <v>41856.849710648145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5" t="e">
        <f t="shared" si="9"/>
        <v>#DIV/0!</v>
      </c>
      <c r="S190" t="str">
        <f t="shared" si="10"/>
        <v>film &amp; video</v>
      </c>
      <c r="T190" t="str">
        <f t="shared" si="11"/>
        <v>drama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7">
        <v>42616.357372685183</v>
      </c>
      <c r="K191">
        <v>1467736477</v>
      </c>
      <c r="L191" s="17">
        <v>42556.357372685183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6.8999999999999992E-2</v>
      </c>
      <c r="R191" s="5">
        <f t="shared" si="9"/>
        <v>69</v>
      </c>
      <c r="S191" t="str">
        <f t="shared" si="10"/>
        <v>film &amp; video</v>
      </c>
      <c r="T191" t="str">
        <f t="shared" si="11"/>
        <v>drama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7">
        <v>42537.317662037036</v>
      </c>
      <c r="K192">
        <v>1465227446</v>
      </c>
      <c r="L192" s="17">
        <v>42527.317662037036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0.41666666666666669</v>
      </c>
      <c r="R192" s="5">
        <f t="shared" si="9"/>
        <v>50</v>
      </c>
      <c r="S192" t="str">
        <f t="shared" si="10"/>
        <v>film &amp; video</v>
      </c>
      <c r="T192" t="str">
        <f t="shared" si="11"/>
        <v>drama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7">
        <v>42279.108078703699</v>
      </c>
      <c r="K193">
        <v>1440326138</v>
      </c>
      <c r="L193" s="17">
        <v>42239.108078703699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5</v>
      </c>
      <c r="R193" s="5">
        <f t="shared" si="9"/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7">
        <v>41929.458703703705</v>
      </c>
      <c r="K194">
        <v>1410980432</v>
      </c>
      <c r="L194" s="17">
        <v>41899.458703703705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8"/>
        <v>1.6999999999999999E-3</v>
      </c>
      <c r="R194" s="5">
        <f t="shared" si="9"/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7">
        <v>41971.643124999995</v>
      </c>
      <c r="K195">
        <v>1412029566</v>
      </c>
      <c r="L195" s="17">
        <v>41911.601458333331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2">E195/D195*100</f>
        <v>0</v>
      </c>
      <c r="R195" s="5" t="e">
        <f t="shared" ref="R195:R258" si="13">E195/N195</f>
        <v>#DIV/0!</v>
      </c>
      <c r="S195" t="str">
        <f t="shared" ref="S195:S258" si="14">LEFT(P195,SEARCH("/",P195)-1)</f>
        <v>film &amp; video</v>
      </c>
      <c r="T195" t="str">
        <f t="shared" ref="T195:T258" si="15">RIGHT(P195,LEN(P195)-SEARCH("/",P195))</f>
        <v>drama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7">
        <v>42435.663553240738</v>
      </c>
      <c r="K196">
        <v>1452124531</v>
      </c>
      <c r="L196" s="17">
        <v>42375.663553240738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0.12</v>
      </c>
      <c r="R196" s="5">
        <f t="shared" si="13"/>
        <v>1</v>
      </c>
      <c r="S196" t="str">
        <f t="shared" si="14"/>
        <v>film &amp; video</v>
      </c>
      <c r="T196" t="str">
        <f t="shared" si="15"/>
        <v>drama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7">
        <v>42195.337175925924</v>
      </c>
      <c r="K197">
        <v>1431360332</v>
      </c>
      <c r="L197" s="17">
        <v>42135.337175925924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5" t="e">
        <f t="shared" si="13"/>
        <v>#DIV/0!</v>
      </c>
      <c r="S197" t="str">
        <f t="shared" si="14"/>
        <v>film &amp; video</v>
      </c>
      <c r="T197" t="str">
        <f t="shared" si="15"/>
        <v>drama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7">
        <v>42287.541666666664</v>
      </c>
      <c r="K198">
        <v>1442062898</v>
      </c>
      <c r="L198" s="17">
        <v>42259.209467592591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41.857142857142861</v>
      </c>
      <c r="R198" s="5">
        <f t="shared" si="13"/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7">
        <v>42783.541666666664</v>
      </c>
      <c r="K199">
        <v>1483734100</v>
      </c>
      <c r="L199" s="17">
        <v>42741.515046296299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10.48</v>
      </c>
      <c r="R199" s="5">
        <f t="shared" si="13"/>
        <v>32.75</v>
      </c>
      <c r="S199" t="str">
        <f t="shared" si="14"/>
        <v>film &amp; video</v>
      </c>
      <c r="T199" t="str">
        <f t="shared" si="15"/>
        <v>drama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7">
        <v>41917.050023148149</v>
      </c>
      <c r="K200">
        <v>1409908322</v>
      </c>
      <c r="L200" s="17">
        <v>41887.050023148149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1.1159999999999999</v>
      </c>
      <c r="R200" s="5">
        <f t="shared" si="13"/>
        <v>46.5</v>
      </c>
      <c r="S200" t="str">
        <f t="shared" si="14"/>
        <v>film &amp; video</v>
      </c>
      <c r="T200" t="str">
        <f t="shared" si="15"/>
        <v>drama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7">
        <v>42613.790532407402</v>
      </c>
      <c r="K201">
        <v>1470106702</v>
      </c>
      <c r="L201" s="17">
        <v>42583.790532407402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5" t="e">
        <f t="shared" si="13"/>
        <v>#DIV/0!</v>
      </c>
      <c r="S201" t="str">
        <f t="shared" si="14"/>
        <v>film &amp; video</v>
      </c>
      <c r="T201" t="str">
        <f t="shared" si="15"/>
        <v>drama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7">
        <v>41896.750034722223</v>
      </c>
      <c r="K202">
        <v>1408154403</v>
      </c>
      <c r="L202" s="17">
        <v>41866.750034722223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26.192500000000003</v>
      </c>
      <c r="R202" s="5">
        <f t="shared" si="13"/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7">
        <v>42043.485289351847</v>
      </c>
      <c r="K203">
        <v>1421696329</v>
      </c>
      <c r="L203" s="17">
        <v>42023.485289351847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58.461538461538467</v>
      </c>
      <c r="R203" s="5">
        <f t="shared" si="13"/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7">
        <v>42285.540972222218</v>
      </c>
      <c r="K204">
        <v>1441750564</v>
      </c>
      <c r="L204" s="17">
        <v>42255.594490740739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5" t="e">
        <f t="shared" si="13"/>
        <v>#DIV/0!</v>
      </c>
      <c r="S204" t="str">
        <f t="shared" si="14"/>
        <v>film &amp; video</v>
      </c>
      <c r="T204" t="str">
        <f t="shared" si="15"/>
        <v>drama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7">
        <v>42033.514629629623</v>
      </c>
      <c r="K205">
        <v>1417378864</v>
      </c>
      <c r="L205" s="17">
        <v>41973.514629629623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29.84</v>
      </c>
      <c r="R205" s="5">
        <f t="shared" si="13"/>
        <v>93.25</v>
      </c>
      <c r="S205" t="str">
        <f t="shared" si="14"/>
        <v>film &amp; video</v>
      </c>
      <c r="T205" t="str">
        <f t="shared" si="15"/>
        <v>drama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7">
        <v>42586.250034722216</v>
      </c>
      <c r="K206">
        <v>1467727203</v>
      </c>
      <c r="L206" s="17">
        <v>42556.250034722216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50.721666666666664</v>
      </c>
      <c r="R206" s="5">
        <f t="shared" si="13"/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7">
        <v>42283.298865740733</v>
      </c>
      <c r="K207">
        <v>1441120222</v>
      </c>
      <c r="L207" s="17">
        <v>42248.298865740733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16.25</v>
      </c>
      <c r="R207" s="5">
        <f t="shared" si="13"/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7">
        <v>42587.67109953703</v>
      </c>
      <c r="K208">
        <v>1468627583</v>
      </c>
      <c r="L208" s="17">
        <v>42566.67109953703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5" t="e">
        <f t="shared" si="13"/>
        <v>#DIV/0!</v>
      </c>
      <c r="S208" t="str">
        <f t="shared" si="14"/>
        <v>film &amp; video</v>
      </c>
      <c r="T208" t="str">
        <f t="shared" si="15"/>
        <v>drama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7">
        <v>42007.863865740735</v>
      </c>
      <c r="K209">
        <v>1417754638</v>
      </c>
      <c r="L209" s="17">
        <v>41977.863865740735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15.214285714285714</v>
      </c>
      <c r="R209" s="5">
        <f t="shared" si="13"/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7">
        <v>41989.03665509259</v>
      </c>
      <c r="K210">
        <v>1416127967</v>
      </c>
      <c r="L210" s="17">
        <v>41959.03665509259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5" t="e">
        <f t="shared" si="13"/>
        <v>#DIV/0!</v>
      </c>
      <c r="S210" t="str">
        <f t="shared" si="14"/>
        <v>film &amp; video</v>
      </c>
      <c r="T210" t="str">
        <f t="shared" si="15"/>
        <v>drama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7">
        <v>42195.589525462965</v>
      </c>
      <c r="K211">
        <v>1433974135</v>
      </c>
      <c r="L211" s="17">
        <v>42165.589525462965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5" t="e">
        <f t="shared" si="13"/>
        <v>#DIV/0!</v>
      </c>
      <c r="S211" t="str">
        <f t="shared" si="14"/>
        <v>film &amp; video</v>
      </c>
      <c r="T211" t="str">
        <f t="shared" si="15"/>
        <v>drama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7">
        <v>42277.874999999993</v>
      </c>
      <c r="K212">
        <v>1441157592</v>
      </c>
      <c r="L212" s="17">
        <v>42248.731388888882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25.25</v>
      </c>
      <c r="R212" s="5">
        <f t="shared" si="13"/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7">
        <v>42265.826585648152</v>
      </c>
      <c r="K213">
        <v>1440042617</v>
      </c>
      <c r="L213" s="17">
        <v>42235.826585648152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44.6</v>
      </c>
      <c r="R213" s="5">
        <f t="shared" si="13"/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7">
        <v>42476.506018518521</v>
      </c>
      <c r="K214">
        <v>1455656920</v>
      </c>
      <c r="L214" s="17">
        <v>42416.547685185178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1.5873015873015872E-2</v>
      </c>
      <c r="R214" s="5">
        <f t="shared" si="13"/>
        <v>1</v>
      </c>
      <c r="S214" t="str">
        <f t="shared" si="14"/>
        <v>film &amp; video</v>
      </c>
      <c r="T214" t="str">
        <f t="shared" si="15"/>
        <v>drama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7">
        <v>42232.254641203697</v>
      </c>
      <c r="K215">
        <v>1437142547</v>
      </c>
      <c r="L215" s="17">
        <v>42202.260960648149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0.04</v>
      </c>
      <c r="R215" s="5">
        <f t="shared" si="13"/>
        <v>20</v>
      </c>
      <c r="S215" t="str">
        <f t="shared" si="14"/>
        <v>film &amp; video</v>
      </c>
      <c r="T215" t="str">
        <f t="shared" si="15"/>
        <v>drama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7">
        <v>42069.307280092595</v>
      </c>
      <c r="K216">
        <v>1420471349</v>
      </c>
      <c r="L216" s="17">
        <v>42009.307280092595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8.0000000000000002E-3</v>
      </c>
      <c r="R216" s="5">
        <f t="shared" si="13"/>
        <v>1</v>
      </c>
      <c r="S216" t="str">
        <f t="shared" si="14"/>
        <v>film &amp; video</v>
      </c>
      <c r="T216" t="str">
        <f t="shared" si="15"/>
        <v>drama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7">
        <v>42417.665972222218</v>
      </c>
      <c r="K217">
        <v>1452058282</v>
      </c>
      <c r="L217" s="17">
        <v>42374.896782407406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0.22727272727272727</v>
      </c>
      <c r="R217" s="5">
        <f t="shared" si="13"/>
        <v>10</v>
      </c>
      <c r="S217" t="str">
        <f t="shared" si="14"/>
        <v>film &amp; video</v>
      </c>
      <c r="T217" t="str">
        <f t="shared" si="15"/>
        <v>drama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7">
        <v>42116.583761574067</v>
      </c>
      <c r="K218">
        <v>1425423637</v>
      </c>
      <c r="L218" s="17">
        <v>42066.625428240739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55.698440000000005</v>
      </c>
      <c r="R218" s="5">
        <f t="shared" si="13"/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7">
        <v>42001.307280092595</v>
      </c>
      <c r="K219">
        <v>1417101749</v>
      </c>
      <c r="L219" s="17">
        <v>41970.307280092595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11.943</v>
      </c>
      <c r="R219" s="5">
        <f t="shared" si="13"/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7">
        <v>42139.295011574075</v>
      </c>
      <c r="K220">
        <v>1426518289</v>
      </c>
      <c r="L220" s="17">
        <v>42079.295011574075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2</v>
      </c>
      <c r="R220" s="5">
        <f t="shared" si="13"/>
        <v>100</v>
      </c>
      <c r="S220" t="str">
        <f t="shared" si="14"/>
        <v>film &amp; video</v>
      </c>
      <c r="T220" t="str">
        <f t="shared" si="15"/>
        <v>drama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7">
        <v>42460.957638888889</v>
      </c>
      <c r="K221">
        <v>1456732225</v>
      </c>
      <c r="L221" s="17">
        <v>42428.993344907409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17.630000000000003</v>
      </c>
      <c r="R221" s="5">
        <f t="shared" si="13"/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7">
        <v>42236.504166666658</v>
      </c>
      <c r="K222">
        <v>1436542030</v>
      </c>
      <c r="L222" s="17">
        <v>42195.310532407406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0.72</v>
      </c>
      <c r="R222" s="5">
        <f t="shared" si="13"/>
        <v>120</v>
      </c>
      <c r="S222" t="str">
        <f t="shared" si="14"/>
        <v>film &amp; video</v>
      </c>
      <c r="T222" t="str">
        <f t="shared" si="15"/>
        <v>drama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7">
        <v>42091.462546296294</v>
      </c>
      <c r="K223">
        <v>1422389164</v>
      </c>
      <c r="L223" s="17">
        <v>42031.504212962966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5" t="e">
        <f t="shared" si="13"/>
        <v>#DIV/0!</v>
      </c>
      <c r="S223" t="str">
        <f t="shared" si="14"/>
        <v>film &amp; video</v>
      </c>
      <c r="T223" t="str">
        <f t="shared" si="15"/>
        <v>drama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7">
        <v>42089.777083333327</v>
      </c>
      <c r="K224">
        <v>1422383318</v>
      </c>
      <c r="L224" s="17">
        <v>42031.436550925922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13</v>
      </c>
      <c r="R224" s="5">
        <f t="shared" si="13"/>
        <v>65</v>
      </c>
      <c r="S224" t="str">
        <f t="shared" si="14"/>
        <v>film &amp; video</v>
      </c>
      <c r="T224" t="str">
        <f t="shared" si="15"/>
        <v>drama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7">
        <v>42511.711805555555</v>
      </c>
      <c r="K225">
        <v>1461287350</v>
      </c>
      <c r="L225" s="17">
        <v>42481.714699074073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5" t="e">
        <f t="shared" si="13"/>
        <v>#DIV/0!</v>
      </c>
      <c r="S225" t="str">
        <f t="shared" si="14"/>
        <v>film &amp; video</v>
      </c>
      <c r="T225" t="str">
        <f t="shared" si="15"/>
        <v>drama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7">
        <v>42194.901921296296</v>
      </c>
      <c r="K226">
        <v>1431322726</v>
      </c>
      <c r="L226" s="17">
        <v>42134.901921296296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5" t="e">
        <f t="shared" si="13"/>
        <v>#DIV/0!</v>
      </c>
      <c r="S226" t="str">
        <f t="shared" si="14"/>
        <v>film &amp; video</v>
      </c>
      <c r="T226" t="str">
        <f t="shared" si="15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7">
        <v>42468.586273148147</v>
      </c>
      <c r="K227">
        <v>1457564654</v>
      </c>
      <c r="L227" s="17">
        <v>42438.627939814811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5" t="e">
        <f t="shared" si="13"/>
        <v>#DIV/0!</v>
      </c>
      <c r="S227" t="str">
        <f t="shared" si="14"/>
        <v>film &amp; video</v>
      </c>
      <c r="T227" t="str">
        <f t="shared" si="15"/>
        <v>drama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7">
        <v>42155.061805555553</v>
      </c>
      <c r="K228">
        <v>1428854344</v>
      </c>
      <c r="L228" s="17">
        <v>42106.332685185182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0.86206896551724133</v>
      </c>
      <c r="R228" s="5">
        <f t="shared" si="13"/>
        <v>125</v>
      </c>
      <c r="S228" t="str">
        <f t="shared" si="14"/>
        <v>film &amp; video</v>
      </c>
      <c r="T228" t="str">
        <f t="shared" si="15"/>
        <v>drama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7">
        <v>42194.560659722221</v>
      </c>
      <c r="K229">
        <v>1433885241</v>
      </c>
      <c r="L229" s="17">
        <v>42164.560659722221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5" t="e">
        <f t="shared" si="13"/>
        <v>#DIV/0!</v>
      </c>
      <c r="S229" t="str">
        <f t="shared" si="14"/>
        <v>film &amp; video</v>
      </c>
      <c r="T229" t="str">
        <f t="shared" si="15"/>
        <v>drama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7">
        <v>42156.353067129625</v>
      </c>
      <c r="K230">
        <v>1427992105</v>
      </c>
      <c r="L230" s="17">
        <v>42096.353067129625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5" t="e">
        <f t="shared" si="13"/>
        <v>#DIV/0!</v>
      </c>
      <c r="S230" t="str">
        <f t="shared" si="14"/>
        <v>film &amp; video</v>
      </c>
      <c r="T230" t="str">
        <f t="shared" si="15"/>
        <v>drama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7">
        <v>42413.600659722222</v>
      </c>
      <c r="K231">
        <v>1452810297</v>
      </c>
      <c r="L231" s="17">
        <v>42383.600659722222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5" t="e">
        <f t="shared" si="13"/>
        <v>#DIV/0!</v>
      </c>
      <c r="S231" t="str">
        <f t="shared" si="14"/>
        <v>film &amp; video</v>
      </c>
      <c r="T231" t="str">
        <f t="shared" si="15"/>
        <v>drama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7">
        <v>42159.443877314807</v>
      </c>
      <c r="K232">
        <v>1430851151</v>
      </c>
      <c r="L232" s="17">
        <v>42129.443877314807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0.4</v>
      </c>
      <c r="R232" s="5">
        <f t="shared" si="13"/>
        <v>30</v>
      </c>
      <c r="S232" t="str">
        <f t="shared" si="14"/>
        <v>film &amp; video</v>
      </c>
      <c r="T232" t="str">
        <f t="shared" si="15"/>
        <v>drama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7">
        <v>42371.625590277778</v>
      </c>
      <c r="K233">
        <v>1449183651</v>
      </c>
      <c r="L233" s="17">
        <v>42341.625590277778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5" t="e">
        <f t="shared" si="13"/>
        <v>#DIV/0!</v>
      </c>
      <c r="S233" t="str">
        <f t="shared" si="14"/>
        <v>film &amp; video</v>
      </c>
      <c r="T233" t="str">
        <f t="shared" si="15"/>
        <v>drama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7">
        <v>42062.492430555554</v>
      </c>
      <c r="K234">
        <v>1422474546</v>
      </c>
      <c r="L234" s="17">
        <v>42032.492430555554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</v>
      </c>
      <c r="R234" s="5">
        <f t="shared" si="13"/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7">
        <v>42642.578379629624</v>
      </c>
      <c r="K235">
        <v>1472593972</v>
      </c>
      <c r="L235" s="17">
        <v>42612.578379629624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5" t="e">
        <f t="shared" si="13"/>
        <v>#DIV/0!</v>
      </c>
      <c r="S235" t="str">
        <f t="shared" si="14"/>
        <v>film &amp; video</v>
      </c>
      <c r="T235" t="str">
        <f t="shared" si="15"/>
        <v>drama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7">
        <v>42175.70207175926</v>
      </c>
      <c r="K236">
        <v>1431391859</v>
      </c>
      <c r="L236" s="17">
        <v>42135.70207175926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40.1</v>
      </c>
      <c r="R236" s="5">
        <f t="shared" si="13"/>
        <v>80.2</v>
      </c>
      <c r="S236" t="str">
        <f t="shared" si="14"/>
        <v>film &amp; video</v>
      </c>
      <c r="T236" t="str">
        <f t="shared" si="15"/>
        <v>drama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7">
        <v>42194.575196759259</v>
      </c>
      <c r="K237">
        <v>1433886497</v>
      </c>
      <c r="L237" s="17">
        <v>42164.575196759259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5" t="e">
        <f t="shared" si="13"/>
        <v>#DIV/0!</v>
      </c>
      <c r="S237" t="str">
        <f t="shared" si="14"/>
        <v>film &amp; video</v>
      </c>
      <c r="T237" t="str">
        <f t="shared" si="15"/>
        <v>drama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7">
        <v>42373.666666666664</v>
      </c>
      <c r="K238">
        <v>1447380099</v>
      </c>
      <c r="L238" s="17">
        <v>42320.751145833325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5" t="e">
        <f t="shared" si="13"/>
        <v>#DIV/0!</v>
      </c>
      <c r="S238" t="str">
        <f t="shared" si="14"/>
        <v>film &amp; video</v>
      </c>
      <c r="T238" t="str">
        <f t="shared" si="15"/>
        <v>drama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7">
        <v>42437.243854166663</v>
      </c>
      <c r="K239">
        <v>1452261069</v>
      </c>
      <c r="L239" s="17">
        <v>42377.243854166663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0.33333333333333337</v>
      </c>
      <c r="R239" s="5">
        <f t="shared" si="13"/>
        <v>50</v>
      </c>
      <c r="S239" t="str">
        <f t="shared" si="14"/>
        <v>film &amp; video</v>
      </c>
      <c r="T239" t="str">
        <f t="shared" si="15"/>
        <v>drama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7">
        <v>42734.041666666664</v>
      </c>
      <c r="K240">
        <v>1481324760</v>
      </c>
      <c r="L240" s="17">
        <v>42713.629166666658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5" t="e">
        <f t="shared" si="13"/>
        <v>#DIV/0!</v>
      </c>
      <c r="S240" t="str">
        <f t="shared" si="14"/>
        <v>film &amp; video</v>
      </c>
      <c r="T240" t="str">
        <f t="shared" si="15"/>
        <v>drama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7">
        <v>42316.166666666664</v>
      </c>
      <c r="K241">
        <v>1445308730</v>
      </c>
      <c r="L241" s="17">
        <v>42296.776967592588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25</v>
      </c>
      <c r="R241" s="5">
        <f t="shared" si="13"/>
        <v>50</v>
      </c>
      <c r="S241" t="str">
        <f t="shared" si="14"/>
        <v>film &amp; video</v>
      </c>
      <c r="T241" t="str">
        <f t="shared" si="15"/>
        <v>drama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7">
        <v>41399.375127314815</v>
      </c>
      <c r="K242">
        <v>1363885211</v>
      </c>
      <c r="L242" s="17">
        <v>41354.375127314815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107.63413333333334</v>
      </c>
      <c r="R242" s="5">
        <f t="shared" si="13"/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7">
        <v>41994.364629629628</v>
      </c>
      <c r="K243">
        <v>1415292304</v>
      </c>
      <c r="L243" s="17">
        <v>41949.364629629628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112.63736263736264</v>
      </c>
      <c r="R243" s="5">
        <f t="shared" si="13"/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7">
        <v>40897.15960648148</v>
      </c>
      <c r="K244">
        <v>1321357790</v>
      </c>
      <c r="L244" s="17">
        <v>40862.15960648148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113.46153846153845</v>
      </c>
      <c r="R244" s="5">
        <f t="shared" si="13"/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7">
        <v>41691.714166666665</v>
      </c>
      <c r="K245">
        <v>1390439304</v>
      </c>
      <c r="L245" s="17">
        <v>41661.714166666665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102.592</v>
      </c>
      <c r="R245" s="5">
        <f t="shared" si="13"/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7">
        <v>40252.962499999994</v>
      </c>
      <c r="K246">
        <v>1265269559</v>
      </c>
      <c r="L246" s="17">
        <v>40212.990266203698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113.75714285714287</v>
      </c>
      <c r="R246" s="5">
        <f t="shared" si="13"/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7">
        <v>41136.719733796293</v>
      </c>
      <c r="K247">
        <v>1342487785</v>
      </c>
      <c r="L247" s="17">
        <v>41106.719733796293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103.71999999999998</v>
      </c>
      <c r="R247" s="5">
        <f t="shared" si="13"/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7">
        <v>40530.071817129625</v>
      </c>
      <c r="K248">
        <v>1288341805</v>
      </c>
      <c r="L248" s="17">
        <v>40480.030150462961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305.46000000000004</v>
      </c>
      <c r="R248" s="5">
        <f t="shared" si="13"/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7">
        <v>40466.818749999999</v>
      </c>
      <c r="K249">
        <v>1284042614</v>
      </c>
      <c r="L249" s="17">
        <v>40430.270995370367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134.1</v>
      </c>
      <c r="R249" s="5">
        <f t="shared" si="13"/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7">
        <v>40915.441076388888</v>
      </c>
      <c r="K250">
        <v>1322073309</v>
      </c>
      <c r="L250" s="17">
        <v>40870.441076388888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101.33294117647058</v>
      </c>
      <c r="R250" s="5">
        <f t="shared" si="13"/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7">
        <v>40412.402777777774</v>
      </c>
      <c r="K251">
        <v>1275603020</v>
      </c>
      <c r="L251" s="17">
        <v>40332.590509259258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112.92</v>
      </c>
      <c r="R251" s="5">
        <f t="shared" si="13"/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7">
        <v>41431.232534722221</v>
      </c>
      <c r="K252">
        <v>1367933691</v>
      </c>
      <c r="L252" s="17">
        <v>41401.232534722221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105.58333333333334</v>
      </c>
      <c r="R252" s="5">
        <f t="shared" si="13"/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7">
        <v>41045.458333333328</v>
      </c>
      <c r="K253">
        <v>1334429646</v>
      </c>
      <c r="L253" s="17">
        <v>41013.454236111109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125.57142857142858</v>
      </c>
      <c r="R253" s="5">
        <f t="shared" si="13"/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7">
        <v>40329.832638888889</v>
      </c>
      <c r="K254">
        <v>1269878058</v>
      </c>
      <c r="L254" s="17">
        <v>40266.329375000001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184.56</v>
      </c>
      <c r="R254" s="5">
        <f t="shared" si="13"/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7">
        <v>40954.31753472222</v>
      </c>
      <c r="K255">
        <v>1326728235</v>
      </c>
      <c r="L255" s="17">
        <v>40924.31753472222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100.73333333333335</v>
      </c>
      <c r="R255" s="5">
        <f t="shared" si="13"/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7">
        <v>42293.749999999993</v>
      </c>
      <c r="K256">
        <v>1442443910</v>
      </c>
      <c r="L256" s="17">
        <v>42263.619328703695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116.94725</v>
      </c>
      <c r="R256" s="5">
        <f t="shared" si="13"/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7">
        <v>40618.151412037034</v>
      </c>
      <c r="K257">
        <v>1297687082</v>
      </c>
      <c r="L257" s="17">
        <v>40588.193078703705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106.73325</v>
      </c>
      <c r="R257" s="5">
        <f t="shared" si="13"/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7">
        <v>41349.435960648145</v>
      </c>
      <c r="K258">
        <v>1360866467</v>
      </c>
      <c r="L258" s="17">
        <v>41319.435960648145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12"/>
        <v>139.1</v>
      </c>
      <c r="R258" s="5">
        <f t="shared" si="13"/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7">
        <v>42509.293541666666</v>
      </c>
      <c r="K259">
        <v>1461078162</v>
      </c>
      <c r="L259" s="17">
        <v>42479.293541666666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6">E259/D259*100</f>
        <v>106.72648571428572</v>
      </c>
      <c r="R259" s="5">
        <f t="shared" ref="R259:R322" si="17">E259/N259</f>
        <v>66.70405357142856</v>
      </c>
      <c r="S259" t="str">
        <f t="shared" ref="S259:S322" si="18">LEFT(P259,SEARCH("/",P259)-1)</f>
        <v>film &amp; video</v>
      </c>
      <c r="T259" t="str">
        <f t="shared" ref="T259:T322" si="19">RIGHT(P259,LEN(P259)-SEARCH("/",P259))</f>
        <v>documentary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7">
        <v>40711.718356481477</v>
      </c>
      <c r="K260">
        <v>1305767666</v>
      </c>
      <c r="L260" s="17">
        <v>40681.718356481477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191.14</v>
      </c>
      <c r="R260" s="5">
        <f t="shared" si="17"/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7">
        <v>42102.404733796291</v>
      </c>
      <c r="K261">
        <v>1425922969</v>
      </c>
      <c r="L261" s="17">
        <v>42072.404733796291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131.93789333333334</v>
      </c>
      <c r="R261" s="5">
        <f t="shared" si="17"/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7">
        <v>40376.082638888889</v>
      </c>
      <c r="K262">
        <v>1275415679</v>
      </c>
      <c r="L262" s="17">
        <v>40330.422210648147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106.4</v>
      </c>
      <c r="R262" s="5">
        <f t="shared" si="17"/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7">
        <v>41067.288194444445</v>
      </c>
      <c r="K263">
        <v>1334783704</v>
      </c>
      <c r="L263" s="17">
        <v>41017.552129629628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107.4</v>
      </c>
      <c r="R263" s="5">
        <f t="shared" si="17"/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7">
        <v>40599.914675925924</v>
      </c>
      <c r="K264">
        <v>1294811828</v>
      </c>
      <c r="L264" s="17">
        <v>40554.914675925924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240</v>
      </c>
      <c r="R264" s="5">
        <f t="shared" si="17"/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7">
        <v>41179.621458333328</v>
      </c>
      <c r="K265">
        <v>1346194494</v>
      </c>
      <c r="L265" s="17">
        <v>41149.621458333328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118.08108</v>
      </c>
      <c r="R265" s="5">
        <f t="shared" si="17"/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7">
        <v>41040.286979166667</v>
      </c>
      <c r="K266">
        <v>1334155995</v>
      </c>
      <c r="L266" s="17">
        <v>41010.286979166667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118.19999999999999</v>
      </c>
      <c r="R266" s="5">
        <f t="shared" si="17"/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7">
        <v>40308.511111111111</v>
      </c>
      <c r="K267">
        <v>1269928430</v>
      </c>
      <c r="L267" s="17">
        <v>40266.912384259253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111.1</v>
      </c>
      <c r="R267" s="5">
        <f t="shared" si="17"/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7">
        <v>40290.82708333333</v>
      </c>
      <c r="K268">
        <v>1264565507</v>
      </c>
      <c r="L268" s="17">
        <v>40204.841516203705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145.5</v>
      </c>
      <c r="R268" s="5">
        <f t="shared" si="17"/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7">
        <v>41815.119201388887</v>
      </c>
      <c r="K269">
        <v>1401101499</v>
      </c>
      <c r="L269" s="17">
        <v>41785.119201388887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131.62883248730967</v>
      </c>
      <c r="R269" s="5">
        <f t="shared" si="17"/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7">
        <v>40853.860856481479</v>
      </c>
      <c r="K270">
        <v>1316749178</v>
      </c>
      <c r="L270" s="17">
        <v>40808.819189814814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111.4</v>
      </c>
      <c r="R270" s="5">
        <f t="shared" si="17"/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7">
        <v>42787.863680555551</v>
      </c>
      <c r="K271">
        <v>1485146622</v>
      </c>
      <c r="L271" s="17">
        <v>42757.863680555551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147.23376999999999</v>
      </c>
      <c r="R271" s="5">
        <f t="shared" si="17"/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7">
        <v>40687.833333333328</v>
      </c>
      <c r="K272">
        <v>1301950070</v>
      </c>
      <c r="L272" s="17">
        <v>40637.533217592587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152.60869565217391</v>
      </c>
      <c r="R272" s="5">
        <f t="shared" si="17"/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7">
        <v>41641</v>
      </c>
      <c r="K273">
        <v>1386123861</v>
      </c>
      <c r="L273" s="17">
        <v>41611.766909722224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104.67999999999999</v>
      </c>
      <c r="R273" s="5">
        <f t="shared" si="17"/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7">
        <v>40296.450694444444</v>
      </c>
      <c r="K274">
        <v>1267220191</v>
      </c>
      <c r="L274" s="17">
        <v>40235.567025462959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177.43366666666668</v>
      </c>
      <c r="R274" s="5">
        <f t="shared" si="17"/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7">
        <v>40727.16511574074</v>
      </c>
      <c r="K275">
        <v>1307102266</v>
      </c>
      <c r="L275" s="17">
        <v>40697.16511574074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107.7758</v>
      </c>
      <c r="R275" s="5">
        <f t="shared" si="17"/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7">
        <v>41003.957638888889</v>
      </c>
      <c r="K276">
        <v>1330638829</v>
      </c>
      <c r="L276" s="17">
        <v>40969.579039351847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156</v>
      </c>
      <c r="R276" s="5">
        <f t="shared" si="17"/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7">
        <v>41222.740347222221</v>
      </c>
      <c r="K277">
        <v>1349916366</v>
      </c>
      <c r="L277" s="17">
        <v>41192.698680555557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108.395</v>
      </c>
      <c r="R277" s="5">
        <f t="shared" si="17"/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7">
        <v>41026.706874999996</v>
      </c>
      <c r="K278">
        <v>1330394274</v>
      </c>
      <c r="L278" s="17">
        <v>40966.74854166666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147.6</v>
      </c>
      <c r="R278" s="5">
        <f t="shared" si="17"/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7">
        <v>42147.55809027778</v>
      </c>
      <c r="K279">
        <v>1429824219</v>
      </c>
      <c r="L279" s="17">
        <v>42117.55809027778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110.38153846153847</v>
      </c>
      <c r="R279" s="5">
        <f t="shared" si="17"/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7">
        <v>41193.707627314812</v>
      </c>
      <c r="K280">
        <v>1347411539</v>
      </c>
      <c r="L280" s="17">
        <v>41163.707627314812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150.34814814814814</v>
      </c>
      <c r="R280" s="5">
        <f t="shared" si="17"/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7">
        <v>42792.750694444439</v>
      </c>
      <c r="K281">
        <v>1485237096</v>
      </c>
      <c r="L281" s="17">
        <v>42758.910833333335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157.31829411764707</v>
      </c>
      <c r="R281" s="5">
        <f t="shared" si="17"/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7">
        <v>41789.257349537031</v>
      </c>
      <c r="K282">
        <v>1397571035</v>
      </c>
      <c r="L282" s="17">
        <v>41744.257349537031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156.14400000000001</v>
      </c>
      <c r="R282" s="5">
        <f t="shared" si="17"/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7">
        <v>40035.476388888885</v>
      </c>
      <c r="K283">
        <v>1242532513</v>
      </c>
      <c r="L283" s="17">
        <v>39949.830011574071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120.58763636363636</v>
      </c>
      <c r="R283" s="5">
        <f t="shared" si="17"/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7">
        <v>40231.583333333328</v>
      </c>
      <c r="K284">
        <v>1263679492</v>
      </c>
      <c r="L284" s="17">
        <v>40194.586712962962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101.18888888888888</v>
      </c>
      <c r="R284" s="5">
        <f t="shared" si="17"/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7">
        <v>40694.874305555553</v>
      </c>
      <c r="K285">
        <v>1305219744</v>
      </c>
      <c r="L285" s="17">
        <v>40675.376666666663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114.27249999999999</v>
      </c>
      <c r="R285" s="5">
        <f t="shared" si="17"/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7">
        <v>40929.404861111107</v>
      </c>
      <c r="K286">
        <v>1325007780</v>
      </c>
      <c r="L286" s="17">
        <v>40904.404861111107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104.62615</v>
      </c>
      <c r="R286" s="5">
        <f t="shared" si="17"/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7">
        <v>41536.422777777778</v>
      </c>
      <c r="K287">
        <v>1377022128</v>
      </c>
      <c r="L287" s="17">
        <v>41506.422777777778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228.82507142857142</v>
      </c>
      <c r="R287" s="5">
        <f t="shared" si="17"/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7">
        <v>41358.441249999996</v>
      </c>
      <c r="K288">
        <v>1360352124</v>
      </c>
      <c r="L288" s="17">
        <v>41313.48291666666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109.15333333333332</v>
      </c>
      <c r="R288" s="5">
        <f t="shared" si="17"/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7">
        <v>41214.833333333328</v>
      </c>
      <c r="K289">
        <v>1349160018</v>
      </c>
      <c r="L289" s="17">
        <v>41183.944652777776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176.29999999999998</v>
      </c>
      <c r="R289" s="5">
        <f t="shared" si="17"/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7">
        <v>41085.835567129623</v>
      </c>
      <c r="K290">
        <v>1337659393</v>
      </c>
      <c r="L290" s="17">
        <v>41050.835567129623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103.21061999999999</v>
      </c>
      <c r="R290" s="5">
        <f t="shared" si="17"/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7">
        <v>41580.123078703698</v>
      </c>
      <c r="K291">
        <v>1380797834</v>
      </c>
      <c r="L291" s="17">
        <v>41550.123078703698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104.82000000000001</v>
      </c>
      <c r="R291" s="5">
        <f t="shared" si="17"/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7">
        <v>40575.999305555553</v>
      </c>
      <c r="K292">
        <v>1292316697</v>
      </c>
      <c r="L292" s="17">
        <v>40526.035844907405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106.68444444444445</v>
      </c>
      <c r="R292" s="5">
        <f t="shared" si="17"/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7">
        <v>41394.667361111111</v>
      </c>
      <c r="K293">
        <v>1365791246</v>
      </c>
      <c r="L293" s="17">
        <v>41376.435717592591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120.02</v>
      </c>
      <c r="R293" s="5">
        <f t="shared" si="17"/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7">
        <v>40844.832638888889</v>
      </c>
      <c r="K294">
        <v>1317064599</v>
      </c>
      <c r="L294" s="17">
        <v>40812.469895833332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101.50693333333334</v>
      </c>
      <c r="R294" s="5">
        <f t="shared" si="17"/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7">
        <v>41749.334652777776</v>
      </c>
      <c r="K295">
        <v>1395417714</v>
      </c>
      <c r="L295" s="17">
        <v>41719.334652777776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101.38461538461539</v>
      </c>
      <c r="R295" s="5">
        <f t="shared" si="17"/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7">
        <v>40378.333333333328</v>
      </c>
      <c r="K296">
        <v>1276480894</v>
      </c>
      <c r="L296" s="17">
        <v>40342.751087962963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100</v>
      </c>
      <c r="R296" s="5">
        <f t="shared" si="17"/>
        <v>100</v>
      </c>
      <c r="S296" t="str">
        <f t="shared" si="18"/>
        <v>film &amp; video</v>
      </c>
      <c r="T296" t="str">
        <f t="shared" si="19"/>
        <v>documentary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7">
        <v>41578.666666666664</v>
      </c>
      <c r="K297">
        <v>1378080409</v>
      </c>
      <c r="L297" s="17">
        <v>41518.671400462961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133.10911999999999</v>
      </c>
      <c r="R297" s="5">
        <f t="shared" si="17"/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7">
        <v>41159.142164351848</v>
      </c>
      <c r="K298">
        <v>1344857083</v>
      </c>
      <c r="L298" s="17">
        <v>41134.142164351848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118.72620000000001</v>
      </c>
      <c r="R298" s="5">
        <f t="shared" si="17"/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7">
        <v>42124.832638888889</v>
      </c>
      <c r="K299">
        <v>1427390901</v>
      </c>
      <c r="L299" s="17">
        <v>42089.394687500004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100.64</v>
      </c>
      <c r="R299" s="5">
        <f t="shared" si="17"/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7">
        <v>41768.541666666664</v>
      </c>
      <c r="K300">
        <v>1394536048</v>
      </c>
      <c r="L300" s="17">
        <v>41709.130185185182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108.93241269841269</v>
      </c>
      <c r="R300" s="5">
        <f t="shared" si="17"/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7">
        <v>40498.933564814812</v>
      </c>
      <c r="K301">
        <v>1287379460</v>
      </c>
      <c r="L301" s="17">
        <v>40468.891898148147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178.95250000000001</v>
      </c>
      <c r="R301" s="5">
        <f t="shared" si="17"/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7">
        <v>40657.626597222217</v>
      </c>
      <c r="K302">
        <v>1301007738</v>
      </c>
      <c r="L302" s="17">
        <v>40626.626597222217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101.72264</v>
      </c>
      <c r="R302" s="5">
        <f t="shared" si="17"/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7">
        <v>41352.362673611111</v>
      </c>
      <c r="K303">
        <v>1360258935</v>
      </c>
      <c r="L303" s="17">
        <v>41312.404340277775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118.73499999999999</v>
      </c>
      <c r="R303" s="5">
        <f t="shared" si="17"/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7">
        <v>40963.523587962962</v>
      </c>
      <c r="K304">
        <v>1327523638</v>
      </c>
      <c r="L304" s="17">
        <v>40933.523587962962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100.46</v>
      </c>
      <c r="R304" s="5">
        <f t="shared" si="17"/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7">
        <v>41061.737800925926</v>
      </c>
      <c r="K305">
        <v>1336009346</v>
      </c>
      <c r="L305" s="17">
        <v>41031.737800925926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137.46666666666667</v>
      </c>
      <c r="R305" s="5">
        <f t="shared" si="17"/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7">
        <v>41152.75</v>
      </c>
      <c r="K306">
        <v>1343096197</v>
      </c>
      <c r="L306" s="17">
        <v>41113.76153935185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231.64705882352939</v>
      </c>
      <c r="R306" s="5">
        <f t="shared" si="17"/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7">
        <v>40978.296863425923</v>
      </c>
      <c r="K307">
        <v>1328800049</v>
      </c>
      <c r="L307" s="17">
        <v>40948.296863425923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130.33333333333331</v>
      </c>
      <c r="R307" s="5">
        <f t="shared" si="17"/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7">
        <v>41353.462187500001</v>
      </c>
      <c r="K308">
        <v>1362081933</v>
      </c>
      <c r="L308" s="17">
        <v>41333.503854166665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292.89999999999998</v>
      </c>
      <c r="R308" s="5">
        <f t="shared" si="17"/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7">
        <v>41312.611122685179</v>
      </c>
      <c r="K309">
        <v>1357684801</v>
      </c>
      <c r="L309" s="17">
        <v>41282.611122685179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111.31818181818183</v>
      </c>
      <c r="R309" s="5">
        <f t="shared" si="17"/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7">
        <v>40612.361226851848</v>
      </c>
      <c r="K310">
        <v>1295887210</v>
      </c>
      <c r="L310" s="17">
        <v>40567.361226851848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105.56666666666668</v>
      </c>
      <c r="R310" s="5">
        <f t="shared" si="17"/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7">
        <v>41155.418217592589</v>
      </c>
      <c r="K311">
        <v>1344880934</v>
      </c>
      <c r="L311" s="17">
        <v>41134.418217592589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118.94444444444446</v>
      </c>
      <c r="R311" s="5">
        <f t="shared" si="17"/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7">
        <v>40835.75</v>
      </c>
      <c r="K312">
        <v>1317788623</v>
      </c>
      <c r="L312" s="17">
        <v>40820.849803240737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104.129</v>
      </c>
      <c r="R312" s="5">
        <f t="shared" si="17"/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7">
        <v>40908.999305555553</v>
      </c>
      <c r="K313">
        <v>1321852592</v>
      </c>
      <c r="L313" s="17">
        <v>40867.886481481481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104.10165000000001</v>
      </c>
      <c r="R313" s="5">
        <f t="shared" si="17"/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7">
        <v>41378.544351851851</v>
      </c>
      <c r="K314">
        <v>1363381432</v>
      </c>
      <c r="L314" s="17">
        <v>41348.544351851851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111.87499999999999</v>
      </c>
      <c r="R314" s="5">
        <f t="shared" si="17"/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7">
        <v>40401.332638888889</v>
      </c>
      <c r="K315">
        <v>1277702894</v>
      </c>
      <c r="L315" s="17">
        <v>40356.894606481481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104.73529411764706</v>
      </c>
      <c r="R315" s="5">
        <f t="shared" si="17"/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7">
        <v>41334.499861111108</v>
      </c>
      <c r="K316">
        <v>1359575988</v>
      </c>
      <c r="L316" s="17">
        <v>41304.499861111108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385.15000000000003</v>
      </c>
      <c r="R316" s="5">
        <f t="shared" si="17"/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7">
        <v>41143.439050925925</v>
      </c>
      <c r="K317">
        <v>1343068334</v>
      </c>
      <c r="L317" s="17">
        <v>41113.439050925925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101.248</v>
      </c>
      <c r="R317" s="5">
        <f t="shared" si="17"/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7">
        <v>41983.874305555553</v>
      </c>
      <c r="K318">
        <v>1415398197</v>
      </c>
      <c r="L318" s="17">
        <v>41950.590243055551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113.77333333333333</v>
      </c>
      <c r="R318" s="5">
        <f t="shared" si="17"/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7">
        <v>41619.343553240738</v>
      </c>
      <c r="K319">
        <v>1384186483</v>
      </c>
      <c r="L319" s="17">
        <v>41589.343553240738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100.80333333333333</v>
      </c>
      <c r="R319" s="5">
        <f t="shared" si="17"/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7">
        <v>41359.663784722223</v>
      </c>
      <c r="K320">
        <v>1361753751</v>
      </c>
      <c r="L320" s="17">
        <v>41329.705451388887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283.32</v>
      </c>
      <c r="R320" s="5">
        <f t="shared" si="17"/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7">
        <v>40210.999305555553</v>
      </c>
      <c r="K321">
        <v>1257538029</v>
      </c>
      <c r="L321" s="17">
        <v>40123.504965277774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112.68</v>
      </c>
      <c r="R321" s="5">
        <f t="shared" si="17"/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7">
        <v>42360.624999999993</v>
      </c>
      <c r="K322">
        <v>1448284433</v>
      </c>
      <c r="L322" s="17">
        <v>42331.21797453703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si="16"/>
        <v>106.58000000000001</v>
      </c>
      <c r="R322" s="5">
        <f t="shared" si="17"/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7">
        <v>42682.15493055556</v>
      </c>
      <c r="K323">
        <v>1475577786</v>
      </c>
      <c r="L323" s="17">
        <v>42647.113263888888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0">E323/D323*100</f>
        <v>102.66285714285715</v>
      </c>
      <c r="R323" s="5">
        <f t="shared" ref="R323:R386" si="21">E323/N323</f>
        <v>106.62314540059347</v>
      </c>
      <c r="S323" t="str">
        <f t="shared" ref="S323:S386" si="22">LEFT(P323,SEARCH("/",P323)-1)</f>
        <v>film &amp; video</v>
      </c>
      <c r="T323" t="str">
        <f t="shared" ref="T323:T386" si="23">RIGHT(P323,LEN(P323)-SEARCH("/",P323))</f>
        <v>documentary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7">
        <v>42503.236666666664</v>
      </c>
      <c r="K324">
        <v>1460554848</v>
      </c>
      <c r="L324" s="17">
        <v>42473.236666666664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107.91200000000001</v>
      </c>
      <c r="R324" s="5">
        <f t="shared" si="21"/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7">
        <v>42724.999305555553</v>
      </c>
      <c r="K325">
        <v>1479886966</v>
      </c>
      <c r="L325" s="17">
        <v>42696.988032407404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123.07407407407408</v>
      </c>
      <c r="R325" s="5">
        <f t="shared" si="21"/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7">
        <v>42217.292916666665</v>
      </c>
      <c r="K326">
        <v>1435590108</v>
      </c>
      <c r="L326" s="17">
        <v>42184.292916666665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101.6</v>
      </c>
      <c r="R326" s="5">
        <f t="shared" si="21"/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7">
        <v>42723.854548611103</v>
      </c>
      <c r="K327">
        <v>1479184233</v>
      </c>
      <c r="L327" s="17">
        <v>42688.854548611103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104.396</v>
      </c>
      <c r="R327" s="5">
        <f t="shared" si="21"/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7">
        <v>42808.622916666667</v>
      </c>
      <c r="K328">
        <v>1486625606</v>
      </c>
      <c r="L328" s="17">
        <v>42774.981550925928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112.92973333333333</v>
      </c>
      <c r="R328" s="5">
        <f t="shared" si="21"/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7">
        <v>42084.999999999993</v>
      </c>
      <c r="K329">
        <v>1424669929</v>
      </c>
      <c r="L329" s="17">
        <v>42057.901956018519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136.4</v>
      </c>
      <c r="R329" s="5">
        <f t="shared" si="21"/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7">
        <v>42308.833333333336</v>
      </c>
      <c r="K330">
        <v>1443739388</v>
      </c>
      <c r="L330" s="17">
        <v>42278.613287037035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103.61439999999999</v>
      </c>
      <c r="R330" s="5">
        <f t="shared" si="21"/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7">
        <v>42314.833333333336</v>
      </c>
      <c r="K331">
        <v>1444821127</v>
      </c>
      <c r="L331" s="17">
        <v>42291.133414351854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105.5</v>
      </c>
      <c r="R331" s="5">
        <f t="shared" si="21"/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7">
        <v>41410.832638888889</v>
      </c>
      <c r="K332">
        <v>1366028563</v>
      </c>
      <c r="L332" s="17">
        <v>41379.182442129626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101.82857142857142</v>
      </c>
      <c r="R332" s="5">
        <f t="shared" si="21"/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7">
        <v>42538.248078703698</v>
      </c>
      <c r="K333">
        <v>1463493434</v>
      </c>
      <c r="L333" s="17">
        <v>42507.248078703698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106.60499999999999</v>
      </c>
      <c r="R333" s="5">
        <f t="shared" si="21"/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7">
        <v>42304.999999999993</v>
      </c>
      <c r="K334">
        <v>1442420377</v>
      </c>
      <c r="L334" s="17">
        <v>42263.346956018511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113.015</v>
      </c>
      <c r="R334" s="5">
        <f t="shared" si="21"/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7">
        <v>42467.261469907404</v>
      </c>
      <c r="K335">
        <v>1457450191</v>
      </c>
      <c r="L335" s="17">
        <v>42437.303136574068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125.22750000000001</v>
      </c>
      <c r="R335" s="5">
        <f t="shared" si="21"/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7">
        <v>42139.458333333336</v>
      </c>
      <c r="K336">
        <v>1428423757</v>
      </c>
      <c r="L336" s="17">
        <v>42101.349039351851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101.19</v>
      </c>
      <c r="R336" s="5">
        <f t="shared" si="21"/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7">
        <v>42132.583333333336</v>
      </c>
      <c r="K337">
        <v>1428428515</v>
      </c>
      <c r="L337" s="17">
        <v>42101.404108796291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102.76470588235294</v>
      </c>
      <c r="R337" s="5">
        <f t="shared" si="21"/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7">
        <v>42321.304606481477</v>
      </c>
      <c r="K338">
        <v>1444832318</v>
      </c>
      <c r="L338" s="17">
        <v>42291.262939814813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116.83911999999998</v>
      </c>
      <c r="R338" s="5">
        <f t="shared" si="21"/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7">
        <v>42076.753564814811</v>
      </c>
      <c r="K339">
        <v>1423710308</v>
      </c>
      <c r="L339" s="17">
        <v>42046.795231481483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101.16833333333335</v>
      </c>
      <c r="R339" s="5">
        <f t="shared" si="21"/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7">
        <v>42615.708333333336</v>
      </c>
      <c r="K340">
        <v>1468001290</v>
      </c>
      <c r="L340" s="17">
        <v>42559.422337962962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110.13360000000002</v>
      </c>
      <c r="R340" s="5">
        <f t="shared" si="21"/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7">
        <v>42123.426712962959</v>
      </c>
      <c r="K341">
        <v>1427739268</v>
      </c>
      <c r="L341" s="17">
        <v>42093.426712962959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108.08333333333333</v>
      </c>
      <c r="R341" s="5">
        <f t="shared" si="21"/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7">
        <v>42802.541666666664</v>
      </c>
      <c r="K342">
        <v>1486397007</v>
      </c>
      <c r="L342" s="17">
        <v>42772.335729166669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125.02285714285715</v>
      </c>
      <c r="R342" s="5">
        <f t="shared" si="21"/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7">
        <v>41912.832638888889</v>
      </c>
      <c r="K343">
        <v>1410555998</v>
      </c>
      <c r="L343" s="17">
        <v>41894.546273148146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106.71428571428572</v>
      </c>
      <c r="R343" s="5">
        <f t="shared" si="21"/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7">
        <v>42489.447511574072</v>
      </c>
      <c r="K344">
        <v>1459363465</v>
      </c>
      <c r="L344" s="17">
        <v>42459.447511574072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100.36639999999998</v>
      </c>
      <c r="R344" s="5">
        <f t="shared" si="21"/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7">
        <v>41956.791666666664</v>
      </c>
      <c r="K345">
        <v>1413308545</v>
      </c>
      <c r="L345" s="17">
        <v>41926.404456018514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102.02863333333335</v>
      </c>
      <c r="R345" s="5">
        <f t="shared" si="21"/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7">
        <v>42155.763888888883</v>
      </c>
      <c r="K346">
        <v>1429312694</v>
      </c>
      <c r="L346" s="17">
        <v>42111.637662037036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102.08358208955224</v>
      </c>
      <c r="R346" s="5">
        <f t="shared" si="21"/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7">
        <v>42144.610995370364</v>
      </c>
      <c r="K347">
        <v>1429569590</v>
      </c>
      <c r="L347" s="17">
        <v>42114.610995370364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123.27586206896552</v>
      </c>
      <c r="R347" s="5">
        <f t="shared" si="21"/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7">
        <v>42291.166909722226</v>
      </c>
      <c r="K348">
        <v>1442232021</v>
      </c>
      <c r="L348" s="17">
        <v>42261.166909722226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170.28880000000001</v>
      </c>
      <c r="R348" s="5">
        <f t="shared" si="21"/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7">
        <v>42322.20380787037</v>
      </c>
      <c r="K349">
        <v>1444910009</v>
      </c>
      <c r="L349" s="17">
        <v>42292.162141203698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111.59049999999999</v>
      </c>
      <c r="R349" s="5">
        <f t="shared" si="21"/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7">
        <v>42237.253657407404</v>
      </c>
      <c r="K350">
        <v>1437573916</v>
      </c>
      <c r="L350" s="17">
        <v>42207.253657407404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103</v>
      </c>
      <c r="R350" s="5">
        <f t="shared" si="21"/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7">
        <v>42790.165601851848</v>
      </c>
      <c r="K351">
        <v>1485345508</v>
      </c>
      <c r="L351" s="17">
        <v>42760.165601851848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106.63570159857905</v>
      </c>
      <c r="R351" s="5">
        <f t="shared" si="21"/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7">
        <v>42623.832638888889</v>
      </c>
      <c r="K352">
        <v>1470274509</v>
      </c>
      <c r="L352" s="17">
        <v>42585.732743055552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114.75999999999999</v>
      </c>
      <c r="R352" s="5">
        <f t="shared" si="21"/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7">
        <v>42467.589745370373</v>
      </c>
      <c r="K353">
        <v>1456614554</v>
      </c>
      <c r="L353" s="17">
        <v>42427.63141203703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127.34117647058822</v>
      </c>
      <c r="R353" s="5">
        <f t="shared" si="21"/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7">
        <v>41919.834120370368</v>
      </c>
      <c r="K354">
        <v>1410148868</v>
      </c>
      <c r="L354" s="17">
        <v>41889.834120370368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116.56</v>
      </c>
      <c r="R354" s="5">
        <f t="shared" si="21"/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7">
        <v>42327.500219907401</v>
      </c>
      <c r="K355">
        <v>1445367619</v>
      </c>
      <c r="L355" s="17">
        <v>42297.458553240744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108.61819426615318</v>
      </c>
      <c r="R355" s="5">
        <f t="shared" si="21"/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7">
        <v>42468.452789351846</v>
      </c>
      <c r="K356">
        <v>1457553121</v>
      </c>
      <c r="L356" s="17">
        <v>42438.494456018518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103.94285714285714</v>
      </c>
      <c r="R356" s="5">
        <f t="shared" si="21"/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7">
        <v>41974.002245370364</v>
      </c>
      <c r="K357">
        <v>1414738994</v>
      </c>
      <c r="L357" s="17">
        <v>41942.9605787037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116.25714285714285</v>
      </c>
      <c r="R357" s="5">
        <f t="shared" si="21"/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7">
        <v>42445.428159722222</v>
      </c>
      <c r="K358">
        <v>1455563793</v>
      </c>
      <c r="L358" s="17">
        <v>42415.469826388886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102.69239999999999</v>
      </c>
      <c r="R358" s="5">
        <f t="shared" si="21"/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7">
        <v>42117.88885416666</v>
      </c>
      <c r="K359">
        <v>1426396797</v>
      </c>
      <c r="L359" s="17">
        <v>42077.88885416666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174</v>
      </c>
      <c r="R359" s="5">
        <f t="shared" si="21"/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7">
        <v>42536.291666666664</v>
      </c>
      <c r="K360">
        <v>1463517521</v>
      </c>
      <c r="L360" s="17">
        <v>42507.526863425919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103.08800000000001</v>
      </c>
      <c r="R360" s="5">
        <f t="shared" si="21"/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7">
        <v>41956.883333333331</v>
      </c>
      <c r="K361">
        <v>1414028490</v>
      </c>
      <c r="L361" s="17">
        <v>41934.737152777772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104.85537190082646</v>
      </c>
      <c r="R361" s="5">
        <f t="shared" si="21"/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7">
        <v>42207.799305555549</v>
      </c>
      <c r="K362">
        <v>1433799180</v>
      </c>
      <c r="L362" s="17">
        <v>42163.564583333333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101.375</v>
      </c>
      <c r="R362" s="5">
        <f t="shared" si="21"/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7">
        <v>41965.709560185183</v>
      </c>
      <c r="K363">
        <v>1414108906</v>
      </c>
      <c r="L363" s="17">
        <v>41935.667893518512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111.07699999999998</v>
      </c>
      <c r="R363" s="5">
        <f t="shared" si="21"/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7">
        <v>41858.666666666664</v>
      </c>
      <c r="K364">
        <v>1405573391</v>
      </c>
      <c r="L364" s="17">
        <v>41836.877210648148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124.15933781686496</v>
      </c>
      <c r="R364" s="5">
        <f t="shared" si="21"/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7">
        <v>40300.473611111105</v>
      </c>
      <c r="K365">
        <v>1268934736</v>
      </c>
      <c r="L365" s="17">
        <v>40255.41129629629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101.33333333333334</v>
      </c>
      <c r="R365" s="5">
        <f t="shared" si="21"/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7">
        <v>41810.832638888889</v>
      </c>
      <c r="K366">
        <v>1400704672</v>
      </c>
      <c r="L366" s="17">
        <v>41780.526296296295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110.16142857142856</v>
      </c>
      <c r="R366" s="5">
        <f t="shared" si="21"/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7">
        <v>41698.273136574069</v>
      </c>
      <c r="K367">
        <v>1391005999</v>
      </c>
      <c r="L367" s="17">
        <v>41668.273136574069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103.97333333333334</v>
      </c>
      <c r="R367" s="5">
        <f t="shared" si="21"/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7">
        <v>41049.459699074068</v>
      </c>
      <c r="K368">
        <v>1334948518</v>
      </c>
      <c r="L368" s="17">
        <v>41019.459699074068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101.31578947368421</v>
      </c>
      <c r="R368" s="5">
        <f t="shared" si="21"/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7">
        <v>41394.874305555553</v>
      </c>
      <c r="K369">
        <v>1363960278</v>
      </c>
      <c r="L369" s="17">
        <v>41355.243958333333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103.3501</v>
      </c>
      <c r="R369" s="5">
        <f t="shared" si="21"/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7">
        <v>42078.230578703697</v>
      </c>
      <c r="K370">
        <v>1423405922</v>
      </c>
      <c r="L370" s="17">
        <v>42043.272245370368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104.11200000000001</v>
      </c>
      <c r="R370" s="5">
        <f t="shared" si="21"/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7">
        <v>40923.2183912037</v>
      </c>
      <c r="K371">
        <v>1324041269</v>
      </c>
      <c r="L371" s="17">
        <v>40893.2183912037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110.15569230769231</v>
      </c>
      <c r="R371" s="5">
        <f t="shared" si="21"/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7">
        <v>42741.461805555555</v>
      </c>
      <c r="K372">
        <v>1481137500</v>
      </c>
      <c r="L372" s="17">
        <v>42711.461805555555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122.02</v>
      </c>
      <c r="R372" s="5">
        <f t="shared" si="21"/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7">
        <v>41306.434479166666</v>
      </c>
      <c r="K373">
        <v>1355855139</v>
      </c>
      <c r="L373" s="17">
        <v>41261.434479166666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114.16866666666667</v>
      </c>
      <c r="R373" s="5">
        <f t="shared" si="21"/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7">
        <v>42465.333333333336</v>
      </c>
      <c r="K374">
        <v>1456408244</v>
      </c>
      <c r="L374" s="17">
        <v>42425.243564814817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125.33333333333334</v>
      </c>
      <c r="R374" s="5">
        <f t="shared" si="21"/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7">
        <v>41108.578680555554</v>
      </c>
      <c r="K375">
        <v>1340056398</v>
      </c>
      <c r="L375" s="17">
        <v>41078.578680555554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106.66666666666667</v>
      </c>
      <c r="R375" s="5">
        <f t="shared" si="21"/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7">
        <v>40802.555914351848</v>
      </c>
      <c r="K376">
        <v>1312320031</v>
      </c>
      <c r="L376" s="17">
        <v>40757.555914351848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130.65</v>
      </c>
      <c r="R376" s="5">
        <f t="shared" si="21"/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7">
        <v>41699.387499999997</v>
      </c>
      <c r="K377">
        <v>1390088311</v>
      </c>
      <c r="L377" s="17">
        <v>41657.65174768518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120</v>
      </c>
      <c r="R377" s="5">
        <f t="shared" si="21"/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7">
        <v>42607.119398148141</v>
      </c>
      <c r="K378">
        <v>1469443916</v>
      </c>
      <c r="L378" s="17">
        <v>42576.119398148141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105.9591836734694</v>
      </c>
      <c r="R378" s="5">
        <f t="shared" si="21"/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7">
        <v>42321.959027777775</v>
      </c>
      <c r="K379">
        <v>1444888868</v>
      </c>
      <c r="L379" s="17">
        <v>42291.917453703696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114.39999999999999</v>
      </c>
      <c r="R379" s="5">
        <f t="shared" si="21"/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7">
        <v>42394.661111111105</v>
      </c>
      <c r="K380">
        <v>1451655808</v>
      </c>
      <c r="L380" s="17">
        <v>42370.238518518519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111.76666666666665</v>
      </c>
      <c r="R380" s="5">
        <f t="shared" si="21"/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7">
        <v>41032.354999999996</v>
      </c>
      <c r="K381">
        <v>1332174672</v>
      </c>
      <c r="L381" s="17">
        <v>40987.354999999996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116.08000000000001</v>
      </c>
      <c r="R381" s="5">
        <f t="shared" si="21"/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7">
        <v>42392.386481481481</v>
      </c>
      <c r="K382">
        <v>1451409392</v>
      </c>
      <c r="L382" s="17">
        <v>42367.386481481481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141.5</v>
      </c>
      <c r="R382" s="5">
        <f t="shared" si="21"/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7">
        <v>41119.875</v>
      </c>
      <c r="K383">
        <v>1340642717</v>
      </c>
      <c r="L383" s="17">
        <v>41085.36478009259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104.72999999999999</v>
      </c>
      <c r="R383" s="5">
        <f t="shared" si="21"/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7">
        <v>41158.376157407409</v>
      </c>
      <c r="K384">
        <v>1345741300</v>
      </c>
      <c r="L384" s="17">
        <v>41144.376157407409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255.83333333333331</v>
      </c>
      <c r="R384" s="5">
        <f t="shared" si="21"/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7">
        <v>41777.78424768518</v>
      </c>
      <c r="K385">
        <v>1398480559</v>
      </c>
      <c r="L385" s="17">
        <v>41754.78424768518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206.70670670670671</v>
      </c>
      <c r="R385" s="5">
        <f t="shared" si="21"/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7">
        <v>42010.448460648149</v>
      </c>
      <c r="K386">
        <v>1417977947</v>
      </c>
      <c r="L386" s="17">
        <v>41980.448460648149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20"/>
        <v>112.105</v>
      </c>
      <c r="R386" s="5">
        <f t="shared" si="21"/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7">
        <v>41964.29283564815</v>
      </c>
      <c r="K387">
        <v>1413986501</v>
      </c>
      <c r="L387" s="17">
        <v>41934.251168981478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4">E387/D387*100</f>
        <v>105.982</v>
      </c>
      <c r="R387" s="5">
        <f t="shared" ref="R387:R450" si="25">E387/N387</f>
        <v>111.79535864978902</v>
      </c>
      <c r="S387" t="str">
        <f t="shared" ref="S387:S450" si="26">LEFT(P387,SEARCH("/",P387)-1)</f>
        <v>film &amp; video</v>
      </c>
      <c r="T387" t="str">
        <f t="shared" ref="T387:T450" si="27">RIGHT(P387,LEN(P387)-SEARCH("/",P387))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7">
        <v>42226.617951388886</v>
      </c>
      <c r="K388">
        <v>1437950991</v>
      </c>
      <c r="L388" s="17">
        <v>42211.617951388886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100.16666666666667</v>
      </c>
      <c r="R388" s="5">
        <f t="shared" si="25"/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7">
        <v>42230.916666666664</v>
      </c>
      <c r="K389">
        <v>1436976858</v>
      </c>
      <c r="L389" s="17">
        <v>42200.343263888884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213.98947368421051</v>
      </c>
      <c r="R389" s="5">
        <f t="shared" si="25"/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7">
        <v>42578.742824074077</v>
      </c>
      <c r="K390">
        <v>1467078580</v>
      </c>
      <c r="L390" s="17">
        <v>42548.742824074077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126.16000000000001</v>
      </c>
      <c r="R390" s="5">
        <f t="shared" si="25"/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7">
        <v>41705.624305555553</v>
      </c>
      <c r="K391">
        <v>1391477450</v>
      </c>
      <c r="L391" s="17">
        <v>41673.729745370365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181.53547058823528</v>
      </c>
      <c r="R391" s="5">
        <f t="shared" si="25"/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7">
        <v>42131.703379629624</v>
      </c>
      <c r="K392">
        <v>1429318372</v>
      </c>
      <c r="L392" s="17">
        <v>42111.703379629624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100</v>
      </c>
      <c r="R392" s="5">
        <f t="shared" si="25"/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7">
        <v>40894.707638888889</v>
      </c>
      <c r="K393">
        <v>1321578051</v>
      </c>
      <c r="L393" s="17">
        <v>40864.708923611113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100.61</v>
      </c>
      <c r="R393" s="5">
        <f t="shared" si="25"/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7">
        <v>40793.791666666664</v>
      </c>
      <c r="K394">
        <v>1312823571</v>
      </c>
      <c r="L394" s="17">
        <v>40763.383923611109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100.9027027027027</v>
      </c>
      <c r="R394" s="5">
        <f t="shared" si="25"/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7">
        <v>41557.375601851847</v>
      </c>
      <c r="K395">
        <v>1378746052</v>
      </c>
      <c r="L395" s="17">
        <v>41526.375601851847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110.446</v>
      </c>
      <c r="R395" s="5">
        <f t="shared" si="25"/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7">
        <v>42477.443078703705</v>
      </c>
      <c r="K396">
        <v>1455737882</v>
      </c>
      <c r="L396" s="17">
        <v>42417.48474537037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111.8936170212766</v>
      </c>
      <c r="R396" s="5">
        <f t="shared" si="25"/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7">
        <v>41026.563888888886</v>
      </c>
      <c r="K397">
        <v>1332452960</v>
      </c>
      <c r="L397" s="17">
        <v>40990.575925925921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108.04450000000001</v>
      </c>
      <c r="R397" s="5">
        <f t="shared" si="25"/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7">
        <v>41097.231550925921</v>
      </c>
      <c r="K398">
        <v>1340372006</v>
      </c>
      <c r="L398" s="17">
        <v>41082.231550925921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106.66666666666667</v>
      </c>
      <c r="R398" s="5">
        <f t="shared" si="25"/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7">
        <v>40421.822222222218</v>
      </c>
      <c r="K399">
        <v>1279651084</v>
      </c>
      <c r="L399" s="17">
        <v>40379.443101851852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103.90027322404372</v>
      </c>
      <c r="R399" s="5">
        <f t="shared" si="25"/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7">
        <v>42123.459791666661</v>
      </c>
      <c r="K400">
        <v>1426446126</v>
      </c>
      <c r="L400" s="17">
        <v>42078.459791666661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125.16000000000001</v>
      </c>
      <c r="R400" s="5">
        <f t="shared" si="25"/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7">
        <v>42718.166666666664</v>
      </c>
      <c r="K401">
        <v>1479070867</v>
      </c>
      <c r="L401" s="17">
        <v>42687.542442129627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106.80499999999999</v>
      </c>
      <c r="R401" s="5">
        <f t="shared" si="25"/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7">
        <v>41775.8125</v>
      </c>
      <c r="K402">
        <v>1397661347</v>
      </c>
      <c r="L402" s="17">
        <v>41745.302627314813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112.30249999999999</v>
      </c>
      <c r="R402" s="5">
        <f t="shared" si="25"/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7">
        <v>40762.508912037032</v>
      </c>
      <c r="K403">
        <v>1310155970</v>
      </c>
      <c r="L403" s="17">
        <v>40732.508912037032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103.812</v>
      </c>
      <c r="R403" s="5">
        <f t="shared" si="25"/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7">
        <v>42313.247881944444</v>
      </c>
      <c r="K404">
        <v>1444913817</v>
      </c>
      <c r="L404" s="17">
        <v>42292.206215277773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141.65</v>
      </c>
      <c r="R404" s="5">
        <f t="shared" si="25"/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7">
        <v>40764.963888888888</v>
      </c>
      <c r="K405">
        <v>1308900441</v>
      </c>
      <c r="L405" s="17">
        <v>40717.977326388886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105.25999999999999</v>
      </c>
      <c r="R405" s="5">
        <f t="shared" si="25"/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7">
        <v>41675.627777777772</v>
      </c>
      <c r="K406">
        <v>1389107062</v>
      </c>
      <c r="L406" s="17">
        <v>41646.294699074075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103.09142857142857</v>
      </c>
      <c r="R406" s="5">
        <f t="shared" si="25"/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7">
        <v>41703.751608796294</v>
      </c>
      <c r="K407">
        <v>1391479339</v>
      </c>
      <c r="L407" s="17">
        <v>41673.751608796294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107.65957446808511</v>
      </c>
      <c r="R407" s="5">
        <f t="shared" si="25"/>
        <v>55.2</v>
      </c>
      <c r="S407" t="str">
        <f t="shared" si="26"/>
        <v>film &amp; video</v>
      </c>
      <c r="T407" t="str">
        <f t="shared" si="27"/>
        <v>documentary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7">
        <v>40671.915972222218</v>
      </c>
      <c r="K408">
        <v>1301975637</v>
      </c>
      <c r="L408" s="17">
        <v>40637.82913194444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107.70464285714286</v>
      </c>
      <c r="R408" s="5">
        <f t="shared" si="25"/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7">
        <v>40866.579282407409</v>
      </c>
      <c r="K409">
        <v>1316552050</v>
      </c>
      <c r="L409" s="17">
        <v>40806.537615740737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101.55000000000001</v>
      </c>
      <c r="R409" s="5">
        <f t="shared" si="25"/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7">
        <v>41583.444328703699</v>
      </c>
      <c r="K410">
        <v>1380217190</v>
      </c>
      <c r="L410" s="17">
        <v>41543.402662037035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101.43766666666667</v>
      </c>
      <c r="R410" s="5">
        <f t="shared" si="25"/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7">
        <v>42573.529444444437</v>
      </c>
      <c r="K411">
        <v>1466628144</v>
      </c>
      <c r="L411" s="17">
        <v>42543.529444444437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136.80000000000001</v>
      </c>
      <c r="R411" s="5">
        <f t="shared" si="25"/>
        <v>45.6</v>
      </c>
      <c r="S411" t="str">
        <f t="shared" si="26"/>
        <v>film &amp; video</v>
      </c>
      <c r="T411" t="str">
        <f t="shared" si="27"/>
        <v>documentary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7">
        <v>42173.64811342593</v>
      </c>
      <c r="K412">
        <v>1429486397</v>
      </c>
      <c r="L412" s="17">
        <v>42113.64811342593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128.29999999999998</v>
      </c>
      <c r="R412" s="5">
        <f t="shared" si="25"/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7">
        <v>41629.875</v>
      </c>
      <c r="K413">
        <v>1384920804</v>
      </c>
      <c r="L413" s="17">
        <v>41597.842638888884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101.05</v>
      </c>
      <c r="R413" s="5">
        <f t="shared" si="25"/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7">
        <v>41115.409467592588</v>
      </c>
      <c r="K414">
        <v>1341856178</v>
      </c>
      <c r="L414" s="17">
        <v>41099.409467592588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126.84</v>
      </c>
      <c r="R414" s="5">
        <f t="shared" si="25"/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7">
        <v>41109.54410879629</v>
      </c>
      <c r="K415">
        <v>1340139811</v>
      </c>
      <c r="L415" s="17">
        <v>41079.54410879629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105.0859375</v>
      </c>
      <c r="R415" s="5">
        <f t="shared" si="25"/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7">
        <v>41558.72991898148</v>
      </c>
      <c r="K416">
        <v>1378949465</v>
      </c>
      <c r="L416" s="17">
        <v>41528.72991898148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102.85405405405406</v>
      </c>
      <c r="R416" s="5">
        <f t="shared" si="25"/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7">
        <v>41929.166666666664</v>
      </c>
      <c r="K417">
        <v>1411417602</v>
      </c>
      <c r="L417" s="17">
        <v>41904.518541666665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102.14714285714285</v>
      </c>
      <c r="R417" s="5">
        <f t="shared" si="25"/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7">
        <v>41678.062858796293</v>
      </c>
      <c r="K418">
        <v>1389259831</v>
      </c>
      <c r="L418" s="17">
        <v>41648.062858796293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120.21700000000001</v>
      </c>
      <c r="R418" s="5">
        <f t="shared" si="25"/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7">
        <v>41371.856249999997</v>
      </c>
      <c r="K419">
        <v>1364426260</v>
      </c>
      <c r="L419" s="17">
        <v>41360.63726851852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100.24761904761905</v>
      </c>
      <c r="R419" s="5">
        <f t="shared" si="25"/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7">
        <v>42207.94903935185</v>
      </c>
      <c r="K420">
        <v>1435041997</v>
      </c>
      <c r="L420" s="17">
        <v>42177.94903935185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100.63392857142857</v>
      </c>
      <c r="R420" s="5">
        <f t="shared" si="25"/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7">
        <v>41454.509108796294</v>
      </c>
      <c r="K421">
        <v>1367352787</v>
      </c>
      <c r="L421" s="17">
        <v>41394.509108796294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100.4375</v>
      </c>
      <c r="R421" s="5">
        <f t="shared" si="25"/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7">
        <v>41711.861469907402</v>
      </c>
      <c r="K422">
        <v>1392183631</v>
      </c>
      <c r="L422" s="17">
        <v>41681.903136574074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0.43939393939393934</v>
      </c>
      <c r="R422" s="5">
        <f t="shared" si="25"/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7">
        <v>42237.158055555548</v>
      </c>
      <c r="K423">
        <v>1434973656</v>
      </c>
      <c r="L423" s="17">
        <v>42177.158055555548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2.0066666666666668</v>
      </c>
      <c r="R423" s="5">
        <f t="shared" si="25"/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7">
        <v>41892.927048611105</v>
      </c>
      <c r="K424">
        <v>1407824097</v>
      </c>
      <c r="L424" s="17">
        <v>41862.927048611105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1.075</v>
      </c>
      <c r="R424" s="5">
        <f t="shared" si="25"/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7">
        <v>41430.592939814815</v>
      </c>
      <c r="K425">
        <v>1367878430</v>
      </c>
      <c r="L425" s="17">
        <v>41400.592939814815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0.76500000000000001</v>
      </c>
      <c r="R425" s="5">
        <f t="shared" si="25"/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7">
        <v>40994.001145833332</v>
      </c>
      <c r="K426">
        <v>1327568499</v>
      </c>
      <c r="L426" s="17">
        <v>40934.042812499996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6.7966666666666677</v>
      </c>
      <c r="R426" s="5">
        <f t="shared" si="25"/>
        <v>40.78</v>
      </c>
      <c r="S426" t="str">
        <f t="shared" si="26"/>
        <v>film &amp; video</v>
      </c>
      <c r="T426" t="str">
        <f t="shared" si="27"/>
        <v>animation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7">
        <v>42335.569490740738</v>
      </c>
      <c r="K427">
        <v>1443472804</v>
      </c>
      <c r="L427" s="17">
        <v>42275.527824074066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1.2E-2</v>
      </c>
      <c r="R427" s="5">
        <f t="shared" si="25"/>
        <v>3</v>
      </c>
      <c r="S427" t="str">
        <f t="shared" si="26"/>
        <v>film &amp; video</v>
      </c>
      <c r="T427" t="str">
        <f t="shared" si="27"/>
        <v>animation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7">
        <v>42430.378634259258</v>
      </c>
      <c r="K428">
        <v>1454259914</v>
      </c>
      <c r="L428" s="17">
        <v>42400.378634259258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1.3299999999999998</v>
      </c>
      <c r="R428" s="5">
        <f t="shared" si="25"/>
        <v>16.625</v>
      </c>
      <c r="S428" t="str">
        <f t="shared" si="26"/>
        <v>film &amp; video</v>
      </c>
      <c r="T428" t="str">
        <f t="shared" si="27"/>
        <v>animation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7">
        <v>42299.457638888889</v>
      </c>
      <c r="K429">
        <v>1444340940</v>
      </c>
      <c r="L429" s="17">
        <v>42285.575694444437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5" t="e">
        <f t="shared" si="25"/>
        <v>#DIV/0!</v>
      </c>
      <c r="S429" t="str">
        <f t="shared" si="26"/>
        <v>film &amp; video</v>
      </c>
      <c r="T429" t="str">
        <f t="shared" si="27"/>
        <v>animation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7">
        <v>41806.583333333328</v>
      </c>
      <c r="K430">
        <v>1400523845</v>
      </c>
      <c r="L430" s="17">
        <v>41778.433391203704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5.6333333333333329</v>
      </c>
      <c r="R430" s="5">
        <f t="shared" si="25"/>
        <v>52</v>
      </c>
      <c r="S430" t="str">
        <f t="shared" si="26"/>
        <v>film &amp; video</v>
      </c>
      <c r="T430" t="str">
        <f t="shared" si="27"/>
        <v>animation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7">
        <v>40143.874305555553</v>
      </c>
      <c r="K431">
        <v>1252964282</v>
      </c>
      <c r="L431" s="17">
        <v>40070.568078703705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5" t="e">
        <f t="shared" si="25"/>
        <v>#DIV/0!</v>
      </c>
      <c r="S431" t="str">
        <f t="shared" si="26"/>
        <v>film &amp; video</v>
      </c>
      <c r="T431" t="str">
        <f t="shared" si="27"/>
        <v>animation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7">
        <v>41527.773923611108</v>
      </c>
      <c r="K432">
        <v>1377570867</v>
      </c>
      <c r="L432" s="17">
        <v>41512.773923611108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</v>
      </c>
      <c r="R432" s="5">
        <f t="shared" si="25"/>
        <v>4.8</v>
      </c>
      <c r="S432" t="str">
        <f t="shared" si="26"/>
        <v>film &amp; video</v>
      </c>
      <c r="T432" t="str">
        <f t="shared" si="27"/>
        <v>animation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7">
        <v>42556.537997685176</v>
      </c>
      <c r="K433">
        <v>1465160083</v>
      </c>
      <c r="L433" s="17">
        <v>42526.537997685176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13.833333333333334</v>
      </c>
      <c r="R433" s="5">
        <f t="shared" si="25"/>
        <v>51.875</v>
      </c>
      <c r="S433" t="str">
        <f t="shared" si="26"/>
        <v>film &amp; video</v>
      </c>
      <c r="T433" t="str">
        <f t="shared" si="27"/>
        <v>animation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7">
        <v>42298.39329861111</v>
      </c>
      <c r="K434">
        <v>1440264381</v>
      </c>
      <c r="L434" s="17">
        <v>42238.39329861111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</v>
      </c>
      <c r="R434" s="5">
        <f t="shared" si="25"/>
        <v>71.25</v>
      </c>
      <c r="S434" t="str">
        <f t="shared" si="26"/>
        <v>film &amp; video</v>
      </c>
      <c r="T434" t="str">
        <f t="shared" si="27"/>
        <v>animation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7">
        <v>42288.29655092593</v>
      </c>
      <c r="K435">
        <v>1439392022</v>
      </c>
      <c r="L435" s="17">
        <v>42228.29655092593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5" t="e">
        <f t="shared" si="25"/>
        <v>#DIV/0!</v>
      </c>
      <c r="S435" t="str">
        <f t="shared" si="26"/>
        <v>film &amp; video</v>
      </c>
      <c r="T435" t="str">
        <f t="shared" si="27"/>
        <v>animation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7">
        <v>41609.542847222219</v>
      </c>
      <c r="K436">
        <v>1383076902</v>
      </c>
      <c r="L436" s="17">
        <v>41576.501180555555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5</v>
      </c>
      <c r="R436" s="5">
        <f t="shared" si="25"/>
        <v>62.5</v>
      </c>
      <c r="S436" t="str">
        <f t="shared" si="26"/>
        <v>film &amp; video</v>
      </c>
      <c r="T436" t="str">
        <f t="shared" si="27"/>
        <v>animation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7">
        <v>41530.414120370369</v>
      </c>
      <c r="K437">
        <v>1376502980</v>
      </c>
      <c r="L437" s="17">
        <v>41500.414120370369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2.7272727272727275E-3</v>
      </c>
      <c r="R437" s="5">
        <f t="shared" si="25"/>
        <v>1</v>
      </c>
      <c r="S437" t="str">
        <f t="shared" si="26"/>
        <v>film &amp; video</v>
      </c>
      <c r="T437" t="str">
        <f t="shared" si="27"/>
        <v>animation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7">
        <v>41486.029085648144</v>
      </c>
      <c r="K438">
        <v>1372668113</v>
      </c>
      <c r="L438" s="17">
        <v>41456.029085648144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5" t="e">
        <f t="shared" si="25"/>
        <v>#DIV/0!</v>
      </c>
      <c r="S438" t="str">
        <f t="shared" si="26"/>
        <v>film &amp; video</v>
      </c>
      <c r="T438" t="str">
        <f t="shared" si="27"/>
        <v>animation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7">
        <v>42650.985254629624</v>
      </c>
      <c r="K439">
        <v>1470728326</v>
      </c>
      <c r="L439" s="17">
        <v>42590.985254629624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5" t="e">
        <f t="shared" si="25"/>
        <v>#DIV/0!</v>
      </c>
      <c r="S439" t="str">
        <f t="shared" si="26"/>
        <v>film &amp; video</v>
      </c>
      <c r="T439" t="str">
        <f t="shared" si="27"/>
        <v>animation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7">
        <v>42325.969421296293</v>
      </c>
      <c r="K440">
        <v>1445235358</v>
      </c>
      <c r="L440" s="17">
        <v>42295.927754629629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</v>
      </c>
      <c r="R440" s="5">
        <f t="shared" si="25"/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7">
        <v>41929.428449074068</v>
      </c>
      <c r="K441">
        <v>1412705818</v>
      </c>
      <c r="L441" s="17">
        <v>41919.428449074068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5" t="e">
        <f t="shared" si="25"/>
        <v>#DIV/0!</v>
      </c>
      <c r="S441" t="str">
        <f t="shared" si="26"/>
        <v>film &amp; video</v>
      </c>
      <c r="T441" t="str">
        <f t="shared" si="27"/>
        <v>animation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7">
        <v>42453.610567129632</v>
      </c>
      <c r="K442">
        <v>1456270753</v>
      </c>
      <c r="L442" s="17">
        <v>42423.652233796289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0.1</v>
      </c>
      <c r="R442" s="5">
        <f t="shared" si="25"/>
        <v>5</v>
      </c>
      <c r="S442" t="str">
        <f t="shared" si="26"/>
        <v>film &amp; video</v>
      </c>
      <c r="T442" t="str">
        <f t="shared" si="27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7">
        <v>41580.460601851846</v>
      </c>
      <c r="K443">
        <v>1380826996</v>
      </c>
      <c r="L443" s="17">
        <v>41550.460601851846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5" t="e">
        <f t="shared" si="25"/>
        <v>#DIV/0!</v>
      </c>
      <c r="S443" t="str">
        <f t="shared" si="26"/>
        <v>film &amp; video</v>
      </c>
      <c r="T443" t="str">
        <f t="shared" si="27"/>
        <v>animation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7">
        <v>42054.555358796293</v>
      </c>
      <c r="K444">
        <v>1421788783</v>
      </c>
      <c r="L444" s="17">
        <v>42024.555358796293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39.358823529411765</v>
      </c>
      <c r="R444" s="5">
        <f t="shared" si="25"/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7">
        <v>41679.681724537033</v>
      </c>
      <c r="K445">
        <v>1389399701</v>
      </c>
      <c r="L445" s="17">
        <v>41649.681724537033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0.1</v>
      </c>
      <c r="R445" s="5">
        <f t="shared" si="25"/>
        <v>5</v>
      </c>
      <c r="S445" t="str">
        <f t="shared" si="26"/>
        <v>film &amp; video</v>
      </c>
      <c r="T445" t="str">
        <f t="shared" si="27"/>
        <v>animation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7">
        <v>40954.57362268518</v>
      </c>
      <c r="K446">
        <v>1324158361</v>
      </c>
      <c r="L446" s="17">
        <v>40894.57362268518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5</v>
      </c>
      <c r="R446" s="5">
        <f t="shared" si="25"/>
        <v>50</v>
      </c>
      <c r="S446" t="str">
        <f t="shared" si="26"/>
        <v>film &amp; video</v>
      </c>
      <c r="T446" t="str">
        <f t="shared" si="27"/>
        <v>animation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7">
        <v>42145.002025462956</v>
      </c>
      <c r="K447">
        <v>1430899375</v>
      </c>
      <c r="L447" s="17">
        <v>42130.002025462956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3.3333333333333335E-3</v>
      </c>
      <c r="R447" s="5">
        <f t="shared" si="25"/>
        <v>1</v>
      </c>
      <c r="S447" t="str">
        <f t="shared" si="26"/>
        <v>film &amp; video</v>
      </c>
      <c r="T447" t="str">
        <f t="shared" si="27"/>
        <v>animation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7">
        <v>42066.750231481477</v>
      </c>
      <c r="K448">
        <v>1422842420</v>
      </c>
      <c r="L448" s="17">
        <v>42036.750231481477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7.2952380952380951</v>
      </c>
      <c r="R448" s="5">
        <f t="shared" si="25"/>
        <v>47.875</v>
      </c>
      <c r="S448" t="str">
        <f t="shared" si="26"/>
        <v>film &amp; video</v>
      </c>
      <c r="T448" t="str">
        <f t="shared" si="27"/>
        <v>animation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7">
        <v>41356.180127314808</v>
      </c>
      <c r="K449">
        <v>1361884763</v>
      </c>
      <c r="L449" s="17">
        <v>41331.22179398148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1.6666666666666666E-2</v>
      </c>
      <c r="R449" s="5">
        <f t="shared" si="25"/>
        <v>5</v>
      </c>
      <c r="S449" t="str">
        <f t="shared" si="26"/>
        <v>film &amp; video</v>
      </c>
      <c r="T449" t="str">
        <f t="shared" si="27"/>
        <v>animation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7">
        <v>41773.424710648142</v>
      </c>
      <c r="K450">
        <v>1398363095</v>
      </c>
      <c r="L450" s="17">
        <v>41753.424710648142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24"/>
        <v>3.2804000000000002</v>
      </c>
      <c r="R450" s="5">
        <f t="shared" si="25"/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7">
        <v>41564.234780092593</v>
      </c>
      <c r="K451">
        <v>1379425085</v>
      </c>
      <c r="L451" s="17">
        <v>41534.234780092593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28">E451/D451*100</f>
        <v>2.25</v>
      </c>
      <c r="R451" s="5">
        <f t="shared" ref="R451:R514" si="29">E451/N451</f>
        <v>9</v>
      </c>
      <c r="S451" t="str">
        <f t="shared" ref="S451:S514" si="30">LEFT(P451,SEARCH("/",P451)-1)</f>
        <v>film &amp; video</v>
      </c>
      <c r="T451" t="str">
        <f t="shared" ref="T451:T514" si="31">RIGHT(P451,LEN(P451)-SEARCH("/",P451))</f>
        <v>animation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7">
        <v>41684.61342592592</v>
      </c>
      <c r="K452">
        <v>1389825800</v>
      </c>
      <c r="L452" s="17">
        <v>41654.61342592592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0.79200000000000004</v>
      </c>
      <c r="R452" s="5">
        <f t="shared" si="29"/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7">
        <v>41664.381840277776</v>
      </c>
      <c r="K453">
        <v>1388077791</v>
      </c>
      <c r="L453" s="17">
        <v>41634.381840277776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5" t="e">
        <f t="shared" si="29"/>
        <v>#DIV/0!</v>
      </c>
      <c r="S453" t="str">
        <f t="shared" si="30"/>
        <v>film &amp; video</v>
      </c>
      <c r="T453" t="str">
        <f t="shared" si="31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7">
        <v>42137.370543981473</v>
      </c>
      <c r="K454">
        <v>1428944015</v>
      </c>
      <c r="L454" s="17">
        <v>42107.370543981473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64</v>
      </c>
      <c r="R454" s="5">
        <f t="shared" si="29"/>
        <v>40</v>
      </c>
      <c r="S454" t="str">
        <f t="shared" si="30"/>
        <v>film &amp; video</v>
      </c>
      <c r="T454" t="str">
        <f t="shared" si="31"/>
        <v>animation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7">
        <v>42054.491655092592</v>
      </c>
      <c r="K455">
        <v>1422992879</v>
      </c>
      <c r="L455" s="17">
        <v>42038.491655092592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2.7404479578392621E-2</v>
      </c>
      <c r="R455" s="5">
        <f t="shared" si="29"/>
        <v>13</v>
      </c>
      <c r="S455" t="str">
        <f t="shared" si="30"/>
        <v>film &amp; video</v>
      </c>
      <c r="T455" t="str">
        <f t="shared" si="31"/>
        <v>animation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7">
        <v>41969.218055555553</v>
      </c>
      <c r="K456">
        <v>1414343571</v>
      </c>
      <c r="L456" s="17">
        <v>41938.383923611109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0.82000000000000006</v>
      </c>
      <c r="R456" s="5">
        <f t="shared" si="29"/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7">
        <v>41015.688194444439</v>
      </c>
      <c r="K457">
        <v>1330733022</v>
      </c>
      <c r="L457" s="17">
        <v>40970.669236111105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6.9230769230769221E-2</v>
      </c>
      <c r="R457" s="5">
        <f t="shared" si="29"/>
        <v>22.5</v>
      </c>
      <c r="S457" t="str">
        <f t="shared" si="30"/>
        <v>film &amp; video</v>
      </c>
      <c r="T457" t="str">
        <f t="shared" si="31"/>
        <v>animation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7">
        <v>41568.832638888889</v>
      </c>
      <c r="K458">
        <v>1380559201</v>
      </c>
      <c r="L458" s="17">
        <v>41547.361122685179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0.68631863186318631</v>
      </c>
      <c r="R458" s="5">
        <f t="shared" si="29"/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7">
        <v>41867.434166666666</v>
      </c>
      <c r="K459">
        <v>1405621512</v>
      </c>
      <c r="L459" s="17">
        <v>41837.434166666666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5" t="e">
        <f t="shared" si="29"/>
        <v>#DIV/0!</v>
      </c>
      <c r="S459" t="str">
        <f t="shared" si="30"/>
        <v>film &amp; video</v>
      </c>
      <c r="T459" t="str">
        <f t="shared" si="31"/>
        <v>animation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7">
        <v>41408.366435185184</v>
      </c>
      <c r="K460">
        <v>1365958060</v>
      </c>
      <c r="L460" s="17">
        <v>41378.366435185184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8.2100000000000009</v>
      </c>
      <c r="R460" s="5">
        <f t="shared" si="29"/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7">
        <v>40860.348692129628</v>
      </c>
      <c r="K461">
        <v>1316013727</v>
      </c>
      <c r="L461" s="17">
        <v>40800.307025462964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6.4102564102564097E-2</v>
      </c>
      <c r="R461" s="5">
        <f t="shared" si="29"/>
        <v>25</v>
      </c>
      <c r="S461" t="str">
        <f t="shared" si="30"/>
        <v>film &amp; video</v>
      </c>
      <c r="T461" t="str">
        <f t="shared" si="31"/>
        <v>animation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7">
        <v>41790.833333333328</v>
      </c>
      <c r="K462">
        <v>1398862875</v>
      </c>
      <c r="L462" s="17">
        <v>41759.209201388883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0.29411764705882354</v>
      </c>
      <c r="R462" s="5">
        <f t="shared" si="29"/>
        <v>12.5</v>
      </c>
      <c r="S462" t="str">
        <f t="shared" si="30"/>
        <v>film &amp; video</v>
      </c>
      <c r="T462" t="str">
        <f t="shared" si="31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7">
        <v>41427.513506944444</v>
      </c>
      <c r="K463">
        <v>1368476367</v>
      </c>
      <c r="L463" s="17">
        <v>41407.513506944444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5" t="e">
        <f t="shared" si="29"/>
        <v>#DIV/0!</v>
      </c>
      <c r="S463" t="str">
        <f t="shared" si="30"/>
        <v>film &amp; video</v>
      </c>
      <c r="T463" t="str">
        <f t="shared" si="31"/>
        <v>animation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7">
        <v>40764.793298611112</v>
      </c>
      <c r="K464">
        <v>1307761341</v>
      </c>
      <c r="L464" s="17">
        <v>40704.793298611112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5" t="e">
        <f t="shared" si="29"/>
        <v>#DIV/0!</v>
      </c>
      <c r="S464" t="str">
        <f t="shared" si="30"/>
        <v>film &amp; video</v>
      </c>
      <c r="T464" t="str">
        <f t="shared" si="31"/>
        <v>animation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7">
        <v>40810.376770833333</v>
      </c>
      <c r="K465">
        <v>1311699753</v>
      </c>
      <c r="L465" s="17">
        <v>40750.376770833333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2.2727272727272729</v>
      </c>
      <c r="R465" s="5">
        <f t="shared" si="29"/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7">
        <v>42508.515451388892</v>
      </c>
      <c r="K466">
        <v>1461874935</v>
      </c>
      <c r="L466" s="17">
        <v>42488.515451388892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9.9009900990099015E-2</v>
      </c>
      <c r="R466" s="5">
        <f t="shared" si="29"/>
        <v>1</v>
      </c>
      <c r="S466" t="str">
        <f t="shared" si="30"/>
        <v>film &amp; video</v>
      </c>
      <c r="T466" t="str">
        <f t="shared" si="31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7">
        <v>41816.786736111106</v>
      </c>
      <c r="K467">
        <v>1402455174</v>
      </c>
      <c r="L467" s="17">
        <v>41800.786736111106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26.953125</v>
      </c>
      <c r="R467" s="5">
        <f t="shared" si="29"/>
        <v>17.25</v>
      </c>
      <c r="S467" t="str">
        <f t="shared" si="30"/>
        <v>film &amp; video</v>
      </c>
      <c r="T467" t="str">
        <f t="shared" si="31"/>
        <v>animation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7">
        <v>41159.609537037039</v>
      </c>
      <c r="K468">
        <v>1344465464</v>
      </c>
      <c r="L468" s="17">
        <v>41129.609537037039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0.76</v>
      </c>
      <c r="R468" s="5">
        <f t="shared" si="29"/>
        <v>15.2</v>
      </c>
      <c r="S468" t="str">
        <f t="shared" si="30"/>
        <v>film &amp; video</v>
      </c>
      <c r="T468" t="str">
        <f t="shared" si="31"/>
        <v>animation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7">
        <v>41180.346458333333</v>
      </c>
      <c r="K469">
        <v>1344961134</v>
      </c>
      <c r="L469" s="17">
        <v>41135.346458333333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21.574999999999999</v>
      </c>
      <c r="R469" s="5">
        <f t="shared" si="29"/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7">
        <v>41100.827141203699</v>
      </c>
      <c r="K470">
        <v>1336795283</v>
      </c>
      <c r="L470" s="17">
        <v>41040.834293981476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5" t="e">
        <f t="shared" si="29"/>
        <v>#DIV/0!</v>
      </c>
      <c r="S470" t="str">
        <f t="shared" si="30"/>
        <v>film &amp; video</v>
      </c>
      <c r="T470" t="str">
        <f t="shared" si="31"/>
        <v>animation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7">
        <v>41887.656527777777</v>
      </c>
      <c r="K471">
        <v>1404776724</v>
      </c>
      <c r="L471" s="17">
        <v>41827.656527777777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5" t="e">
        <f t="shared" si="29"/>
        <v>#DIV/0!</v>
      </c>
      <c r="S471" t="str">
        <f t="shared" si="30"/>
        <v>film &amp; video</v>
      </c>
      <c r="T471" t="str">
        <f t="shared" si="31"/>
        <v>animation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7">
        <v>41654.833333333328</v>
      </c>
      <c r="K472">
        <v>1385524889</v>
      </c>
      <c r="L472" s="17">
        <v>41604.834363425922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</v>
      </c>
      <c r="R472" s="5">
        <f t="shared" si="29"/>
        <v>25.5</v>
      </c>
      <c r="S472" t="str">
        <f t="shared" si="30"/>
        <v>film &amp; video</v>
      </c>
      <c r="T472" t="str">
        <f t="shared" si="31"/>
        <v>animation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7">
        <v>41748.346979166665</v>
      </c>
      <c r="K473">
        <v>1394039979</v>
      </c>
      <c r="L473" s="17">
        <v>41703.388645833329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11.892727272727273</v>
      </c>
      <c r="R473" s="5">
        <f t="shared" si="29"/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7">
        <v>41874.589328703703</v>
      </c>
      <c r="K474">
        <v>1406239718</v>
      </c>
      <c r="L474" s="17">
        <v>41844.589328703703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17.625</v>
      </c>
      <c r="R474" s="5">
        <f t="shared" si="29"/>
        <v>28.2</v>
      </c>
      <c r="S474" t="str">
        <f t="shared" si="30"/>
        <v>film &amp; video</v>
      </c>
      <c r="T474" t="str">
        <f t="shared" si="31"/>
        <v>animation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7">
        <v>41899.364803240736</v>
      </c>
      <c r="K475">
        <v>1408380319</v>
      </c>
      <c r="L475" s="17">
        <v>41869.364803240736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</v>
      </c>
      <c r="R475" s="5">
        <f t="shared" si="29"/>
        <v>61.5</v>
      </c>
      <c r="S475" t="str">
        <f t="shared" si="30"/>
        <v>film &amp; video</v>
      </c>
      <c r="T475" t="str">
        <f t="shared" si="31"/>
        <v>animation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7">
        <v>42782.995706018519</v>
      </c>
      <c r="K476">
        <v>1484726029</v>
      </c>
      <c r="L476" s="17">
        <v>42752.995706018519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3.0303030303030304E-2</v>
      </c>
      <c r="R476" s="5">
        <f t="shared" si="29"/>
        <v>1</v>
      </c>
      <c r="S476" t="str">
        <f t="shared" si="30"/>
        <v>film &amp; video</v>
      </c>
      <c r="T476" t="str">
        <f t="shared" si="31"/>
        <v>animation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7">
        <v>42129.752812500003</v>
      </c>
      <c r="K477">
        <v>1428285843</v>
      </c>
      <c r="L477" s="17">
        <v>42099.752812500003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5" t="e">
        <f t="shared" si="29"/>
        <v>#DIV/0!</v>
      </c>
      <c r="S477" t="str">
        <f t="shared" si="30"/>
        <v>film &amp; video</v>
      </c>
      <c r="T477" t="str">
        <f t="shared" si="31"/>
        <v>animation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7">
        <v>41792.832638888889</v>
      </c>
      <c r="K478">
        <v>1398727441</v>
      </c>
      <c r="L478" s="17">
        <v>41757.64167824074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2.230268181818182</v>
      </c>
      <c r="R478" s="5">
        <f t="shared" si="29"/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7">
        <v>41047.501550925925</v>
      </c>
      <c r="K479">
        <v>1332187334</v>
      </c>
      <c r="L479" s="17">
        <v>40987.501550925925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5" t="e">
        <f t="shared" si="29"/>
        <v>#DIV/0!</v>
      </c>
      <c r="S479" t="str">
        <f t="shared" si="30"/>
        <v>film &amp; video</v>
      </c>
      <c r="T479" t="str">
        <f t="shared" si="31"/>
        <v>animation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7">
        <v>42095.535983796297</v>
      </c>
      <c r="K480">
        <v>1425333109</v>
      </c>
      <c r="L480" s="17">
        <v>42065.577650462961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5" t="e">
        <f t="shared" si="29"/>
        <v>#DIV/0!</v>
      </c>
      <c r="S480" t="str">
        <f t="shared" si="30"/>
        <v>film &amp; video</v>
      </c>
      <c r="T480" t="str">
        <f t="shared" si="31"/>
        <v>animation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7">
        <v>41964.11614583333</v>
      </c>
      <c r="K481">
        <v>1411379235</v>
      </c>
      <c r="L481" s="17">
        <v>41904.074479166666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32.56</v>
      </c>
      <c r="R481" s="5">
        <f t="shared" si="29"/>
        <v>88.8</v>
      </c>
      <c r="S481" t="str">
        <f t="shared" si="30"/>
        <v>film &amp; video</v>
      </c>
      <c r="T481" t="str">
        <f t="shared" si="31"/>
        <v>animation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7">
        <v>41495.166840277772</v>
      </c>
      <c r="K482">
        <v>1373457615</v>
      </c>
      <c r="L482" s="17">
        <v>41465.166840277772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19.41</v>
      </c>
      <c r="R482" s="5">
        <f t="shared" si="29"/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7">
        <v>41192.33899305555</v>
      </c>
      <c r="K483">
        <v>1347293289</v>
      </c>
      <c r="L483" s="17">
        <v>41162.33899305555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6.1</v>
      </c>
      <c r="R483" s="5">
        <f t="shared" si="29"/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7">
        <v>42474.273611111108</v>
      </c>
      <c r="K484">
        <v>1458336690</v>
      </c>
      <c r="L484" s="17">
        <v>42447.56354166667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0.1</v>
      </c>
      <c r="R484" s="5">
        <f t="shared" si="29"/>
        <v>10</v>
      </c>
      <c r="S484" t="str">
        <f t="shared" si="30"/>
        <v>film &amp; video</v>
      </c>
      <c r="T484" t="str">
        <f t="shared" si="31"/>
        <v>animation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7">
        <v>41302.864259259259</v>
      </c>
      <c r="K485">
        <v>1354250672</v>
      </c>
      <c r="L485" s="17">
        <v>41242.864259259259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50.2</v>
      </c>
      <c r="R485" s="5">
        <f t="shared" si="29"/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7">
        <v>42313.647824074076</v>
      </c>
      <c r="K486">
        <v>1443220372</v>
      </c>
      <c r="L486" s="17">
        <v>42272.606157407405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0.18625</v>
      </c>
      <c r="R486" s="5">
        <f t="shared" si="29"/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7">
        <v>41411.172442129624</v>
      </c>
      <c r="K487">
        <v>1366200499</v>
      </c>
      <c r="L487" s="17">
        <v>41381.172442129624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21.906971229845084</v>
      </c>
      <c r="R487" s="5">
        <f t="shared" si="29"/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7">
        <v>41791.609247685185</v>
      </c>
      <c r="K488">
        <v>1399070239</v>
      </c>
      <c r="L488" s="17">
        <v>41761.609247685185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9.0909090909090905E-3</v>
      </c>
      <c r="R488" s="5">
        <f t="shared" si="29"/>
        <v>50</v>
      </c>
      <c r="S488" t="str">
        <f t="shared" si="30"/>
        <v>film &amp; video</v>
      </c>
      <c r="T488" t="str">
        <f t="shared" si="31"/>
        <v>animation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7">
        <v>42729.303171296291</v>
      </c>
      <c r="K489">
        <v>1477491394</v>
      </c>
      <c r="L489" s="17">
        <v>42669.261504629627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5" t="e">
        <f t="shared" si="29"/>
        <v>#DIV/0!</v>
      </c>
      <c r="S489" t="str">
        <f t="shared" si="30"/>
        <v>film &amp; video</v>
      </c>
      <c r="T489" t="str">
        <f t="shared" si="31"/>
        <v>animation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7">
        <v>42743.72106481481</v>
      </c>
      <c r="K490">
        <v>1481332700</v>
      </c>
      <c r="L490" s="17">
        <v>42713.72106481481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5" t="e">
        <f t="shared" si="29"/>
        <v>#DIV/0!</v>
      </c>
      <c r="S490" t="str">
        <f t="shared" si="30"/>
        <v>film &amp; video</v>
      </c>
      <c r="T490" t="str">
        <f t="shared" si="31"/>
        <v>animation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7">
        <v>40913.147916666661</v>
      </c>
      <c r="K491">
        <v>1323084816</v>
      </c>
      <c r="L491" s="17">
        <v>40882.148333333331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0.28667813379201834</v>
      </c>
      <c r="R491" s="5">
        <f t="shared" si="29"/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7">
        <v>41143.635243055556</v>
      </c>
      <c r="K492">
        <v>1343085285</v>
      </c>
      <c r="L492" s="17">
        <v>41113.635243055556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5" t="e">
        <f t="shared" si="29"/>
        <v>#DIV/0!</v>
      </c>
      <c r="S492" t="str">
        <f t="shared" si="30"/>
        <v>film &amp; video</v>
      </c>
      <c r="T492" t="str">
        <f t="shared" si="31"/>
        <v>animation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7">
        <v>42396.649293981485</v>
      </c>
      <c r="K493">
        <v>1451345699</v>
      </c>
      <c r="L493" s="17">
        <v>42366.649293981485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5" t="e">
        <f t="shared" si="29"/>
        <v>#DIV/0!</v>
      </c>
      <c r="S493" t="str">
        <f t="shared" si="30"/>
        <v>film &amp; video</v>
      </c>
      <c r="T493" t="str">
        <f t="shared" si="31"/>
        <v>animation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7">
        <v>42655.701736111114</v>
      </c>
      <c r="K494">
        <v>1471135830</v>
      </c>
      <c r="L494" s="17">
        <v>42595.701736111114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5" t="e">
        <f t="shared" si="29"/>
        <v>#DIV/0!</v>
      </c>
      <c r="S494" t="str">
        <f t="shared" si="30"/>
        <v>film &amp; video</v>
      </c>
      <c r="T494" t="str">
        <f t="shared" si="31"/>
        <v>animation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7">
        <v>42144.392800925918</v>
      </c>
      <c r="K495">
        <v>1429550738</v>
      </c>
      <c r="L495" s="17">
        <v>42114.392800925918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5" t="e">
        <f t="shared" si="29"/>
        <v>#DIV/0!</v>
      </c>
      <c r="S495" t="str">
        <f t="shared" si="30"/>
        <v>film &amp; video</v>
      </c>
      <c r="T495" t="str">
        <f t="shared" si="31"/>
        <v>animation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7">
        <v>41822.791666666664</v>
      </c>
      <c r="K496">
        <v>1402343765</v>
      </c>
      <c r="L496" s="17">
        <v>41799.49728009259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0.155</v>
      </c>
      <c r="R496" s="5">
        <f t="shared" si="29"/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7">
        <v>42201.494270833333</v>
      </c>
      <c r="K497">
        <v>1434484305</v>
      </c>
      <c r="L497" s="17">
        <v>42171.494270833333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5" t="e">
        <f t="shared" si="29"/>
        <v>#DIV/0!</v>
      </c>
      <c r="S497" t="str">
        <f t="shared" si="30"/>
        <v>film &amp; video</v>
      </c>
      <c r="T497" t="str">
        <f t="shared" si="31"/>
        <v>animation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7">
        <v>41680.598078703704</v>
      </c>
      <c r="K498">
        <v>1386886874</v>
      </c>
      <c r="L498" s="17">
        <v>41620.598078703704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1.6666666666666668E-3</v>
      </c>
      <c r="R498" s="5">
        <f t="shared" si="29"/>
        <v>1</v>
      </c>
      <c r="S498" t="str">
        <f t="shared" si="30"/>
        <v>film &amp; video</v>
      </c>
      <c r="T498" t="str">
        <f t="shared" si="31"/>
        <v>animation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7">
        <v>41997.874999999993</v>
      </c>
      <c r="K499">
        <v>1414889665</v>
      </c>
      <c r="L499" s="17">
        <v>41944.704456018517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0.6696428571428571</v>
      </c>
      <c r="R499" s="5">
        <f t="shared" si="29"/>
        <v>10</v>
      </c>
      <c r="S499" t="str">
        <f t="shared" si="30"/>
        <v>film &amp; video</v>
      </c>
      <c r="T499" t="str">
        <f t="shared" si="31"/>
        <v>animation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7">
        <v>40900.428807870368</v>
      </c>
      <c r="K500">
        <v>1321035449</v>
      </c>
      <c r="L500" s="17">
        <v>40858.428807870368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4.5985132395404564</v>
      </c>
      <c r="R500" s="5">
        <f t="shared" si="29"/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7">
        <v>40098.540972222218</v>
      </c>
      <c r="K501">
        <v>1250630968</v>
      </c>
      <c r="L501" s="17">
        <v>40043.562129629623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9.5500000000000007</v>
      </c>
      <c r="R501" s="5">
        <f t="shared" si="29"/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7">
        <v>40306.594444444439</v>
      </c>
      <c r="K502">
        <v>1268255751</v>
      </c>
      <c r="L502" s="17">
        <v>40247.552673611113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3.3076923076923079</v>
      </c>
      <c r="R502" s="5">
        <f t="shared" si="29"/>
        <v>53.75</v>
      </c>
      <c r="S502" t="str">
        <f t="shared" si="30"/>
        <v>film &amp; video</v>
      </c>
      <c r="T502" t="str">
        <f t="shared" si="31"/>
        <v>animation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7">
        <v>40732.901053240741</v>
      </c>
      <c r="K503">
        <v>1307597851</v>
      </c>
      <c r="L503" s="17">
        <v>40702.901053240741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5" t="e">
        <f t="shared" si="29"/>
        <v>#DIV/0!</v>
      </c>
      <c r="S503" t="str">
        <f t="shared" si="30"/>
        <v>film &amp; video</v>
      </c>
      <c r="T503" t="str">
        <f t="shared" si="31"/>
        <v>animation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7">
        <v>40986.178530092591</v>
      </c>
      <c r="K504">
        <v>1329484625</v>
      </c>
      <c r="L504" s="17">
        <v>40956.220196759255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1.1499999999999999</v>
      </c>
      <c r="R504" s="5">
        <f t="shared" si="29"/>
        <v>57.5</v>
      </c>
      <c r="S504" t="str">
        <f t="shared" si="30"/>
        <v>film &amp; video</v>
      </c>
      <c r="T504" t="str">
        <f t="shared" si="31"/>
        <v>animation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7">
        <v>42021.193321759252</v>
      </c>
      <c r="K505">
        <v>1418906303</v>
      </c>
      <c r="L505" s="17">
        <v>41991.193321759252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1.7538461538461538</v>
      </c>
      <c r="R505" s="5">
        <f t="shared" si="29"/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7">
        <v>41009.60864583333</v>
      </c>
      <c r="K506">
        <v>1328916987</v>
      </c>
      <c r="L506" s="17">
        <v>40949.650312499994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1.3673469387755102</v>
      </c>
      <c r="R506" s="5">
        <f t="shared" si="29"/>
        <v>67</v>
      </c>
      <c r="S506" t="str">
        <f t="shared" si="30"/>
        <v>film &amp; video</v>
      </c>
      <c r="T506" t="str">
        <f t="shared" si="31"/>
        <v>animation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7">
        <v>42362.764884259253</v>
      </c>
      <c r="K507">
        <v>1447122086</v>
      </c>
      <c r="L507" s="17">
        <v>42317.764884259253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0.43333333333333329</v>
      </c>
      <c r="R507" s="5">
        <f t="shared" si="29"/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7">
        <v>41496.218981481477</v>
      </c>
      <c r="K508">
        <v>1373548520</v>
      </c>
      <c r="L508" s="17">
        <v>41466.218981481477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0.125</v>
      </c>
      <c r="R508" s="5">
        <f t="shared" si="29"/>
        <v>250</v>
      </c>
      <c r="S508" t="str">
        <f t="shared" si="30"/>
        <v>film &amp; video</v>
      </c>
      <c r="T508" t="str">
        <f t="shared" si="31"/>
        <v>animation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7">
        <v>41201.625659722216</v>
      </c>
      <c r="K509">
        <v>1346799657</v>
      </c>
      <c r="L509" s="17">
        <v>41156.625659722216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</v>
      </c>
      <c r="R509" s="5">
        <f t="shared" si="29"/>
        <v>64</v>
      </c>
      <c r="S509" t="str">
        <f t="shared" si="30"/>
        <v>film &amp; video</v>
      </c>
      <c r="T509" t="str">
        <f t="shared" si="31"/>
        <v>animation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7">
        <v>41054.259722222218</v>
      </c>
      <c r="K510">
        <v>1332808501</v>
      </c>
      <c r="L510" s="17">
        <v>40994.690983796296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0.8</v>
      </c>
      <c r="R510" s="5">
        <f t="shared" si="29"/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7">
        <v>42183.298263888886</v>
      </c>
      <c r="K511">
        <v>1432912170</v>
      </c>
      <c r="L511" s="17">
        <v>42153.298263888886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0.2</v>
      </c>
      <c r="R511" s="5">
        <f t="shared" si="29"/>
        <v>10</v>
      </c>
      <c r="S511" t="str">
        <f t="shared" si="30"/>
        <v>film &amp; video</v>
      </c>
      <c r="T511" t="str">
        <f t="shared" si="31"/>
        <v>animation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7">
        <v>42429.843043981477</v>
      </c>
      <c r="K512">
        <v>1454213639</v>
      </c>
      <c r="L512" s="17">
        <v>42399.843043981477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5" t="e">
        <f t="shared" si="29"/>
        <v>#DIV/0!</v>
      </c>
      <c r="S512" t="str">
        <f t="shared" si="30"/>
        <v>film &amp; video</v>
      </c>
      <c r="T512" t="str">
        <f t="shared" si="31"/>
        <v>animation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7">
        <v>41369.928032407406</v>
      </c>
      <c r="K513">
        <v>1362640582</v>
      </c>
      <c r="L513" s="17">
        <v>41339.96969907407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3</v>
      </c>
      <c r="R513" s="5">
        <f t="shared" si="29"/>
        <v>30</v>
      </c>
      <c r="S513" t="str">
        <f t="shared" si="30"/>
        <v>film &amp; video</v>
      </c>
      <c r="T513" t="str">
        <f t="shared" si="31"/>
        <v>animation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7">
        <v>42694.450543981475</v>
      </c>
      <c r="K514">
        <v>1475776127</v>
      </c>
      <c r="L514" s="17">
        <v>42649.408877314818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si="28"/>
        <v>0.13749999999999998</v>
      </c>
      <c r="R514" s="5">
        <f t="shared" si="29"/>
        <v>5.5</v>
      </c>
      <c r="S514" t="str">
        <f t="shared" si="30"/>
        <v>film &amp; video</v>
      </c>
      <c r="T514" t="str">
        <f t="shared" si="31"/>
        <v>animation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7">
        <v>42596.958333333336</v>
      </c>
      <c r="K515">
        <v>1467387705</v>
      </c>
      <c r="L515" s="17">
        <v>42552.320659722223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2">E515/D515*100</f>
        <v>13.923999999999999</v>
      </c>
      <c r="R515" s="5">
        <f t="shared" ref="R515:R578" si="33">E515/N515</f>
        <v>102.38235294117646</v>
      </c>
      <c r="S515" t="str">
        <f t="shared" ref="S515:S578" si="34">LEFT(P515,SEARCH("/",P515)-1)</f>
        <v>film &amp; video</v>
      </c>
      <c r="T515" t="str">
        <f t="shared" ref="T515:T578" si="35">RIGHT(P515,LEN(P515)-SEARCH("/",P515))</f>
        <v>animation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7">
        <v>41860.280636574069</v>
      </c>
      <c r="K516">
        <v>1405003447</v>
      </c>
      <c r="L516" s="17">
        <v>41830.280636574069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3.3333333333333335</v>
      </c>
      <c r="R516" s="5">
        <f t="shared" si="33"/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7">
        <v>42367.157418981478</v>
      </c>
      <c r="K517">
        <v>1447933601</v>
      </c>
      <c r="L517" s="17">
        <v>42327.157418981478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25.41340206185567</v>
      </c>
      <c r="R517" s="5">
        <f t="shared" si="33"/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7">
        <v>42151.445370370369</v>
      </c>
      <c r="K518">
        <v>1427568080</v>
      </c>
      <c r="L518" s="17">
        <v>42091.445370370369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5" t="e">
        <f t="shared" si="33"/>
        <v>#DIV/0!</v>
      </c>
      <c r="S518" t="str">
        <f t="shared" si="34"/>
        <v>film &amp; video</v>
      </c>
      <c r="T518" t="str">
        <f t="shared" si="35"/>
        <v>animation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7">
        <v>42768.281956018516</v>
      </c>
      <c r="K519">
        <v>1483454761</v>
      </c>
      <c r="L519" s="17">
        <v>42738.281956018516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</v>
      </c>
      <c r="R519" s="5">
        <f t="shared" si="33"/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7">
        <v>42253.281944444439</v>
      </c>
      <c r="K520">
        <v>1438958824</v>
      </c>
      <c r="L520" s="17">
        <v>42223.282685185179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5" t="e">
        <f t="shared" si="33"/>
        <v>#DIV/0!</v>
      </c>
      <c r="S520" t="str">
        <f t="shared" si="34"/>
        <v>film &amp; video</v>
      </c>
      <c r="T520" t="str">
        <f t="shared" si="35"/>
        <v>animation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7">
        <v>41248.058113425926</v>
      </c>
      <c r="K521">
        <v>1352107421</v>
      </c>
      <c r="L521" s="17">
        <v>41218.058113425926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22.881426547787683</v>
      </c>
      <c r="R521" s="5">
        <f t="shared" si="33"/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7">
        <v>42348.368761574071</v>
      </c>
      <c r="K522">
        <v>1447174261</v>
      </c>
      <c r="L522" s="17">
        <v>42318.368761574071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102.1</v>
      </c>
      <c r="R522" s="5">
        <f t="shared" si="33"/>
        <v>150.14705882352942</v>
      </c>
      <c r="S522" t="str">
        <f t="shared" si="34"/>
        <v>theater</v>
      </c>
      <c r="T522" t="str">
        <f t="shared" si="35"/>
        <v>plays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7">
        <v>42674.874305555553</v>
      </c>
      <c r="K523">
        <v>1475460819</v>
      </c>
      <c r="L523" s="17">
        <v>42645.759479166663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104.64</v>
      </c>
      <c r="R523" s="5">
        <f t="shared" si="33"/>
        <v>93.428571428571431</v>
      </c>
      <c r="S523" t="str">
        <f t="shared" si="34"/>
        <v>theater</v>
      </c>
      <c r="T523" t="str">
        <f t="shared" si="35"/>
        <v>plays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7">
        <v>42449.665798611109</v>
      </c>
      <c r="K524">
        <v>1456793925</v>
      </c>
      <c r="L524" s="17">
        <v>42429.707465277774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114.66666666666667</v>
      </c>
      <c r="R524" s="5">
        <f t="shared" si="33"/>
        <v>110.96774193548387</v>
      </c>
      <c r="S524" t="str">
        <f t="shared" si="34"/>
        <v>theater</v>
      </c>
      <c r="T524" t="str">
        <f t="shared" si="35"/>
        <v>plays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7">
        <v>42267.799490740734</v>
      </c>
      <c r="K525">
        <v>1440213076</v>
      </c>
      <c r="L525" s="17">
        <v>42237.799490740734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120.6</v>
      </c>
      <c r="R525" s="5">
        <f t="shared" si="33"/>
        <v>71.785714285714292</v>
      </c>
      <c r="S525" t="str">
        <f t="shared" si="34"/>
        <v>theater</v>
      </c>
      <c r="T525" t="str">
        <f t="shared" si="35"/>
        <v>plays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7">
        <v>42522.383900462963</v>
      </c>
      <c r="K526">
        <v>1462209169</v>
      </c>
      <c r="L526" s="17">
        <v>42492.383900462963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108.67285714285715</v>
      </c>
      <c r="R526" s="5">
        <f t="shared" si="33"/>
        <v>29.258076923076924</v>
      </c>
      <c r="S526" t="str">
        <f t="shared" si="34"/>
        <v>theater</v>
      </c>
      <c r="T526" t="str">
        <f t="shared" si="35"/>
        <v>plays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7">
        <v>41895.067604166667</v>
      </c>
      <c r="K527">
        <v>1406713041</v>
      </c>
      <c r="L527" s="17">
        <v>41850.067604166667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100</v>
      </c>
      <c r="R527" s="5">
        <f t="shared" si="33"/>
        <v>1000</v>
      </c>
      <c r="S527" t="str">
        <f t="shared" si="34"/>
        <v>theater</v>
      </c>
      <c r="T527" t="str">
        <f t="shared" si="35"/>
        <v>plays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7">
        <v>42223.374999999993</v>
      </c>
      <c r="K528">
        <v>1436278344</v>
      </c>
      <c r="L528" s="17">
        <v>42192.258611111109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113.99999999999999</v>
      </c>
      <c r="R528" s="5">
        <f t="shared" si="33"/>
        <v>74.347826086956516</v>
      </c>
      <c r="S528" t="str">
        <f t="shared" si="34"/>
        <v>theater</v>
      </c>
      <c r="T528" t="str">
        <f t="shared" si="35"/>
        <v>plays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7">
        <v>42783.336805555555</v>
      </c>
      <c r="K529">
        <v>1484715366</v>
      </c>
      <c r="L529" s="17">
        <v>42752.872291666667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100.85</v>
      </c>
      <c r="R529" s="5">
        <f t="shared" si="33"/>
        <v>63.829113924050631</v>
      </c>
      <c r="S529" t="str">
        <f t="shared" si="34"/>
        <v>theater</v>
      </c>
      <c r="T529" t="str">
        <f t="shared" si="35"/>
        <v>plays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7">
        <v>42176.555555555555</v>
      </c>
      <c r="K530">
        <v>1433109907</v>
      </c>
      <c r="L530" s="17">
        <v>42155.58688657407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115.65217391304347</v>
      </c>
      <c r="R530" s="5">
        <f t="shared" si="33"/>
        <v>44.333333333333336</v>
      </c>
      <c r="S530" t="str">
        <f t="shared" si="34"/>
        <v>theater</v>
      </c>
      <c r="T530" t="str">
        <f t="shared" si="35"/>
        <v>plays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7">
        <v>42745.874999999993</v>
      </c>
      <c r="K531">
        <v>1482281094</v>
      </c>
      <c r="L531" s="17">
        <v>42724.697847222218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130.41666666666666</v>
      </c>
      <c r="R531" s="5">
        <f t="shared" si="33"/>
        <v>86.944444444444443</v>
      </c>
      <c r="S531" t="str">
        <f t="shared" si="34"/>
        <v>theater</v>
      </c>
      <c r="T531" t="str">
        <f t="shared" si="35"/>
        <v>plays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7">
        <v>42178.749999999993</v>
      </c>
      <c r="K532">
        <v>1433254268</v>
      </c>
      <c r="L532" s="17">
        <v>42157.257731481477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107.78267254038178</v>
      </c>
      <c r="R532" s="5">
        <f t="shared" si="33"/>
        <v>126.55172413793103</v>
      </c>
      <c r="S532" t="str">
        <f t="shared" si="34"/>
        <v>theater</v>
      </c>
      <c r="T532" t="str">
        <f t="shared" si="35"/>
        <v>plays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7">
        <v>42720.957638888889</v>
      </c>
      <c r="K533">
        <v>1478050429</v>
      </c>
      <c r="L533" s="17">
        <v>42675.731817129628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100</v>
      </c>
      <c r="R533" s="5">
        <f t="shared" si="33"/>
        <v>129.03225806451613</v>
      </c>
      <c r="S533" t="str">
        <f t="shared" si="34"/>
        <v>theater</v>
      </c>
      <c r="T533" t="str">
        <f t="shared" si="35"/>
        <v>plays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7">
        <v>42502.673703703702</v>
      </c>
      <c r="K534">
        <v>1460506208</v>
      </c>
      <c r="L534" s="17">
        <v>42472.673703703702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123.25</v>
      </c>
      <c r="R534" s="5">
        <f t="shared" si="33"/>
        <v>71.242774566473983</v>
      </c>
      <c r="S534" t="str">
        <f t="shared" si="34"/>
        <v>theater</v>
      </c>
      <c r="T534" t="str">
        <f t="shared" si="35"/>
        <v>plays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7">
        <v>42506.101446759254</v>
      </c>
      <c r="K535">
        <v>1461320765</v>
      </c>
      <c r="L535" s="17">
        <v>42482.101446759254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100.2</v>
      </c>
      <c r="R535" s="5">
        <f t="shared" si="33"/>
        <v>117.88235294117646</v>
      </c>
      <c r="S535" t="str">
        <f t="shared" si="34"/>
        <v>theater</v>
      </c>
      <c r="T535" t="str">
        <f t="shared" si="35"/>
        <v>plays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7">
        <v>42309.624999999993</v>
      </c>
      <c r="K536">
        <v>1443036470</v>
      </c>
      <c r="L536" s="17">
        <v>42270.477662037032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104.66666666666666</v>
      </c>
      <c r="R536" s="5">
        <f t="shared" si="33"/>
        <v>327.08333333333331</v>
      </c>
      <c r="S536" t="str">
        <f t="shared" si="34"/>
        <v>theater</v>
      </c>
      <c r="T536" t="str">
        <f t="shared" si="35"/>
        <v>plays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7">
        <v>42741.211863425917</v>
      </c>
      <c r="K537">
        <v>1481115905</v>
      </c>
      <c r="L537" s="17">
        <v>42711.211863425917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102.49999999999999</v>
      </c>
      <c r="R537" s="5">
        <f t="shared" si="33"/>
        <v>34.745762711864408</v>
      </c>
      <c r="S537" t="str">
        <f t="shared" si="34"/>
        <v>theater</v>
      </c>
      <c r="T537" t="str">
        <f t="shared" si="35"/>
        <v>plays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7">
        <v>42219.416666666664</v>
      </c>
      <c r="K538">
        <v>1435133807</v>
      </c>
      <c r="L538" s="17">
        <v>42179.011655092596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118.25757575757576</v>
      </c>
      <c r="R538" s="5">
        <f t="shared" si="33"/>
        <v>100.06410256410257</v>
      </c>
      <c r="S538" t="str">
        <f t="shared" si="34"/>
        <v>theater</v>
      </c>
      <c r="T538" t="str">
        <f t="shared" si="35"/>
        <v>plays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7">
        <v>42312.476747685178</v>
      </c>
      <c r="K539">
        <v>1444069591</v>
      </c>
      <c r="L539" s="17">
        <v>42282.435081018521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120.5</v>
      </c>
      <c r="R539" s="5">
        <f t="shared" si="33"/>
        <v>40.847457627118644</v>
      </c>
      <c r="S539" t="str">
        <f t="shared" si="34"/>
        <v>theater</v>
      </c>
      <c r="T539" t="str">
        <f t="shared" si="35"/>
        <v>plays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7">
        <v>42503.461377314808</v>
      </c>
      <c r="K540">
        <v>1460574263</v>
      </c>
      <c r="L540" s="17">
        <v>42473.461377314808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302.42</v>
      </c>
      <c r="R540" s="5">
        <f t="shared" si="33"/>
        <v>252.01666666666668</v>
      </c>
      <c r="S540" t="str">
        <f t="shared" si="34"/>
        <v>theater</v>
      </c>
      <c r="T540" t="str">
        <f t="shared" si="35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7">
        <v>42555.716516203705</v>
      </c>
      <c r="K541">
        <v>1465866707</v>
      </c>
      <c r="L541" s="17">
        <v>42534.716516203705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100.64400000000001</v>
      </c>
      <c r="R541" s="5">
        <f t="shared" si="33"/>
        <v>25.161000000000001</v>
      </c>
      <c r="S541" t="str">
        <f t="shared" si="34"/>
        <v>theater</v>
      </c>
      <c r="T541" t="str">
        <f t="shared" si="35"/>
        <v>plays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7">
        <v>42039.483865740738</v>
      </c>
      <c r="K542">
        <v>1420486606</v>
      </c>
      <c r="L542" s="17">
        <v>42009.483865740738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6.6666666666666671E-3</v>
      </c>
      <c r="R542" s="5">
        <f t="shared" si="33"/>
        <v>1</v>
      </c>
      <c r="S542" t="str">
        <f t="shared" si="34"/>
        <v>technology</v>
      </c>
      <c r="T542" t="str">
        <f t="shared" si="35"/>
        <v>web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7">
        <v>42305.713356481479</v>
      </c>
      <c r="K543">
        <v>1443488834</v>
      </c>
      <c r="L543" s="17">
        <v>42275.713356481479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0.55555555555555558</v>
      </c>
      <c r="R543" s="5">
        <f t="shared" si="33"/>
        <v>25</v>
      </c>
      <c r="S543" t="str">
        <f t="shared" si="34"/>
        <v>technology</v>
      </c>
      <c r="T543" t="str">
        <f t="shared" si="35"/>
        <v>web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7">
        <v>42493.362453703703</v>
      </c>
      <c r="K544">
        <v>1457113316</v>
      </c>
      <c r="L544" s="17">
        <v>42433.404120370367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3.9999999999999996E-4</v>
      </c>
      <c r="R544" s="5">
        <f t="shared" si="33"/>
        <v>1</v>
      </c>
      <c r="S544" t="str">
        <f t="shared" si="34"/>
        <v>technology</v>
      </c>
      <c r="T544" t="str">
        <f t="shared" si="35"/>
        <v>web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7">
        <v>41943.75881944444</v>
      </c>
      <c r="K545">
        <v>1412215962</v>
      </c>
      <c r="L545" s="17">
        <v>41913.75881944444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0.31818181818181818</v>
      </c>
      <c r="R545" s="5">
        <f t="shared" si="33"/>
        <v>35</v>
      </c>
      <c r="S545" t="str">
        <f t="shared" si="34"/>
        <v>technology</v>
      </c>
      <c r="T545" t="str">
        <f t="shared" si="35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7">
        <v>42555.323611111111</v>
      </c>
      <c r="K546">
        <v>1465055160</v>
      </c>
      <c r="L546" s="17">
        <v>42525.323611111111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</v>
      </c>
      <c r="R546" s="5">
        <f t="shared" si="33"/>
        <v>3</v>
      </c>
      <c r="S546" t="str">
        <f t="shared" si="34"/>
        <v>technology</v>
      </c>
      <c r="T546" t="str">
        <f t="shared" si="35"/>
        <v>web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7">
        <v>42323.300798611112</v>
      </c>
      <c r="K547">
        <v>1444140789</v>
      </c>
      <c r="L547" s="17">
        <v>42283.25913194444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27.383999999999997</v>
      </c>
      <c r="R547" s="5">
        <f t="shared" si="33"/>
        <v>402.70588235294116</v>
      </c>
      <c r="S547" t="str">
        <f t="shared" si="34"/>
        <v>technology</v>
      </c>
      <c r="T547" t="str">
        <f t="shared" si="35"/>
        <v>web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7">
        <v>42294.334664351853</v>
      </c>
      <c r="K548">
        <v>1441209715</v>
      </c>
      <c r="L548" s="17">
        <v>42249.334664351853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8.666666666666667E-2</v>
      </c>
      <c r="R548" s="5">
        <f t="shared" si="33"/>
        <v>26</v>
      </c>
      <c r="S548" t="str">
        <f t="shared" si="34"/>
        <v>technology</v>
      </c>
      <c r="T548" t="str">
        <f t="shared" si="35"/>
        <v>web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7">
        <v>42410.363009259258</v>
      </c>
      <c r="K549">
        <v>1452530564</v>
      </c>
      <c r="L549" s="17">
        <v>42380.363009259258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5" t="e">
        <f t="shared" si="33"/>
        <v>#DIV/0!</v>
      </c>
      <c r="S549" t="str">
        <f t="shared" si="34"/>
        <v>technology</v>
      </c>
      <c r="T549" t="str">
        <f t="shared" si="35"/>
        <v>web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7">
        <v>42306.57</v>
      </c>
      <c r="K550">
        <v>1443562848</v>
      </c>
      <c r="L550" s="17">
        <v>42276.57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0.09</v>
      </c>
      <c r="R550" s="5">
        <f t="shared" si="33"/>
        <v>9</v>
      </c>
      <c r="S550" t="str">
        <f t="shared" si="34"/>
        <v>technology</v>
      </c>
      <c r="T550" t="str">
        <f t="shared" si="35"/>
        <v>web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7">
        <v>42193.303495370368</v>
      </c>
      <c r="K551">
        <v>1433776622</v>
      </c>
      <c r="L551" s="17">
        <v>42163.303495370368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</v>
      </c>
      <c r="R551" s="5">
        <f t="shared" si="33"/>
        <v>8.5</v>
      </c>
      <c r="S551" t="str">
        <f t="shared" si="34"/>
        <v>technology</v>
      </c>
      <c r="T551" t="str">
        <f t="shared" si="35"/>
        <v>web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7">
        <v>42765.874999999993</v>
      </c>
      <c r="K552">
        <v>1484756245</v>
      </c>
      <c r="L552" s="17">
        <v>42753.34542824074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0.70000000000000007</v>
      </c>
      <c r="R552" s="5">
        <f t="shared" si="33"/>
        <v>8.75</v>
      </c>
      <c r="S552" t="str">
        <f t="shared" si="34"/>
        <v>technology</v>
      </c>
      <c r="T552" t="str">
        <f t="shared" si="35"/>
        <v>web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7">
        <v>42217.411805555552</v>
      </c>
      <c r="K553">
        <v>1434609424</v>
      </c>
      <c r="L553" s="17">
        <v>42172.942407407405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5.0413333333333332</v>
      </c>
      <c r="R553" s="5">
        <f t="shared" si="33"/>
        <v>135.03571428571428</v>
      </c>
      <c r="S553" t="str">
        <f t="shared" si="34"/>
        <v>technology</v>
      </c>
      <c r="T553" t="str">
        <f t="shared" si="35"/>
        <v>web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7">
        <v>42378.283518518518</v>
      </c>
      <c r="K554">
        <v>1447166896</v>
      </c>
      <c r="L554" s="17">
        <v>42318.283518518518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5" t="e">
        <f t="shared" si="33"/>
        <v>#DIV/0!</v>
      </c>
      <c r="S554" t="str">
        <f t="shared" si="34"/>
        <v>technology</v>
      </c>
      <c r="T554" t="str">
        <f t="shared" si="35"/>
        <v>web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7">
        <v>41957.428136574068</v>
      </c>
      <c r="K555">
        <v>1413393391</v>
      </c>
      <c r="L555" s="17">
        <v>41927.386469907404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0.49199999999999999</v>
      </c>
      <c r="R555" s="5">
        <f t="shared" si="33"/>
        <v>20.5</v>
      </c>
      <c r="S555" t="str">
        <f t="shared" si="34"/>
        <v>technology</v>
      </c>
      <c r="T555" t="str">
        <f t="shared" si="35"/>
        <v>web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7">
        <v>41931.351527777777</v>
      </c>
      <c r="K556">
        <v>1411143972</v>
      </c>
      <c r="L556" s="17">
        <v>41901.351527777777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36.589147286821706</v>
      </c>
      <c r="R556" s="5">
        <f t="shared" si="33"/>
        <v>64.36363636363636</v>
      </c>
      <c r="S556" t="str">
        <f t="shared" si="34"/>
        <v>technology</v>
      </c>
      <c r="T556" t="str">
        <f t="shared" si="35"/>
        <v>web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7">
        <v>42533.020173611112</v>
      </c>
      <c r="K557">
        <v>1463128143</v>
      </c>
      <c r="L557" s="17">
        <v>42503.020173611112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5" t="e">
        <f t="shared" si="33"/>
        <v>#DIV/0!</v>
      </c>
      <c r="S557" t="str">
        <f t="shared" si="34"/>
        <v>technology</v>
      </c>
      <c r="T557" t="str">
        <f t="shared" si="35"/>
        <v>web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7">
        <v>42375.526817129627</v>
      </c>
      <c r="K558">
        <v>1449520717</v>
      </c>
      <c r="L558" s="17">
        <v>42345.526817129627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</v>
      </c>
      <c r="R558" s="5">
        <f t="shared" si="33"/>
        <v>200</v>
      </c>
      <c r="S558" t="str">
        <f t="shared" si="34"/>
        <v>technology</v>
      </c>
      <c r="T558" t="str">
        <f t="shared" si="35"/>
        <v>web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7">
        <v>42706.650497685179</v>
      </c>
      <c r="K559">
        <v>1478126203</v>
      </c>
      <c r="L559" s="17">
        <v>42676.608831018515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0.91066666666666674</v>
      </c>
      <c r="R559" s="5">
        <f t="shared" si="33"/>
        <v>68.3</v>
      </c>
      <c r="S559" t="str">
        <f t="shared" si="34"/>
        <v>technology</v>
      </c>
      <c r="T559" t="str">
        <f t="shared" si="35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7">
        <v>42087.508159722223</v>
      </c>
      <c r="K560">
        <v>1424639505</v>
      </c>
      <c r="L560" s="17">
        <v>42057.549826388888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5" t="e">
        <f t="shared" si="33"/>
        <v>#DIV/0!</v>
      </c>
      <c r="S560" t="str">
        <f t="shared" si="34"/>
        <v>technology</v>
      </c>
      <c r="T560" t="str">
        <f t="shared" si="35"/>
        <v>web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7">
        <v>42350.949768518512</v>
      </c>
      <c r="K561">
        <v>1447397260</v>
      </c>
      <c r="L561" s="17">
        <v>42320.949768518512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2.0833333333333336E-2</v>
      </c>
      <c r="R561" s="5">
        <f t="shared" si="33"/>
        <v>50</v>
      </c>
      <c r="S561" t="str">
        <f t="shared" si="34"/>
        <v>technology</v>
      </c>
      <c r="T561" t="str">
        <f t="shared" si="35"/>
        <v>web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7">
        <v>41990.438020833331</v>
      </c>
      <c r="K562">
        <v>1416249045</v>
      </c>
      <c r="L562" s="17">
        <v>41960.438020833331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1.2E-2</v>
      </c>
      <c r="R562" s="5">
        <f t="shared" si="33"/>
        <v>4</v>
      </c>
      <c r="S562" t="str">
        <f t="shared" si="34"/>
        <v>technology</v>
      </c>
      <c r="T562" t="str">
        <f t="shared" si="35"/>
        <v>web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7">
        <v>42303.325381944444</v>
      </c>
      <c r="K563">
        <v>1442850513</v>
      </c>
      <c r="L563" s="17">
        <v>42268.325381944444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0.36666666666666664</v>
      </c>
      <c r="R563" s="5">
        <f t="shared" si="33"/>
        <v>27.5</v>
      </c>
      <c r="S563" t="str">
        <f t="shared" si="34"/>
        <v>technology</v>
      </c>
      <c r="T563" t="str">
        <f t="shared" si="35"/>
        <v>web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7">
        <v>42722.05572916667</v>
      </c>
      <c r="K564">
        <v>1479460815</v>
      </c>
      <c r="L564" s="17">
        <v>42692.05572916667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5" t="e">
        <f t="shared" si="33"/>
        <v>#DIV/0!</v>
      </c>
      <c r="S564" t="str">
        <f t="shared" si="34"/>
        <v>technology</v>
      </c>
      <c r="T564" t="str">
        <f t="shared" si="35"/>
        <v>web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7">
        <v>42051.736655092587</v>
      </c>
      <c r="K565">
        <v>1421545247</v>
      </c>
      <c r="L565" s="17">
        <v>42021.736655092587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9.0666666666666659E-2</v>
      </c>
      <c r="R565" s="5">
        <f t="shared" si="33"/>
        <v>34</v>
      </c>
      <c r="S565" t="str">
        <f t="shared" si="34"/>
        <v>technology</v>
      </c>
      <c r="T565" t="str">
        <f t="shared" si="35"/>
        <v>web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7">
        <v>42441.609664351847</v>
      </c>
      <c r="K566">
        <v>1455230275</v>
      </c>
      <c r="L566" s="17">
        <v>42411.609664351847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5.5555555555555558E-3</v>
      </c>
      <c r="R566" s="5">
        <f t="shared" si="33"/>
        <v>1</v>
      </c>
      <c r="S566" t="str">
        <f t="shared" si="34"/>
        <v>technology</v>
      </c>
      <c r="T566" t="str">
        <f t="shared" si="35"/>
        <v>web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7">
        <v>42195.451956018522</v>
      </c>
      <c r="K567">
        <v>1433962249</v>
      </c>
      <c r="L567" s="17">
        <v>42165.451956018522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5" t="e">
        <f t="shared" si="33"/>
        <v>#DIV/0!</v>
      </c>
      <c r="S567" t="str">
        <f t="shared" si="34"/>
        <v>technology</v>
      </c>
      <c r="T567" t="str">
        <f t="shared" si="35"/>
        <v>web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7">
        <v>42565.351076388884</v>
      </c>
      <c r="K568">
        <v>1465921533</v>
      </c>
      <c r="L568" s="17">
        <v>42535.351076388884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0.02</v>
      </c>
      <c r="R568" s="5">
        <f t="shared" si="33"/>
        <v>1</v>
      </c>
      <c r="S568" t="str">
        <f t="shared" si="34"/>
        <v>technology</v>
      </c>
      <c r="T568" t="str">
        <f t="shared" si="35"/>
        <v>web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7">
        <v>42005.509189814817</v>
      </c>
      <c r="K569">
        <v>1417551194</v>
      </c>
      <c r="L569" s="17">
        <v>41975.509189814817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5" t="e">
        <f t="shared" si="33"/>
        <v>#DIV/0!</v>
      </c>
      <c r="S569" t="str">
        <f t="shared" si="34"/>
        <v>technology</v>
      </c>
      <c r="T569" t="str">
        <f t="shared" si="35"/>
        <v>web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7">
        <v>42385.124999999993</v>
      </c>
      <c r="K570">
        <v>1449785223</v>
      </c>
      <c r="L570" s="17">
        <v>42348.588229166664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1</v>
      </c>
      <c r="R570" s="5">
        <f t="shared" si="33"/>
        <v>49</v>
      </c>
      <c r="S570" t="str">
        <f t="shared" si="34"/>
        <v>technology</v>
      </c>
      <c r="T570" t="str">
        <f t="shared" si="35"/>
        <v>web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7">
        <v>42370.514027777775</v>
      </c>
      <c r="K571">
        <v>1449087612</v>
      </c>
      <c r="L571" s="17">
        <v>42340.514027777775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0.8</v>
      </c>
      <c r="R571" s="5">
        <f t="shared" si="33"/>
        <v>20</v>
      </c>
      <c r="S571" t="str">
        <f t="shared" si="34"/>
        <v>technology</v>
      </c>
      <c r="T571" t="str">
        <f t="shared" si="35"/>
        <v>web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7">
        <v>42418.464918981481</v>
      </c>
      <c r="K572">
        <v>1453230569</v>
      </c>
      <c r="L572" s="17">
        <v>42388.464918981481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0.16705882352941176</v>
      </c>
      <c r="R572" s="5">
        <f t="shared" si="33"/>
        <v>142</v>
      </c>
      <c r="S572" t="str">
        <f t="shared" si="34"/>
        <v>technology</v>
      </c>
      <c r="T572" t="str">
        <f t="shared" si="35"/>
        <v>web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7">
        <v>42211.832638888889</v>
      </c>
      <c r="K573">
        <v>1436297723</v>
      </c>
      <c r="L573" s="17">
        <v>42192.482905092591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0.42399999999999999</v>
      </c>
      <c r="R573" s="5">
        <f t="shared" si="33"/>
        <v>53</v>
      </c>
      <c r="S573" t="str">
        <f t="shared" si="34"/>
        <v>technology</v>
      </c>
      <c r="T573" t="str">
        <f t="shared" si="35"/>
        <v>web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7">
        <v>42312.424629629626</v>
      </c>
      <c r="K574">
        <v>1444065088</v>
      </c>
      <c r="L574" s="17">
        <v>42282.382962962954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5" t="e">
        <f t="shared" si="33"/>
        <v>#DIV/0!</v>
      </c>
      <c r="S574" t="str">
        <f t="shared" si="34"/>
        <v>technology</v>
      </c>
      <c r="T574" t="str">
        <f t="shared" si="35"/>
        <v>web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7">
        <v>42021.716666666667</v>
      </c>
      <c r="K575">
        <v>1416445931</v>
      </c>
      <c r="L575" s="17">
        <v>41962.716793981475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0.38925389253892539</v>
      </c>
      <c r="R575" s="5">
        <f t="shared" si="33"/>
        <v>38.444444444444443</v>
      </c>
      <c r="S575" t="str">
        <f t="shared" si="34"/>
        <v>technology</v>
      </c>
      <c r="T575" t="str">
        <f t="shared" si="35"/>
        <v>web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7">
        <v>42662.110034722216</v>
      </c>
      <c r="K576">
        <v>1474281507</v>
      </c>
      <c r="L576" s="17">
        <v>42632.110034722216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0.7155635062611807</v>
      </c>
      <c r="R576" s="5">
        <f t="shared" si="33"/>
        <v>20</v>
      </c>
      <c r="S576" t="str">
        <f t="shared" si="34"/>
        <v>technology</v>
      </c>
      <c r="T576" t="str">
        <f t="shared" si="35"/>
        <v>web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7">
        <v>42168.359293981477</v>
      </c>
      <c r="K577">
        <v>1431621443</v>
      </c>
      <c r="L577" s="17">
        <v>42138.359293981477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0.43166666666666664</v>
      </c>
      <c r="R577" s="5">
        <f t="shared" si="33"/>
        <v>64.75</v>
      </c>
      <c r="S577" t="str">
        <f t="shared" si="34"/>
        <v>technology</v>
      </c>
      <c r="T577" t="str">
        <f t="shared" si="35"/>
        <v>web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7">
        <v>42091.096666666665</v>
      </c>
      <c r="K578">
        <v>1422357552</v>
      </c>
      <c r="L578" s="17">
        <v>42031.138333333329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si="32"/>
        <v>1.25E-3</v>
      </c>
      <c r="R578" s="5">
        <f t="shared" si="33"/>
        <v>1</v>
      </c>
      <c r="S578" t="str">
        <f t="shared" si="34"/>
        <v>technology</v>
      </c>
      <c r="T578" t="str">
        <f t="shared" si="35"/>
        <v>web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7">
        <v>42510.255810185183</v>
      </c>
      <c r="K579">
        <v>1458569302</v>
      </c>
      <c r="L579" s="17">
        <v>42450.255810185183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6">E579/D579*100</f>
        <v>0.2</v>
      </c>
      <c r="R579" s="5">
        <f t="shared" ref="R579:R642" si="37">E579/N579</f>
        <v>10</v>
      </c>
      <c r="S579" t="str">
        <f t="shared" ref="S579:S642" si="38">LEFT(P579,SEARCH("/",P579)-1)</f>
        <v>technology</v>
      </c>
      <c r="T579" t="str">
        <f t="shared" ref="T579:T642" si="39">RIGHT(P579,LEN(P579)-SEARCH("/",P579))</f>
        <v>web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7">
        <v>42254.245289351849</v>
      </c>
      <c r="K580">
        <v>1439560393</v>
      </c>
      <c r="L580" s="17">
        <v>42230.245289351849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1.12E-2</v>
      </c>
      <c r="R580" s="5">
        <f t="shared" si="37"/>
        <v>2</v>
      </c>
      <c r="S580" t="str">
        <f t="shared" si="38"/>
        <v>technology</v>
      </c>
      <c r="T580" t="str">
        <f t="shared" si="39"/>
        <v>web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7">
        <v>41998.518784722219</v>
      </c>
      <c r="K581">
        <v>1416947223</v>
      </c>
      <c r="L581" s="17">
        <v>41968.518784722219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1.4583333333333333</v>
      </c>
      <c r="R581" s="5">
        <f t="shared" si="37"/>
        <v>35</v>
      </c>
      <c r="S581" t="str">
        <f t="shared" si="38"/>
        <v>technology</v>
      </c>
      <c r="T581" t="str">
        <f t="shared" si="39"/>
        <v>web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7">
        <v>42635.574849537035</v>
      </c>
      <c r="K582">
        <v>1471988867</v>
      </c>
      <c r="L582" s="17">
        <v>42605.574849537035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3.3333333333333333E-2</v>
      </c>
      <c r="R582" s="5">
        <f t="shared" si="37"/>
        <v>1</v>
      </c>
      <c r="S582" t="str">
        <f t="shared" si="38"/>
        <v>technology</v>
      </c>
      <c r="T582" t="str">
        <f t="shared" si="3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7">
        <v>42217.679444444446</v>
      </c>
      <c r="K583">
        <v>1435882704</v>
      </c>
      <c r="L583" s="17">
        <v>42187.679444444446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5" t="e">
        <f t="shared" si="37"/>
        <v>#DIV/0!</v>
      </c>
      <c r="S583" t="str">
        <f t="shared" si="38"/>
        <v>technology</v>
      </c>
      <c r="T583" t="str">
        <f t="shared" si="39"/>
        <v>web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7">
        <v>42078.416666666664</v>
      </c>
      <c r="K584">
        <v>1424454319</v>
      </c>
      <c r="L584" s="17">
        <v>42055.406469907401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5" t="e">
        <f t="shared" si="37"/>
        <v>#DIV/0!</v>
      </c>
      <c r="S584" t="str">
        <f t="shared" si="38"/>
        <v>technology</v>
      </c>
      <c r="T584" t="str">
        <f t="shared" si="39"/>
        <v>web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7">
        <v>42082.563506944447</v>
      </c>
      <c r="K585">
        <v>1424212287</v>
      </c>
      <c r="L585" s="17">
        <v>42052.605173611104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1.1111111111111112E-2</v>
      </c>
      <c r="R585" s="5">
        <f t="shared" si="37"/>
        <v>1</v>
      </c>
      <c r="S585" t="str">
        <f t="shared" si="38"/>
        <v>technology</v>
      </c>
      <c r="T585" t="str">
        <f t="shared" si="39"/>
        <v>web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7">
        <v>42079.341620370367</v>
      </c>
      <c r="K586">
        <v>1423933916</v>
      </c>
      <c r="L586" s="17">
        <v>42049.383287037032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1</v>
      </c>
      <c r="R586" s="5">
        <f t="shared" si="37"/>
        <v>5</v>
      </c>
      <c r="S586" t="str">
        <f t="shared" si="38"/>
        <v>technology</v>
      </c>
      <c r="T586" t="str">
        <f t="shared" si="39"/>
        <v>web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7">
        <v>42338.666666666664</v>
      </c>
      <c r="K587">
        <v>1444123377</v>
      </c>
      <c r="L587" s="17">
        <v>42283.057604166665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5" t="e">
        <f t="shared" si="37"/>
        <v>#DIV/0!</v>
      </c>
      <c r="S587" t="str">
        <f t="shared" si="38"/>
        <v>technology</v>
      </c>
      <c r="T587" t="str">
        <f t="shared" si="39"/>
        <v>web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7">
        <v>42050.520914351851</v>
      </c>
      <c r="K588">
        <v>1421440207</v>
      </c>
      <c r="L588" s="17">
        <v>42020.520914351851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0.55999999999999994</v>
      </c>
      <c r="R588" s="5">
        <f t="shared" si="37"/>
        <v>14</v>
      </c>
      <c r="S588" t="str">
        <f t="shared" si="38"/>
        <v>technology</v>
      </c>
      <c r="T588" t="str">
        <f t="shared" si="39"/>
        <v>web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7">
        <v>42110.423993055556</v>
      </c>
      <c r="K589">
        <v>1426615833</v>
      </c>
      <c r="L589" s="17">
        <v>42080.423993055556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9.0833333333333339</v>
      </c>
      <c r="R589" s="5">
        <f t="shared" si="37"/>
        <v>389.28571428571428</v>
      </c>
      <c r="S589" t="str">
        <f t="shared" si="38"/>
        <v>technology</v>
      </c>
      <c r="T589" t="str">
        <f t="shared" si="39"/>
        <v>web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7">
        <v>42691.477847222217</v>
      </c>
      <c r="K590">
        <v>1474223286</v>
      </c>
      <c r="L590" s="17">
        <v>42631.43618055556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3.3444444444444441</v>
      </c>
      <c r="R590" s="5">
        <f t="shared" si="37"/>
        <v>150.5</v>
      </c>
      <c r="S590" t="str">
        <f t="shared" si="38"/>
        <v>technology</v>
      </c>
      <c r="T590" t="str">
        <f t="shared" si="39"/>
        <v>web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7">
        <v>42193.281238425923</v>
      </c>
      <c r="K591">
        <v>1435070699</v>
      </c>
      <c r="L591" s="17">
        <v>42178.281238425923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1.3333333333333334E-2</v>
      </c>
      <c r="R591" s="5">
        <f t="shared" si="37"/>
        <v>1</v>
      </c>
      <c r="S591" t="str">
        <f t="shared" si="38"/>
        <v>technology</v>
      </c>
      <c r="T591" t="str">
        <f t="shared" si="39"/>
        <v>web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7">
        <v>42408.209027777775</v>
      </c>
      <c r="K592">
        <v>1452259131</v>
      </c>
      <c r="L592" s="17">
        <v>42377.22142361111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</v>
      </c>
      <c r="R592" s="5">
        <f t="shared" si="37"/>
        <v>24.777777777777779</v>
      </c>
      <c r="S592" t="str">
        <f t="shared" si="38"/>
        <v>technology</v>
      </c>
      <c r="T592" t="str">
        <f t="shared" si="39"/>
        <v>web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7">
        <v>42207.209837962961</v>
      </c>
      <c r="K593">
        <v>1434978130</v>
      </c>
      <c r="L593" s="17">
        <v>42177.209837962961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6.0999999999999999E-2</v>
      </c>
      <c r="R593" s="5">
        <f t="shared" si="37"/>
        <v>30.5</v>
      </c>
      <c r="S593" t="str">
        <f t="shared" si="38"/>
        <v>technology</v>
      </c>
      <c r="T593" t="str">
        <f t="shared" si="39"/>
        <v>web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7">
        <v>41975.898842592585</v>
      </c>
      <c r="K594">
        <v>1414992860</v>
      </c>
      <c r="L594" s="17">
        <v>41945.898842592593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3.3333333333333335</v>
      </c>
      <c r="R594" s="5">
        <f t="shared" si="37"/>
        <v>250</v>
      </c>
      <c r="S594" t="str">
        <f t="shared" si="38"/>
        <v>technology</v>
      </c>
      <c r="T594" t="str">
        <f t="shared" si="3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7">
        <v>42100.302604166667</v>
      </c>
      <c r="K595">
        <v>1425744945</v>
      </c>
      <c r="L595" s="17">
        <v>42070.344270833331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23</v>
      </c>
      <c r="R595" s="5">
        <f t="shared" si="37"/>
        <v>16.428571428571427</v>
      </c>
      <c r="S595" t="str">
        <f t="shared" si="38"/>
        <v>technology</v>
      </c>
      <c r="T595" t="str">
        <f t="shared" si="39"/>
        <v>web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7">
        <v>42476.446828703702</v>
      </c>
      <c r="K596">
        <v>1458240206</v>
      </c>
      <c r="L596" s="17">
        <v>42446.446828703702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0.104</v>
      </c>
      <c r="R596" s="5">
        <f t="shared" si="37"/>
        <v>13</v>
      </c>
      <c r="S596" t="str">
        <f t="shared" si="38"/>
        <v>technology</v>
      </c>
      <c r="T596" t="str">
        <f t="shared" si="39"/>
        <v>web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7">
        <v>42127.736550925918</v>
      </c>
      <c r="K597">
        <v>1426815638</v>
      </c>
      <c r="L597" s="17">
        <v>42082.736550925918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0.42599999999999999</v>
      </c>
      <c r="R597" s="5">
        <f t="shared" si="37"/>
        <v>53.25</v>
      </c>
      <c r="S597" t="str">
        <f t="shared" si="38"/>
        <v>technology</v>
      </c>
      <c r="T597" t="str">
        <f t="shared" si="39"/>
        <v>web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7">
        <v>42676.563564814809</v>
      </c>
      <c r="K598">
        <v>1475530292</v>
      </c>
      <c r="L598" s="17">
        <v>42646.563564814809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0.03</v>
      </c>
      <c r="R598" s="5">
        <f t="shared" si="37"/>
        <v>3</v>
      </c>
      <c r="S598" t="str">
        <f t="shared" si="38"/>
        <v>technology</v>
      </c>
      <c r="T598" t="str">
        <f t="shared" si="39"/>
        <v>web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7">
        <v>42582.333333333336</v>
      </c>
      <c r="K599">
        <v>1466787335</v>
      </c>
      <c r="L599" s="17">
        <v>42545.371932870366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0.26666666666666666</v>
      </c>
      <c r="R599" s="5">
        <f t="shared" si="37"/>
        <v>10</v>
      </c>
      <c r="S599" t="str">
        <f t="shared" si="38"/>
        <v>technology</v>
      </c>
      <c r="T599" t="str">
        <f t="shared" si="39"/>
        <v>web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7">
        <v>41977.668761574074</v>
      </c>
      <c r="K600">
        <v>1415145781</v>
      </c>
      <c r="L600" s="17">
        <v>41947.668761574074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34</v>
      </c>
      <c r="R600" s="5">
        <f t="shared" si="37"/>
        <v>121.42857142857143</v>
      </c>
      <c r="S600" t="str">
        <f t="shared" si="38"/>
        <v>technology</v>
      </c>
      <c r="T600" t="str">
        <f t="shared" si="39"/>
        <v>web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7">
        <v>42071.302777777775</v>
      </c>
      <c r="K601">
        <v>1423769402</v>
      </c>
      <c r="L601" s="17">
        <v>42047.479189814818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6.2E-2</v>
      </c>
      <c r="R601" s="5">
        <f t="shared" si="37"/>
        <v>15.5</v>
      </c>
      <c r="S601" t="str">
        <f t="shared" si="38"/>
        <v>technology</v>
      </c>
      <c r="T601" t="str">
        <f t="shared" si="39"/>
        <v>web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7">
        <v>42133.464837962958</v>
      </c>
      <c r="K602">
        <v>1426014562</v>
      </c>
      <c r="L602" s="17">
        <v>42073.464837962958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2</v>
      </c>
      <c r="R602" s="5">
        <f t="shared" si="37"/>
        <v>100</v>
      </c>
      <c r="S602" t="str">
        <f t="shared" si="38"/>
        <v>technology</v>
      </c>
      <c r="T602" t="str">
        <f t="shared" si="39"/>
        <v>web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7">
        <v>41999.52475694444</v>
      </c>
      <c r="K603">
        <v>1417034139</v>
      </c>
      <c r="L603" s="17">
        <v>41969.52475694444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1.4000000000000001</v>
      </c>
      <c r="R603" s="5">
        <f t="shared" si="37"/>
        <v>23.333333333333332</v>
      </c>
      <c r="S603" t="str">
        <f t="shared" si="38"/>
        <v>technology</v>
      </c>
      <c r="T603" t="str">
        <f t="shared" si="39"/>
        <v>web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7">
        <v>42173.460821759254</v>
      </c>
      <c r="K604">
        <v>1432062215</v>
      </c>
      <c r="L604" s="17">
        <v>42143.460821759254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5" t="e">
        <f t="shared" si="37"/>
        <v>#DIV/0!</v>
      </c>
      <c r="S604" t="str">
        <f t="shared" si="38"/>
        <v>technology</v>
      </c>
      <c r="T604" t="str">
        <f t="shared" si="39"/>
        <v>web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7">
        <v>41865.305821759255</v>
      </c>
      <c r="K605">
        <v>1405437623</v>
      </c>
      <c r="L605" s="17">
        <v>41835.305821759255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</v>
      </c>
      <c r="R605" s="5">
        <f t="shared" si="37"/>
        <v>45.386153846153846</v>
      </c>
      <c r="S605" t="str">
        <f t="shared" si="38"/>
        <v>technology</v>
      </c>
      <c r="T605" t="str">
        <f t="shared" si="39"/>
        <v>web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7">
        <v>41878.702037037037</v>
      </c>
      <c r="K606">
        <v>1406595056</v>
      </c>
      <c r="L606" s="17">
        <v>41848.702037037037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5" t="e">
        <f t="shared" si="37"/>
        <v>#DIV/0!</v>
      </c>
      <c r="S606" t="str">
        <f t="shared" si="38"/>
        <v>technology</v>
      </c>
      <c r="T606" t="str">
        <f t="shared" si="39"/>
        <v>web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7">
        <v>42239.02439814814</v>
      </c>
      <c r="K607">
        <v>1436430908</v>
      </c>
      <c r="L607" s="17">
        <v>42194.02439814814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</v>
      </c>
      <c r="R607" s="5">
        <f t="shared" si="37"/>
        <v>16.375</v>
      </c>
      <c r="S607" t="str">
        <f t="shared" si="38"/>
        <v>technology</v>
      </c>
      <c r="T607" t="str">
        <f t="shared" si="39"/>
        <v>web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7">
        <v>42148.291666666664</v>
      </c>
      <c r="K608">
        <v>1428507409</v>
      </c>
      <c r="L608" s="17">
        <v>42102.317233796297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0.2</v>
      </c>
      <c r="R608" s="5">
        <f t="shared" si="37"/>
        <v>10</v>
      </c>
      <c r="S608" t="str">
        <f t="shared" si="38"/>
        <v>technology</v>
      </c>
      <c r="T608" t="str">
        <f t="shared" si="3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7">
        <v>42330.53398148148</v>
      </c>
      <c r="K609">
        <v>1445629736</v>
      </c>
      <c r="L609" s="17">
        <v>42300.492314814815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5" t="e">
        <f t="shared" si="37"/>
        <v>#DIV/0!</v>
      </c>
      <c r="S609" t="str">
        <f t="shared" si="38"/>
        <v>technology</v>
      </c>
      <c r="T609" t="str">
        <f t="shared" si="39"/>
        <v>web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7">
        <v>42170.587731481479</v>
      </c>
      <c r="K610">
        <v>1431813980</v>
      </c>
      <c r="L610" s="17">
        <v>42140.587731481479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0.97400000000000009</v>
      </c>
      <c r="R610" s="5">
        <f t="shared" si="37"/>
        <v>292.2</v>
      </c>
      <c r="S610" t="str">
        <f t="shared" si="38"/>
        <v>technology</v>
      </c>
      <c r="T610" t="str">
        <f t="shared" si="3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7">
        <v>42336.742407407401</v>
      </c>
      <c r="K611">
        <v>1446166144</v>
      </c>
      <c r="L611" s="17">
        <v>42306.700740740744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0.64102564102564097</v>
      </c>
      <c r="R611" s="5">
        <f t="shared" si="37"/>
        <v>5</v>
      </c>
      <c r="S611" t="str">
        <f t="shared" si="38"/>
        <v>technology</v>
      </c>
      <c r="T611" t="str">
        <f t="shared" si="39"/>
        <v>web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7">
        <v>42116.497523148144</v>
      </c>
      <c r="K612">
        <v>1427140586</v>
      </c>
      <c r="L612" s="17">
        <v>42086.497523148144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5" t="e">
        <f t="shared" si="37"/>
        <v>#DIV/0!</v>
      </c>
      <c r="S612" t="str">
        <f t="shared" si="38"/>
        <v>technology</v>
      </c>
      <c r="T612" t="str">
        <f t="shared" si="39"/>
        <v>web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7">
        <v>42388.227280092593</v>
      </c>
      <c r="K613">
        <v>1448026037</v>
      </c>
      <c r="L613" s="17">
        <v>42328.227280092593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5" t="e">
        <f t="shared" si="37"/>
        <v>#DIV/0!</v>
      </c>
      <c r="S613" t="str">
        <f t="shared" si="38"/>
        <v>technology</v>
      </c>
      <c r="T613" t="str">
        <f t="shared" si="39"/>
        <v>web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7">
        <v>42614.698449074065</v>
      </c>
      <c r="K614">
        <v>1470185146</v>
      </c>
      <c r="L614" s="17">
        <v>42584.698449074065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5" t="e">
        <f t="shared" si="37"/>
        <v>#DIV/0!</v>
      </c>
      <c r="S614" t="str">
        <f t="shared" si="38"/>
        <v>technology</v>
      </c>
      <c r="T614" t="str">
        <f t="shared" si="39"/>
        <v>web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7">
        <v>42277.874305555553</v>
      </c>
      <c r="K615">
        <v>1441022120</v>
      </c>
      <c r="L615" s="17">
        <v>42247.163425925923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21.363333333333333</v>
      </c>
      <c r="R615" s="5">
        <f t="shared" si="37"/>
        <v>105.93388429752066</v>
      </c>
      <c r="S615" t="str">
        <f t="shared" si="38"/>
        <v>technology</v>
      </c>
      <c r="T615" t="str">
        <f t="shared" si="39"/>
        <v>web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7">
        <v>42544.728472222218</v>
      </c>
      <c r="K616">
        <v>1464139740</v>
      </c>
      <c r="L616" s="17">
        <v>42514.728472222218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5" t="e">
        <f t="shared" si="37"/>
        <v>#DIV/0!</v>
      </c>
      <c r="S616" t="str">
        <f t="shared" si="38"/>
        <v>technology</v>
      </c>
      <c r="T616" t="str">
        <f t="shared" si="3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7">
        <v>42271.788877314808</v>
      </c>
      <c r="K617">
        <v>1440557759</v>
      </c>
      <c r="L617" s="17">
        <v>42241.788877314808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5" t="e">
        <f t="shared" si="37"/>
        <v>#DIV/0!</v>
      </c>
      <c r="S617" t="str">
        <f t="shared" si="38"/>
        <v>technology</v>
      </c>
      <c r="T617" t="str">
        <f t="shared" si="39"/>
        <v>web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7">
        <v>42791.042905092596</v>
      </c>
      <c r="K618">
        <v>1485421307</v>
      </c>
      <c r="L618" s="17">
        <v>42761.042905092596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5" t="e">
        <f t="shared" si="37"/>
        <v>#DIV/0!</v>
      </c>
      <c r="S618" t="str">
        <f t="shared" si="38"/>
        <v>technology</v>
      </c>
      <c r="T618" t="str">
        <f t="shared" si="39"/>
        <v>web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7">
        <v>42132.009756944441</v>
      </c>
      <c r="K619">
        <v>1427184843</v>
      </c>
      <c r="L619" s="17">
        <v>42087.009756944441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3</v>
      </c>
      <c r="R619" s="5">
        <f t="shared" si="37"/>
        <v>20</v>
      </c>
      <c r="S619" t="str">
        <f t="shared" si="38"/>
        <v>technology</v>
      </c>
      <c r="T619" t="str">
        <f t="shared" si="3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7">
        <v>42347.47688657407</v>
      </c>
      <c r="K620">
        <v>1447097203</v>
      </c>
      <c r="L620" s="17">
        <v>42317.47688657407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5" t="e">
        <f t="shared" si="37"/>
        <v>#DIV/0!</v>
      </c>
      <c r="S620" t="str">
        <f t="shared" si="38"/>
        <v>technology</v>
      </c>
      <c r="T620" t="str">
        <f t="shared" si="39"/>
        <v>web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7">
        <v>41968.358680555553</v>
      </c>
      <c r="K621">
        <v>1411745790</v>
      </c>
      <c r="L621" s="17">
        <v>41908.317013888889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3.9999999999999996E-5</v>
      </c>
      <c r="R621" s="5">
        <f t="shared" si="37"/>
        <v>1</v>
      </c>
      <c r="S621" t="str">
        <f t="shared" si="38"/>
        <v>technology</v>
      </c>
      <c r="T621" t="str">
        <f t="shared" si="39"/>
        <v>web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7">
        <v>41876.383541666662</v>
      </c>
      <c r="K622">
        <v>1405098738</v>
      </c>
      <c r="L622" s="17">
        <v>41831.383541666662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1</v>
      </c>
      <c r="R622" s="5">
        <f t="shared" si="37"/>
        <v>300</v>
      </c>
      <c r="S622" t="str">
        <f t="shared" si="38"/>
        <v>technology</v>
      </c>
      <c r="T622" t="str">
        <f t="shared" si="39"/>
        <v>web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7">
        <v>42558.654363425921</v>
      </c>
      <c r="K623">
        <v>1465342937</v>
      </c>
      <c r="L623" s="17">
        <v>42528.654363425921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</v>
      </c>
      <c r="R623" s="5">
        <f t="shared" si="37"/>
        <v>87</v>
      </c>
      <c r="S623" t="str">
        <f t="shared" si="38"/>
        <v>technology</v>
      </c>
      <c r="T623" t="str">
        <f t="shared" si="39"/>
        <v>web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7">
        <v>42552.441412037035</v>
      </c>
      <c r="K624">
        <v>1465670138</v>
      </c>
      <c r="L624" s="17">
        <v>42532.441412037035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5.6833333333333336</v>
      </c>
      <c r="R624" s="5">
        <f t="shared" si="37"/>
        <v>37.888888888888886</v>
      </c>
      <c r="S624" t="str">
        <f t="shared" si="38"/>
        <v>technology</v>
      </c>
      <c r="T624" t="str">
        <f t="shared" si="39"/>
        <v>web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7">
        <v>42151.675891203697</v>
      </c>
      <c r="K625">
        <v>1430179997</v>
      </c>
      <c r="L625" s="17">
        <v>42121.675891203697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5" t="e">
        <f t="shared" si="37"/>
        <v>#DIV/0!</v>
      </c>
      <c r="S625" t="str">
        <f t="shared" si="38"/>
        <v>technology</v>
      </c>
      <c r="T625" t="str">
        <f t="shared" si="39"/>
        <v>web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7">
        <v>42138.65556712963</v>
      </c>
      <c r="K626">
        <v>1429055041</v>
      </c>
      <c r="L626" s="17">
        <v>42108.65556712963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5" t="e">
        <f t="shared" si="37"/>
        <v>#DIV/0!</v>
      </c>
      <c r="S626" t="str">
        <f t="shared" si="38"/>
        <v>technology</v>
      </c>
      <c r="T626" t="str">
        <f t="shared" si="39"/>
        <v>web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7">
        <v>42820.520567129628</v>
      </c>
      <c r="K627">
        <v>1487971777</v>
      </c>
      <c r="L627" s="17">
        <v>42790.562233796292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5" t="e">
        <f t="shared" si="37"/>
        <v>#DIV/0!</v>
      </c>
      <c r="S627" t="str">
        <f t="shared" si="38"/>
        <v>technology</v>
      </c>
      <c r="T627" t="str">
        <f t="shared" si="39"/>
        <v>web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7">
        <v>42231.223611111105</v>
      </c>
      <c r="K628">
        <v>1436793939</v>
      </c>
      <c r="L628" s="17">
        <v>42198.226145833331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17.380000000000003</v>
      </c>
      <c r="R628" s="5">
        <f t="shared" si="37"/>
        <v>111.41025641025641</v>
      </c>
      <c r="S628" t="str">
        <f t="shared" si="38"/>
        <v>technology</v>
      </c>
      <c r="T628" t="str">
        <f t="shared" si="39"/>
        <v>web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7">
        <v>42443.624999999993</v>
      </c>
      <c r="K629">
        <v>1452842511</v>
      </c>
      <c r="L629" s="17">
        <v>42383.973506944443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0.02</v>
      </c>
      <c r="R629" s="5">
        <f t="shared" si="37"/>
        <v>90</v>
      </c>
      <c r="S629" t="str">
        <f t="shared" si="38"/>
        <v>technology</v>
      </c>
      <c r="T629" t="str">
        <f t="shared" si="39"/>
        <v>web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7">
        <v>41833.359456018516</v>
      </c>
      <c r="K630">
        <v>1402677457</v>
      </c>
      <c r="L630" s="17">
        <v>41803.359456018516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5" t="e">
        <f t="shared" si="37"/>
        <v>#DIV/0!</v>
      </c>
      <c r="S630" t="str">
        <f t="shared" si="38"/>
        <v>technology</v>
      </c>
      <c r="T630" t="str">
        <f t="shared" si="39"/>
        <v>web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7">
        <v>42504.304490740738</v>
      </c>
      <c r="K631">
        <v>1460647108</v>
      </c>
      <c r="L631" s="17">
        <v>42474.304490740738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0.17500000000000002</v>
      </c>
      <c r="R631" s="5">
        <f t="shared" si="37"/>
        <v>116.66666666666667</v>
      </c>
      <c r="S631" t="str">
        <f t="shared" si="38"/>
        <v>technology</v>
      </c>
      <c r="T631" t="str">
        <f t="shared" si="39"/>
        <v>web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7">
        <v>42252.881944444445</v>
      </c>
      <c r="K632">
        <v>1438959121</v>
      </c>
      <c r="L632" s="17">
        <v>42223.286122685182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8.3340278356529712E-2</v>
      </c>
      <c r="R632" s="5">
        <f t="shared" si="37"/>
        <v>10</v>
      </c>
      <c r="S632" t="str">
        <f t="shared" si="38"/>
        <v>technology</v>
      </c>
      <c r="T632" t="str">
        <f t="shared" si="39"/>
        <v>web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7">
        <v>42518.438993055555</v>
      </c>
      <c r="K633">
        <v>1461954729</v>
      </c>
      <c r="L633" s="17">
        <v>42489.438993055555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</v>
      </c>
      <c r="R633" s="5">
        <f t="shared" si="37"/>
        <v>76.666666666666671</v>
      </c>
      <c r="S633" t="str">
        <f t="shared" si="38"/>
        <v>technology</v>
      </c>
      <c r="T633" t="str">
        <f t="shared" si="39"/>
        <v>web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7">
        <v>42333.367650462962</v>
      </c>
      <c r="K634">
        <v>1445874565</v>
      </c>
      <c r="L634" s="17">
        <v>42303.325983796291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5" t="e">
        <f t="shared" si="37"/>
        <v>#DIV/0!</v>
      </c>
      <c r="S634" t="str">
        <f t="shared" si="38"/>
        <v>technology</v>
      </c>
      <c r="T634" t="str">
        <f t="shared" si="39"/>
        <v>web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7">
        <v>42538.624999999993</v>
      </c>
      <c r="K635">
        <v>1463469062</v>
      </c>
      <c r="L635" s="17">
        <v>42506.965995370374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12.45</v>
      </c>
      <c r="R635" s="5">
        <f t="shared" si="37"/>
        <v>49.8</v>
      </c>
      <c r="S635" t="str">
        <f t="shared" si="38"/>
        <v>technology</v>
      </c>
      <c r="T635" t="str">
        <f t="shared" si="39"/>
        <v>web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7">
        <v>42061.595243055555</v>
      </c>
      <c r="K636">
        <v>1422397029</v>
      </c>
      <c r="L636" s="17">
        <v>42031.595243055555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0.02</v>
      </c>
      <c r="R636" s="5">
        <f t="shared" si="37"/>
        <v>1</v>
      </c>
      <c r="S636" t="str">
        <f t="shared" si="38"/>
        <v>technology</v>
      </c>
      <c r="T636" t="str">
        <f t="shared" si="39"/>
        <v>web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7">
        <v>42105.758819444447</v>
      </c>
      <c r="K637">
        <v>1426212762</v>
      </c>
      <c r="L637" s="17">
        <v>42075.758819444447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8.0000000000000002E-3</v>
      </c>
      <c r="R637" s="5">
        <f t="shared" si="37"/>
        <v>2</v>
      </c>
      <c r="S637" t="str">
        <f t="shared" si="38"/>
        <v>technology</v>
      </c>
      <c r="T637" t="str">
        <f t="shared" si="39"/>
        <v>web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7">
        <v>42161.115972222215</v>
      </c>
      <c r="K638">
        <v>1430996150</v>
      </c>
      <c r="L638" s="17">
        <v>42131.122106481482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0.2</v>
      </c>
      <c r="R638" s="5">
        <f t="shared" si="37"/>
        <v>4</v>
      </c>
      <c r="S638" t="str">
        <f t="shared" si="38"/>
        <v>technology</v>
      </c>
      <c r="T638" t="str">
        <f t="shared" si="39"/>
        <v>web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7">
        <v>42791.62777777778</v>
      </c>
      <c r="K639">
        <v>1485558318</v>
      </c>
      <c r="L639" s="17">
        <v>42762.62868055555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5" t="e">
        <f t="shared" si="37"/>
        <v>#DIV/0!</v>
      </c>
      <c r="S639" t="str">
        <f t="shared" si="38"/>
        <v>technology</v>
      </c>
      <c r="T639" t="str">
        <f t="shared" si="39"/>
        <v>web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7">
        <v>42819.218310185184</v>
      </c>
      <c r="K640">
        <v>1485267262</v>
      </c>
      <c r="L640" s="17">
        <v>42759.259976851848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9.0000000000000011E-3</v>
      </c>
      <c r="R640" s="5">
        <f t="shared" si="37"/>
        <v>3</v>
      </c>
      <c r="S640" t="str">
        <f t="shared" si="38"/>
        <v>technology</v>
      </c>
      <c r="T640" t="str">
        <f t="shared" si="39"/>
        <v>web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7">
        <v>41925.249942129631</v>
      </c>
      <c r="K641">
        <v>1408024795</v>
      </c>
      <c r="L641" s="17">
        <v>41865.249942129631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9.9999999999999991E-5</v>
      </c>
      <c r="R641" s="5">
        <f t="shared" si="37"/>
        <v>1</v>
      </c>
      <c r="S641" t="str">
        <f t="shared" si="38"/>
        <v>technology</v>
      </c>
      <c r="T641" t="str">
        <f t="shared" si="3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7">
        <v>42698.624999999993</v>
      </c>
      <c r="K642">
        <v>1478685915</v>
      </c>
      <c r="L642" s="17">
        <v>42683.08697916667</v>
      </c>
      <c r="M642" t="b">
        <v>0</v>
      </c>
      <c r="N642">
        <v>2</v>
      </c>
      <c r="O642" t="b">
        <v>1</v>
      </c>
      <c r="P642" t="s">
        <v>8273</v>
      </c>
      <c r="Q642" s="5">
        <f t="shared" si="36"/>
        <v>144.28571428571428</v>
      </c>
      <c r="R642" s="5">
        <f t="shared" si="37"/>
        <v>50.5</v>
      </c>
      <c r="S642" t="str">
        <f t="shared" si="38"/>
        <v>technology</v>
      </c>
      <c r="T642" t="str">
        <f t="shared" si="39"/>
        <v>wearables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7">
        <v>42229.236666666664</v>
      </c>
      <c r="K643">
        <v>1436881248</v>
      </c>
      <c r="L643" s="17">
        <v>42199.236666666664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0">E643/D643*100</f>
        <v>119.16249999999999</v>
      </c>
      <c r="R643" s="5">
        <f t="shared" ref="R643:R706" si="41">E643/N643</f>
        <v>151.31746031746033</v>
      </c>
      <c r="S643" t="str">
        <f t="shared" ref="S643:S706" si="42">LEFT(P643,SEARCH("/",P643)-1)</f>
        <v>technology</v>
      </c>
      <c r="T643" t="str">
        <f t="shared" ref="T643:T706" si="43">RIGHT(P643,LEN(P643)-SEARCH("/",P643))</f>
        <v>wearables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7">
        <v>42235.317986111106</v>
      </c>
      <c r="K644">
        <v>1436888274</v>
      </c>
      <c r="L644" s="17">
        <v>42199.317986111106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1460.4850000000001</v>
      </c>
      <c r="R644" s="5">
        <f t="shared" si="41"/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7">
        <v>42155.30873842592</v>
      </c>
      <c r="K645">
        <v>1428333875</v>
      </c>
      <c r="L645" s="17">
        <v>42100.30873842592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105.80799999999999</v>
      </c>
      <c r="R645" s="5">
        <f t="shared" si="41"/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7">
        <v>41940.708333333328</v>
      </c>
      <c r="K646">
        <v>1410883139</v>
      </c>
      <c r="L646" s="17">
        <v>41898.332627314812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300.11791999999997</v>
      </c>
      <c r="R646" s="5">
        <f t="shared" si="41"/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7">
        <v>42593.692986111106</v>
      </c>
      <c r="K647">
        <v>1468370274</v>
      </c>
      <c r="L647" s="17">
        <v>42563.692986111106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278.7</v>
      </c>
      <c r="R647" s="5">
        <f t="shared" si="41"/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7">
        <v>41862.519293981481</v>
      </c>
      <c r="K648">
        <v>1405196867</v>
      </c>
      <c r="L648" s="17">
        <v>41832.519293981481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131.87625</v>
      </c>
      <c r="R648" s="5">
        <f t="shared" si="41"/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7">
        <v>42446.392928240741</v>
      </c>
      <c r="K649">
        <v>1455647149</v>
      </c>
      <c r="L649" s="17">
        <v>42416.434594907405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107.05</v>
      </c>
      <c r="R649" s="5">
        <f t="shared" si="41"/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7">
        <v>41926.360046296293</v>
      </c>
      <c r="K650">
        <v>1410280708</v>
      </c>
      <c r="L650" s="17">
        <v>41891.360046296293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126.82285714285715</v>
      </c>
      <c r="R650" s="5">
        <f t="shared" si="41"/>
        <v>1644</v>
      </c>
      <c r="S650" t="str">
        <f t="shared" si="42"/>
        <v>technology</v>
      </c>
      <c r="T650" t="str">
        <f t="shared" si="43"/>
        <v>wearables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7">
        <v>41898.578854166662</v>
      </c>
      <c r="K651">
        <v>1409090013</v>
      </c>
      <c r="L651" s="17">
        <v>41877.578854166662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139.96</v>
      </c>
      <c r="R651" s="5">
        <f t="shared" si="41"/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7">
        <v>41991.745185185187</v>
      </c>
      <c r="K652">
        <v>1413766384</v>
      </c>
      <c r="L652" s="17">
        <v>41931.703518518516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112.4</v>
      </c>
      <c r="R652" s="5">
        <f t="shared" si="41"/>
        <v>35.125</v>
      </c>
      <c r="S652" t="str">
        <f t="shared" si="42"/>
        <v>technology</v>
      </c>
      <c r="T652" t="str">
        <f t="shared" si="43"/>
        <v>wearables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7">
        <v>41985.684155092589</v>
      </c>
      <c r="K653">
        <v>1415838311</v>
      </c>
      <c r="L653" s="17">
        <v>41955.684155092589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100.52799999999999</v>
      </c>
      <c r="R653" s="5">
        <f t="shared" si="41"/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7">
        <v>42705.398726851847</v>
      </c>
      <c r="K654">
        <v>1478018050</v>
      </c>
      <c r="L654" s="17">
        <v>42675.357060185182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100.46666666666665</v>
      </c>
      <c r="R654" s="5">
        <f t="shared" si="41"/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7">
        <v>42236.285185185181</v>
      </c>
      <c r="K655">
        <v>1436885440</v>
      </c>
      <c r="L655" s="17">
        <v>42199.285185185181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141.446</v>
      </c>
      <c r="R655" s="5">
        <f t="shared" si="41"/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7">
        <v>42193.623993055553</v>
      </c>
      <c r="K656">
        <v>1433804313</v>
      </c>
      <c r="L656" s="17">
        <v>42163.623993055553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267.29166666666669</v>
      </c>
      <c r="R656" s="5">
        <f t="shared" si="41"/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7">
        <v>42075.582314814812</v>
      </c>
      <c r="K657">
        <v>1423609112</v>
      </c>
      <c r="L657" s="17">
        <v>42045.623981481483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146.88749999999999</v>
      </c>
      <c r="R657" s="5">
        <f t="shared" si="41"/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7">
        <v>42477.429618055547</v>
      </c>
      <c r="K658">
        <v>1455736719</v>
      </c>
      <c r="L658" s="17">
        <v>42417.471284722218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213.56</v>
      </c>
      <c r="R658" s="5">
        <f t="shared" si="41"/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7">
        <v>42361.512407407405</v>
      </c>
      <c r="K659">
        <v>1448309872</v>
      </c>
      <c r="L659" s="17">
        <v>42331.512407407405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125.69999999999999</v>
      </c>
      <c r="R659" s="5">
        <f t="shared" si="41"/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7">
        <v>42211.416666666664</v>
      </c>
      <c r="K660">
        <v>1435117889</v>
      </c>
      <c r="L660" s="17">
        <v>42178.827418981477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104.46206037108834</v>
      </c>
      <c r="R660" s="5">
        <f t="shared" si="41"/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7">
        <v>42239.260358796295</v>
      </c>
      <c r="K661">
        <v>1437747295</v>
      </c>
      <c r="L661" s="17">
        <v>42209.260358796295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100.56666666666668</v>
      </c>
      <c r="R661" s="5">
        <f t="shared" si="41"/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7">
        <v>41952.449988425928</v>
      </c>
      <c r="K662">
        <v>1412963279</v>
      </c>
      <c r="L662" s="17">
        <v>41922.408321759256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3.0579999999999998</v>
      </c>
      <c r="R662" s="5">
        <f t="shared" si="41"/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7">
        <v>42666.312025462961</v>
      </c>
      <c r="K663">
        <v>1474644559</v>
      </c>
      <c r="L663" s="17">
        <v>42636.312025462961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0.95</v>
      </c>
      <c r="R663" s="5">
        <f t="shared" si="41"/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7">
        <v>42020.104710648149</v>
      </c>
      <c r="K664">
        <v>1418812247</v>
      </c>
      <c r="L664" s="17">
        <v>41990.104710648149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0.4</v>
      </c>
      <c r="R664" s="5">
        <f t="shared" si="41"/>
        <v>39</v>
      </c>
      <c r="S664" t="str">
        <f t="shared" si="42"/>
        <v>technology</v>
      </c>
      <c r="T664" t="str">
        <f t="shared" si="43"/>
        <v>wearables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7">
        <v>42203.509907407402</v>
      </c>
      <c r="K665">
        <v>1434658456</v>
      </c>
      <c r="L665" s="17">
        <v>42173.509907407402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0.35000000000000003</v>
      </c>
      <c r="R665" s="5">
        <f t="shared" si="41"/>
        <v>100</v>
      </c>
      <c r="S665" t="str">
        <f t="shared" si="42"/>
        <v>technology</v>
      </c>
      <c r="T665" t="str">
        <f t="shared" si="43"/>
        <v>wearables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7">
        <v>42107.333043981482</v>
      </c>
      <c r="K666">
        <v>1426348775</v>
      </c>
      <c r="L666" s="17">
        <v>42077.333043981482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7.5333333333333332</v>
      </c>
      <c r="R666" s="5">
        <f t="shared" si="41"/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7">
        <v>42748.378020833326</v>
      </c>
      <c r="K667">
        <v>1479143061</v>
      </c>
      <c r="L667" s="17">
        <v>42688.378020833326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18.64</v>
      </c>
      <c r="R667" s="5">
        <f t="shared" si="41"/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7">
        <v>41868.498819444445</v>
      </c>
      <c r="K668">
        <v>1405713498</v>
      </c>
      <c r="L668" s="17">
        <v>41838.498819444445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4.0000000000000001E-3</v>
      </c>
      <c r="R668" s="5">
        <f t="shared" si="41"/>
        <v>2</v>
      </c>
      <c r="S668" t="str">
        <f t="shared" si="42"/>
        <v>technology</v>
      </c>
      <c r="T668" t="str">
        <f t="shared" si="43"/>
        <v>wearables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7">
        <v>42672.040081018517</v>
      </c>
      <c r="K669">
        <v>1474275463</v>
      </c>
      <c r="L669" s="17">
        <v>42632.040081018517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10.02</v>
      </c>
      <c r="R669" s="5">
        <f t="shared" si="41"/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7">
        <v>42135.497939814813</v>
      </c>
      <c r="K670">
        <v>1427486222</v>
      </c>
      <c r="L670" s="17">
        <v>42090.497939814813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4.5600000000000005</v>
      </c>
      <c r="R670" s="5">
        <f t="shared" si="41"/>
        <v>27.36</v>
      </c>
      <c r="S670" t="str">
        <f t="shared" si="42"/>
        <v>technology</v>
      </c>
      <c r="T670" t="str">
        <f t="shared" si="43"/>
        <v>wearables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7">
        <v>42557.292337962957</v>
      </c>
      <c r="K671">
        <v>1465225258</v>
      </c>
      <c r="L671" s="17">
        <v>42527.292337962957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21.5075</v>
      </c>
      <c r="R671" s="5">
        <f t="shared" si="41"/>
        <v>1536.25</v>
      </c>
      <c r="S671" t="str">
        <f t="shared" si="42"/>
        <v>technology</v>
      </c>
      <c r="T671" t="str">
        <f t="shared" si="43"/>
        <v>wearables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7">
        <v>42540.006944444445</v>
      </c>
      <c r="K672">
        <v>1463418120</v>
      </c>
      <c r="L672" s="17">
        <v>42506.376388888886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29.276666666666667</v>
      </c>
      <c r="R672" s="5">
        <f t="shared" si="41"/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7">
        <v>42017.833333333336</v>
      </c>
      <c r="K673">
        <v>1418315852</v>
      </c>
      <c r="L673" s="17">
        <v>41984.359398148146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39.426666666666662</v>
      </c>
      <c r="R673" s="5">
        <f t="shared" si="41"/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7">
        <v>42004.874305555553</v>
      </c>
      <c r="K674">
        <v>1417410964</v>
      </c>
      <c r="L674" s="17">
        <v>41973.886157407404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21.628</v>
      </c>
      <c r="R674" s="5">
        <f t="shared" si="41"/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7">
        <v>41883.5071412037</v>
      </c>
      <c r="K675">
        <v>1405714217</v>
      </c>
      <c r="L675" s="17">
        <v>41838.5071412037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0.20500000000000002</v>
      </c>
      <c r="R675" s="5">
        <f t="shared" si="41"/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7">
        <v>41862.782719907402</v>
      </c>
      <c r="K676">
        <v>1402627627</v>
      </c>
      <c r="L676" s="17">
        <v>41802.782719907402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0.03</v>
      </c>
      <c r="R676" s="5">
        <f t="shared" si="41"/>
        <v>7.5</v>
      </c>
      <c r="S676" t="str">
        <f t="shared" si="42"/>
        <v>technology</v>
      </c>
      <c r="T676" t="str">
        <f t="shared" si="43"/>
        <v>wearables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7">
        <v>42004.957638888889</v>
      </c>
      <c r="K677">
        <v>1417558804</v>
      </c>
      <c r="L677" s="17">
        <v>41975.597268518519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14.85</v>
      </c>
      <c r="R677" s="5">
        <f t="shared" si="41"/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7">
        <v>42042.434965277782</v>
      </c>
      <c r="K678">
        <v>1420741581</v>
      </c>
      <c r="L678" s="17">
        <v>42012.434965277782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</v>
      </c>
      <c r="R678" s="5">
        <f t="shared" si="41"/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7">
        <v>42549.070543981477</v>
      </c>
      <c r="K679">
        <v>1463218895</v>
      </c>
      <c r="L679" s="17">
        <v>42504.070543981477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25.584</v>
      </c>
      <c r="R679" s="5">
        <f t="shared" si="41"/>
        <v>133.25</v>
      </c>
      <c r="S679" t="str">
        <f t="shared" si="42"/>
        <v>technology</v>
      </c>
      <c r="T679" t="str">
        <f t="shared" si="43"/>
        <v>wearables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7">
        <v>42511.043263888881</v>
      </c>
      <c r="K680">
        <v>1461229338</v>
      </c>
      <c r="L680" s="17">
        <v>42481.043263888881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3.8206896551724134</v>
      </c>
      <c r="R680" s="5">
        <f t="shared" si="41"/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7">
        <v>42616.362372685187</v>
      </c>
      <c r="K681">
        <v>1467736909</v>
      </c>
      <c r="L681" s="17">
        <v>42556.362372685187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15.485964912280703</v>
      </c>
      <c r="R681" s="5">
        <f t="shared" si="41"/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7">
        <v>41899.168182870366</v>
      </c>
      <c r="K682">
        <v>1407931331</v>
      </c>
      <c r="L682" s="17">
        <v>41864.168182870366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25.912000000000003</v>
      </c>
      <c r="R682" s="5">
        <f t="shared" si="41"/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7">
        <v>42669.472268518519</v>
      </c>
      <c r="K683">
        <v>1474917604</v>
      </c>
      <c r="L683" s="17">
        <v>42639.472268518519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0.04</v>
      </c>
      <c r="R683" s="5">
        <f t="shared" si="41"/>
        <v>1</v>
      </c>
      <c r="S683" t="str">
        <f t="shared" si="42"/>
        <v>technology</v>
      </c>
      <c r="T683" t="str">
        <f t="shared" si="43"/>
        <v>wearables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7">
        <v>42808.39030092593</v>
      </c>
      <c r="K684">
        <v>1486923722</v>
      </c>
      <c r="L684" s="17">
        <v>42778.431967592587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0.106</v>
      </c>
      <c r="R684" s="5">
        <f t="shared" si="41"/>
        <v>13.25</v>
      </c>
      <c r="S684" t="str">
        <f t="shared" si="42"/>
        <v>technology</v>
      </c>
      <c r="T684" t="str">
        <f t="shared" si="43"/>
        <v>wearables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7">
        <v>42674.566712962966</v>
      </c>
      <c r="K685">
        <v>1474493764</v>
      </c>
      <c r="L685" s="17">
        <v>42634.566712962966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0.85142857142857142</v>
      </c>
      <c r="R685" s="5">
        <f t="shared" si="41"/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7">
        <v>41844.791666666664</v>
      </c>
      <c r="K686">
        <v>1403176891</v>
      </c>
      <c r="L686" s="17">
        <v>41809.13994212963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7.4837500000000006</v>
      </c>
      <c r="R686" s="5">
        <f t="shared" si="41"/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7">
        <v>42016.533240740733</v>
      </c>
      <c r="K687">
        <v>1417207672</v>
      </c>
      <c r="L687" s="17">
        <v>41971.533240740733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27.650000000000002</v>
      </c>
      <c r="R687" s="5">
        <f t="shared" si="41"/>
        <v>55.3</v>
      </c>
      <c r="S687" t="str">
        <f t="shared" si="42"/>
        <v>technology</v>
      </c>
      <c r="T687" t="str">
        <f t="shared" si="43"/>
        <v>wearables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7">
        <v>42219.339930555558</v>
      </c>
      <c r="K688">
        <v>1436026170</v>
      </c>
      <c r="L688" s="17">
        <v>42189.339930555558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5" t="e">
        <f t="shared" si="41"/>
        <v>#DIV/0!</v>
      </c>
      <c r="S688" t="str">
        <f t="shared" si="42"/>
        <v>technology</v>
      </c>
      <c r="T688" t="str">
        <f t="shared" si="43"/>
        <v>wearables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7">
        <v>42771.417280092595</v>
      </c>
      <c r="K689">
        <v>1481133653</v>
      </c>
      <c r="L689" s="17">
        <v>42711.417280092595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3.55</v>
      </c>
      <c r="R689" s="5">
        <f t="shared" si="41"/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7">
        <v>42291.771446759252</v>
      </c>
      <c r="K690">
        <v>1442284253</v>
      </c>
      <c r="L690" s="17">
        <v>42261.771446759252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72.989999999999995</v>
      </c>
      <c r="R690" s="5">
        <f t="shared" si="41"/>
        <v>405.5</v>
      </c>
      <c r="S690" t="str">
        <f t="shared" si="42"/>
        <v>technology</v>
      </c>
      <c r="T690" t="str">
        <f t="shared" si="43"/>
        <v>wearables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7">
        <v>42711.874305555553</v>
      </c>
      <c r="K691">
        <v>1478016097</v>
      </c>
      <c r="L691" s="17">
        <v>42675.334456018514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57.648750000000007</v>
      </c>
      <c r="R691" s="5">
        <f t="shared" si="41"/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7">
        <v>42621.916666666664</v>
      </c>
      <c r="K692">
        <v>1469718841</v>
      </c>
      <c r="L692" s="17">
        <v>42579.301400462959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12.34</v>
      </c>
      <c r="R692" s="5">
        <f t="shared" si="41"/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7">
        <v>42185.694976851846</v>
      </c>
      <c r="K693">
        <v>1433292046</v>
      </c>
      <c r="L693" s="17">
        <v>42157.694976851846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0.52</v>
      </c>
      <c r="R693" s="5">
        <f t="shared" si="41"/>
        <v>26</v>
      </c>
      <c r="S693" t="str">
        <f t="shared" si="42"/>
        <v>technology</v>
      </c>
      <c r="T693" t="str">
        <f t="shared" si="43"/>
        <v>wearables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7">
        <v>42726.042395833334</v>
      </c>
      <c r="K694">
        <v>1479805263</v>
      </c>
      <c r="L694" s="17">
        <v>42696.042395833334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6.5299999999999994</v>
      </c>
      <c r="R694" s="5">
        <f t="shared" si="41"/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7">
        <v>42124.474849537037</v>
      </c>
      <c r="K695">
        <v>1427829827</v>
      </c>
      <c r="L695" s="17">
        <v>42094.474849537037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35.338000000000001</v>
      </c>
      <c r="R695" s="5">
        <f t="shared" si="41"/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7">
        <v>42767.330543981479</v>
      </c>
      <c r="K696">
        <v>1483372559</v>
      </c>
      <c r="L696" s="17">
        <v>42737.330543981479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0.39333333333333331</v>
      </c>
      <c r="R696" s="5">
        <f t="shared" si="41"/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7">
        <v>41943.187731481477</v>
      </c>
      <c r="K697">
        <v>1412166620</v>
      </c>
      <c r="L697" s="17">
        <v>41913.187731481477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</v>
      </c>
      <c r="R697" s="5">
        <f t="shared" si="41"/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7">
        <v>41845.593773148146</v>
      </c>
      <c r="K698">
        <v>1403734502</v>
      </c>
      <c r="L698" s="17">
        <v>41815.593773148146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5.7142857142857147E-4</v>
      </c>
      <c r="R698" s="5">
        <f t="shared" si="41"/>
        <v>1</v>
      </c>
      <c r="S698" t="str">
        <f t="shared" si="42"/>
        <v>technology</v>
      </c>
      <c r="T698" t="str">
        <f t="shared" si="43"/>
        <v>wearables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7">
        <v>42403.189687500002</v>
      </c>
      <c r="K699">
        <v>1453206789</v>
      </c>
      <c r="L699" s="17">
        <v>42388.189687500002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46.379999999999995</v>
      </c>
      <c r="R699" s="5">
        <f t="shared" si="41"/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7">
        <v>41899.75</v>
      </c>
      <c r="K700">
        <v>1408141245</v>
      </c>
      <c r="L700" s="17">
        <v>41866.59774305555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15.39</v>
      </c>
      <c r="R700" s="5">
        <f t="shared" si="41"/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7">
        <v>41600.333333333328</v>
      </c>
      <c r="K701">
        <v>1381923548</v>
      </c>
      <c r="L701" s="17">
        <v>41563.152175925927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82.422107692307705</v>
      </c>
      <c r="R701" s="5">
        <f t="shared" si="41"/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7">
        <v>42745.355104166665</v>
      </c>
      <c r="K702">
        <v>1481473881</v>
      </c>
      <c r="L702" s="17">
        <v>42715.355104166665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2.6866666666666665</v>
      </c>
      <c r="R702" s="5">
        <f t="shared" si="41"/>
        <v>13</v>
      </c>
      <c r="S702" t="str">
        <f t="shared" si="42"/>
        <v>technology</v>
      </c>
      <c r="T702" t="str">
        <f t="shared" si="43"/>
        <v>wearables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7">
        <v>41843.329629629625</v>
      </c>
      <c r="K703">
        <v>1403538880</v>
      </c>
      <c r="L703" s="17">
        <v>41813.329629629625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26.6</v>
      </c>
      <c r="R703" s="5">
        <f t="shared" si="41"/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7">
        <v>42698.435034722213</v>
      </c>
      <c r="K704">
        <v>1477416387</v>
      </c>
      <c r="L704" s="17">
        <v>42668.393368055556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30.813400000000001</v>
      </c>
      <c r="R704" s="5">
        <f t="shared" si="41"/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7">
        <v>42766.647222222215</v>
      </c>
      <c r="K705">
        <v>1481150949</v>
      </c>
      <c r="L705" s="17">
        <v>42711.617465277777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</v>
      </c>
      <c r="R705" s="5">
        <f t="shared" si="41"/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7">
        <v>42785.859583333331</v>
      </c>
      <c r="K706">
        <v>1482381468</v>
      </c>
      <c r="L706" s="17">
        <v>42725.859583333331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40"/>
        <v>0.87454545454545463</v>
      </c>
      <c r="R706" s="5">
        <f t="shared" si="41"/>
        <v>120.25</v>
      </c>
      <c r="S706" t="str">
        <f t="shared" si="42"/>
        <v>technology</v>
      </c>
      <c r="T706" t="str">
        <f t="shared" si="43"/>
        <v>wearables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7">
        <v>42756.158310185179</v>
      </c>
      <c r="K707">
        <v>1482407278</v>
      </c>
      <c r="L707" s="17">
        <v>42726.158310185179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4">E707/D707*100</f>
        <v>0.97699999999999987</v>
      </c>
      <c r="R707" s="5">
        <f t="shared" ref="R707:R770" si="45">E707/N707</f>
        <v>195.4</v>
      </c>
      <c r="S707" t="str">
        <f t="shared" ref="S707:S770" si="46">LEFT(P707,SEARCH("/",P707)-1)</f>
        <v>technology</v>
      </c>
      <c r="T707" t="str">
        <f t="shared" ref="T707:T770" si="47">RIGHT(P707,LEN(P707)-SEARCH("/",P707))</f>
        <v>wearables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7">
        <v>42718.443749999999</v>
      </c>
      <c r="K708">
        <v>1478130783</v>
      </c>
      <c r="L708" s="17">
        <v>42676.661840277775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5" t="e">
        <f t="shared" si="45"/>
        <v>#DIV/0!</v>
      </c>
      <c r="S708" t="str">
        <f t="shared" si="46"/>
        <v>technology</v>
      </c>
      <c r="T708" t="str">
        <f t="shared" si="47"/>
        <v>wearables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7">
        <v>42736.33017361111</v>
      </c>
      <c r="K709">
        <v>1479830127</v>
      </c>
      <c r="L709" s="17">
        <v>42696.33017361111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78.927352941176466</v>
      </c>
      <c r="R709" s="5">
        <f t="shared" si="45"/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7">
        <v>41895.247685185182</v>
      </c>
      <c r="K710">
        <v>1405432600</v>
      </c>
      <c r="L710" s="17">
        <v>41835.247685185182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22.092500000000001</v>
      </c>
      <c r="R710" s="5">
        <f t="shared" si="45"/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7">
        <v>41977.707858796297</v>
      </c>
      <c r="K711">
        <v>1415149159</v>
      </c>
      <c r="L711" s="17">
        <v>41947.707858796297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0.40666666666666662</v>
      </c>
      <c r="R711" s="5">
        <f t="shared" si="45"/>
        <v>30.5</v>
      </c>
      <c r="S711" t="str">
        <f t="shared" si="46"/>
        <v>technology</v>
      </c>
      <c r="T711" t="str">
        <f t="shared" si="47"/>
        <v>wearables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7">
        <v>41870.697222222218</v>
      </c>
      <c r="K712">
        <v>1405640302</v>
      </c>
      <c r="L712" s="17">
        <v>41837.651643518519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5" t="e">
        <f t="shared" si="45"/>
        <v>#DIV/0!</v>
      </c>
      <c r="S712" t="str">
        <f t="shared" si="46"/>
        <v>technology</v>
      </c>
      <c r="T712" t="str">
        <f t="shared" si="47"/>
        <v>wearables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7">
        <v>42718.167453703696</v>
      </c>
      <c r="K713">
        <v>1478257268</v>
      </c>
      <c r="L713" s="17">
        <v>42678.125787037039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33.790999999999997</v>
      </c>
      <c r="R713" s="5">
        <f t="shared" si="45"/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7">
        <v>42414.347592592596</v>
      </c>
      <c r="K714">
        <v>1452874832</v>
      </c>
      <c r="L714" s="17">
        <v>42384.347592592596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0.21649484536082475</v>
      </c>
      <c r="R714" s="5">
        <f t="shared" si="45"/>
        <v>26.25</v>
      </c>
      <c r="S714" t="str">
        <f t="shared" si="46"/>
        <v>technology</v>
      </c>
      <c r="T714" t="str">
        <f t="shared" si="47"/>
        <v>wearables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7">
        <v>42526.195972222216</v>
      </c>
      <c r="K715">
        <v>1462538532</v>
      </c>
      <c r="L715" s="17">
        <v>42496.195972222216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0.79600000000000004</v>
      </c>
      <c r="R715" s="5">
        <f t="shared" si="45"/>
        <v>199</v>
      </c>
      <c r="S715" t="str">
        <f t="shared" si="46"/>
        <v>technology</v>
      </c>
      <c r="T715" t="str">
        <f t="shared" si="47"/>
        <v>wearables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7">
        <v>42794.454652777778</v>
      </c>
      <c r="K716">
        <v>1483124082</v>
      </c>
      <c r="L716" s="17">
        <v>42734.454652777778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14.993333333333334</v>
      </c>
      <c r="R716" s="5">
        <f t="shared" si="45"/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7">
        <v>42312.799074074072</v>
      </c>
      <c r="K717">
        <v>1443233440</v>
      </c>
      <c r="L717" s="17">
        <v>42272.7574074074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5.0509090909090908</v>
      </c>
      <c r="R717" s="5">
        <f t="shared" si="45"/>
        <v>115.75</v>
      </c>
      <c r="S717" t="str">
        <f t="shared" si="46"/>
        <v>technology</v>
      </c>
      <c r="T717" t="str">
        <f t="shared" si="47"/>
        <v>wearables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7">
        <v>41973.666666666664</v>
      </c>
      <c r="K718">
        <v>1414511307</v>
      </c>
      <c r="L718" s="17">
        <v>41940.325312499997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10.214285714285715</v>
      </c>
      <c r="R718" s="5">
        <f t="shared" si="45"/>
        <v>44.6875</v>
      </c>
      <c r="S718" t="str">
        <f t="shared" si="46"/>
        <v>technology</v>
      </c>
      <c r="T718" t="str">
        <f t="shared" si="47"/>
        <v>wearables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7">
        <v>41887.520856481482</v>
      </c>
      <c r="K719">
        <v>1407357002</v>
      </c>
      <c r="L719" s="17">
        <v>41857.520856481482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0.30499999999999999</v>
      </c>
      <c r="R719" s="5">
        <f t="shared" si="45"/>
        <v>76.25</v>
      </c>
      <c r="S719" t="str">
        <f t="shared" si="46"/>
        <v>technology</v>
      </c>
      <c r="T719" t="str">
        <f t="shared" si="47"/>
        <v>wearables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7">
        <v>42783.915972222218</v>
      </c>
      <c r="K720">
        <v>1484684247</v>
      </c>
      <c r="L720" s="17">
        <v>42752.512118055551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0.75</v>
      </c>
      <c r="R720" s="5">
        <f t="shared" si="45"/>
        <v>22.5</v>
      </c>
      <c r="S720" t="str">
        <f t="shared" si="46"/>
        <v>technology</v>
      </c>
      <c r="T720" t="str">
        <f t="shared" si="47"/>
        <v>wearables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7">
        <v>42422.70689814815</v>
      </c>
      <c r="K721">
        <v>1454979476</v>
      </c>
      <c r="L721" s="17">
        <v>42408.70689814815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1.2933333333333332</v>
      </c>
      <c r="R721" s="5">
        <f t="shared" si="45"/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7">
        <v>40937.315868055557</v>
      </c>
      <c r="K722">
        <v>1325432091</v>
      </c>
      <c r="L722" s="17">
        <v>40909.315868055557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143.94736842105263</v>
      </c>
      <c r="R722" s="5">
        <f t="shared" si="45"/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7">
        <v>41852.238506944443</v>
      </c>
      <c r="K723">
        <v>1403012607</v>
      </c>
      <c r="L723" s="17">
        <v>41807.238506944443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122.10975609756099</v>
      </c>
      <c r="R723" s="5">
        <f t="shared" si="45"/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7">
        <v>41007.430300925924</v>
      </c>
      <c r="K724">
        <v>1331320778</v>
      </c>
      <c r="L724" s="17">
        <v>40977.471967592588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132.024</v>
      </c>
      <c r="R724" s="5">
        <f t="shared" si="45"/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7">
        <v>42214.832638888889</v>
      </c>
      <c r="K725">
        <v>1435606549</v>
      </c>
      <c r="L725" s="17">
        <v>42184.483206018522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109.38000000000001</v>
      </c>
      <c r="R725" s="5">
        <f t="shared" si="45"/>
        <v>54.69</v>
      </c>
      <c r="S725" t="str">
        <f t="shared" si="46"/>
        <v>publishing</v>
      </c>
      <c r="T725" t="str">
        <f t="shared" si="47"/>
        <v>nonfiction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7">
        <v>40724.305127314808</v>
      </c>
      <c r="K726">
        <v>1306855163</v>
      </c>
      <c r="L726" s="17">
        <v>40694.305127314808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105.47157142857144</v>
      </c>
      <c r="R726" s="5">
        <f t="shared" si="45"/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7">
        <v>42351.292962962958</v>
      </c>
      <c r="K727">
        <v>1447426912</v>
      </c>
      <c r="L727" s="17">
        <v>42321.292962962958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100.35000000000001</v>
      </c>
      <c r="R727" s="5">
        <f t="shared" si="45"/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7">
        <v>41375.709340277775</v>
      </c>
      <c r="K728">
        <v>1363136487</v>
      </c>
      <c r="L728" s="17">
        <v>41345.709340277775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101.4</v>
      </c>
      <c r="R728" s="5">
        <f t="shared" si="45"/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7">
        <v>41288.555555555555</v>
      </c>
      <c r="K729">
        <v>1354580949</v>
      </c>
      <c r="L729" s="17">
        <v>41246.686909722215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155.51428571428571</v>
      </c>
      <c r="R729" s="5">
        <f t="shared" si="45"/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7">
        <v>40776.504131944443</v>
      </c>
      <c r="K730">
        <v>1310069157</v>
      </c>
      <c r="L730" s="17">
        <v>40731.504131944443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105.566</v>
      </c>
      <c r="R730" s="5">
        <f t="shared" si="45"/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7">
        <v>41170.85255787037</v>
      </c>
      <c r="K731">
        <v>1342844861</v>
      </c>
      <c r="L731" s="17">
        <v>41110.85255787037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130.65</v>
      </c>
      <c r="R731" s="5">
        <f t="shared" si="45"/>
        <v>43.55</v>
      </c>
      <c r="S731" t="str">
        <f t="shared" si="46"/>
        <v>publishing</v>
      </c>
      <c r="T731" t="str">
        <f t="shared" si="47"/>
        <v>nonfiction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7">
        <v>40884.411932870367</v>
      </c>
      <c r="K732">
        <v>1320688391</v>
      </c>
      <c r="L732" s="17">
        <v>40854.411932870367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132.19</v>
      </c>
      <c r="R732" s="5">
        <f t="shared" si="45"/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7">
        <v>40929.916666666664</v>
      </c>
      <c r="K733">
        <v>1322852747</v>
      </c>
      <c r="L733" s="17">
        <v>40879.462349537032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126</v>
      </c>
      <c r="R733" s="5">
        <f t="shared" si="45"/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7">
        <v>41546.09098379629</v>
      </c>
      <c r="K734">
        <v>1375265461</v>
      </c>
      <c r="L734" s="17">
        <v>41486.09098379629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160</v>
      </c>
      <c r="R734" s="5">
        <f t="shared" si="45"/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7">
        <v>41628.086712962962</v>
      </c>
      <c r="K735">
        <v>1384941892</v>
      </c>
      <c r="L735" s="17">
        <v>41598.086712962962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120.48</v>
      </c>
      <c r="R735" s="5">
        <f t="shared" si="45"/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7">
        <v>42132.874999999993</v>
      </c>
      <c r="K736">
        <v>1428465420</v>
      </c>
      <c r="L736" s="17">
        <v>42101.831249999996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125.52941176470588</v>
      </c>
      <c r="R736" s="5">
        <f t="shared" si="45"/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7">
        <v>41976.693749999999</v>
      </c>
      <c r="K737">
        <v>1414975346</v>
      </c>
      <c r="L737" s="17">
        <v>41945.696134259255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114.40638297872341</v>
      </c>
      <c r="R737" s="5">
        <f t="shared" si="45"/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7">
        <v>41598.874305555553</v>
      </c>
      <c r="K738">
        <v>1383327440</v>
      </c>
      <c r="L738" s="17">
        <v>41579.400925925926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315.13888888888891</v>
      </c>
      <c r="R738" s="5">
        <f t="shared" si="45"/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7">
        <v>41684.5</v>
      </c>
      <c r="K739">
        <v>1390890987</v>
      </c>
      <c r="L739" s="17">
        <v>41666.941979166666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122.39999999999999</v>
      </c>
      <c r="R739" s="5">
        <f t="shared" si="45"/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7">
        <v>41973.874305555553</v>
      </c>
      <c r="K740">
        <v>1414765794</v>
      </c>
      <c r="L740" s="17">
        <v>41943.270763888882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106.73333333333332</v>
      </c>
      <c r="R740" s="5">
        <f t="shared" si="45"/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7">
        <v>41862.169317129628</v>
      </c>
      <c r="K741">
        <v>1404907429</v>
      </c>
      <c r="L741" s="17">
        <v>41829.169317129628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158.33333333333331</v>
      </c>
      <c r="R741" s="5">
        <f t="shared" si="45"/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7">
        <v>42175.81344907407</v>
      </c>
      <c r="K742">
        <v>1433647882</v>
      </c>
      <c r="L742" s="17">
        <v>42161.81344907407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107.4</v>
      </c>
      <c r="R742" s="5">
        <f t="shared" si="45"/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7">
        <v>41436.314884259256</v>
      </c>
      <c r="K743">
        <v>1367940806</v>
      </c>
      <c r="L743" s="17">
        <v>41401.314884259256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102.25999999999999</v>
      </c>
      <c r="R743" s="5">
        <f t="shared" si="45"/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7">
        <v>41719.542962962958</v>
      </c>
      <c r="K744">
        <v>1392847312</v>
      </c>
      <c r="L744" s="17">
        <v>41689.584629629629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110.71428571428572</v>
      </c>
      <c r="R744" s="5">
        <f t="shared" si="45"/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7">
        <v>41015.541666666664</v>
      </c>
      <c r="K745">
        <v>1332435685</v>
      </c>
      <c r="L745" s="17">
        <v>40990.375983796293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148</v>
      </c>
      <c r="R745" s="5">
        <f t="shared" si="45"/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7">
        <v>41256.623877314814</v>
      </c>
      <c r="K746">
        <v>1352847503</v>
      </c>
      <c r="L746" s="17">
        <v>41226.623877314814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102.32000000000001</v>
      </c>
      <c r="R746" s="5">
        <f t="shared" si="45"/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7">
        <v>41397.238946759258</v>
      </c>
      <c r="K747">
        <v>1364996645</v>
      </c>
      <c r="L747" s="17">
        <v>41367.238946759258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179.09909909909908</v>
      </c>
      <c r="R747" s="5">
        <f t="shared" si="45"/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7">
        <v>41174.832638888889</v>
      </c>
      <c r="K748">
        <v>1346806909</v>
      </c>
      <c r="L748" s="17">
        <v>41156.709594907406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111.08135252761969</v>
      </c>
      <c r="R748" s="5">
        <f t="shared" si="45"/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7">
        <v>42019.120833333327</v>
      </c>
      <c r="K749">
        <v>1418649019</v>
      </c>
      <c r="L749" s="17">
        <v>41988.215497685182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100.04285714285714</v>
      </c>
      <c r="R749" s="5">
        <f t="shared" si="45"/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7">
        <v>41861.513495370367</v>
      </c>
      <c r="K750">
        <v>1405109966</v>
      </c>
      <c r="L750" s="17">
        <v>41831.513495370367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100.25</v>
      </c>
      <c r="R750" s="5">
        <f t="shared" si="45"/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7">
        <v>42763.607986111114</v>
      </c>
      <c r="K751">
        <v>1483050930</v>
      </c>
      <c r="L751" s="17">
        <v>42733.607986111114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105.56</v>
      </c>
      <c r="R751" s="5">
        <f t="shared" si="45"/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7">
        <v>41329.544814814813</v>
      </c>
      <c r="K752">
        <v>1359147872</v>
      </c>
      <c r="L752" s="17">
        <v>41299.544814814813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102.58775877587757</v>
      </c>
      <c r="R752" s="5">
        <f t="shared" si="45"/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7">
        <v>40759.297164351847</v>
      </c>
      <c r="K753">
        <v>1308496075</v>
      </c>
      <c r="L753" s="17">
        <v>40713.297164351847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118.5</v>
      </c>
      <c r="R753" s="5">
        <f t="shared" si="45"/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7">
        <v>42659.124999999993</v>
      </c>
      <c r="K754">
        <v>1474884417</v>
      </c>
      <c r="L754" s="17">
        <v>42639.088159722225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111.7</v>
      </c>
      <c r="R754" s="5">
        <f t="shared" si="45"/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7">
        <v>42049.256840277776</v>
      </c>
      <c r="K755">
        <v>1421330991</v>
      </c>
      <c r="L755" s="17">
        <v>42019.256840277776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128</v>
      </c>
      <c r="R755" s="5">
        <f t="shared" si="45"/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7">
        <v>41279.41575231481</v>
      </c>
      <c r="K756">
        <v>1354816721</v>
      </c>
      <c r="L756" s="17">
        <v>41249.41575231481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103.75000000000001</v>
      </c>
      <c r="R756" s="5">
        <f t="shared" si="45"/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7">
        <v>41413.695138888885</v>
      </c>
      <c r="K757">
        <v>1366381877</v>
      </c>
      <c r="L757" s="17">
        <v>41383.271724537037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101.9076</v>
      </c>
      <c r="R757" s="5">
        <f t="shared" si="45"/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7">
        <v>40651.391886574071</v>
      </c>
      <c r="K758">
        <v>1297880659</v>
      </c>
      <c r="L758" s="17">
        <v>40590.433553240735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117.71428571428571</v>
      </c>
      <c r="R758" s="5">
        <f t="shared" si="45"/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7">
        <v>41248.721226851849</v>
      </c>
      <c r="K759">
        <v>1353547114</v>
      </c>
      <c r="L759" s="17">
        <v>41234.721226851849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238</v>
      </c>
      <c r="R759" s="5">
        <f t="shared" si="45"/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7">
        <v>40459.503101851849</v>
      </c>
      <c r="K760">
        <v>1283976268</v>
      </c>
      <c r="L760" s="17">
        <v>40429.503101851849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102</v>
      </c>
      <c r="R760" s="5">
        <f t="shared" si="45"/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7">
        <v>41828.996979166666</v>
      </c>
      <c r="K761">
        <v>1401436539</v>
      </c>
      <c r="L761" s="17">
        <v>41788.996979166666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101.92000000000002</v>
      </c>
      <c r="R761" s="5">
        <f t="shared" si="45"/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7">
        <v>42700.472372685181</v>
      </c>
      <c r="K762">
        <v>1477592413</v>
      </c>
      <c r="L762" s="17">
        <v>42670.430706018517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5" t="e">
        <f t="shared" si="45"/>
        <v>#DIV/0!</v>
      </c>
      <c r="S762" t="str">
        <f t="shared" si="46"/>
        <v>publishing</v>
      </c>
      <c r="T762" t="str">
        <f t="shared" si="47"/>
        <v>fiction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7">
        <v>41672.418124999997</v>
      </c>
      <c r="K763">
        <v>1388772126</v>
      </c>
      <c r="L763" s="17">
        <v>41642.418124999997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</v>
      </c>
      <c r="R763" s="5">
        <f t="shared" si="45"/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7">
        <v>42707.916666666664</v>
      </c>
      <c r="K764">
        <v>1479328570</v>
      </c>
      <c r="L764" s="17">
        <v>42690.52511574074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5" t="e">
        <f t="shared" si="45"/>
        <v>#DIV/0!</v>
      </c>
      <c r="S764" t="str">
        <f t="shared" si="46"/>
        <v>publishing</v>
      </c>
      <c r="T764" t="str">
        <f t="shared" si="47"/>
        <v>fiction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7">
        <v>41501.113518518512</v>
      </c>
      <c r="K765">
        <v>1373971408</v>
      </c>
      <c r="L765" s="17">
        <v>41471.113518518512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0.11655011655011654</v>
      </c>
      <c r="R765" s="5">
        <f t="shared" si="45"/>
        <v>5</v>
      </c>
      <c r="S765" t="str">
        <f t="shared" si="46"/>
        <v>publishing</v>
      </c>
      <c r="T765" t="str">
        <f t="shared" si="47"/>
        <v>fiction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7">
        <v>42256.839826388888</v>
      </c>
      <c r="K766">
        <v>1439266161</v>
      </c>
      <c r="L766" s="17">
        <v>42226.839826388888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5" t="e">
        <f t="shared" si="45"/>
        <v>#DIV/0!</v>
      </c>
      <c r="S766" t="str">
        <f t="shared" si="46"/>
        <v>publishing</v>
      </c>
      <c r="T766" t="str">
        <f t="shared" si="47"/>
        <v>fiction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7">
        <v>41931.209305555552</v>
      </c>
      <c r="K767">
        <v>1411131684</v>
      </c>
      <c r="L767" s="17">
        <v>41901.209305555552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36.014285714285712</v>
      </c>
      <c r="R767" s="5">
        <f t="shared" si="45"/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7">
        <v>42051.45003472222</v>
      </c>
      <c r="K768">
        <v>1421520483</v>
      </c>
      <c r="L768" s="17">
        <v>42021.45003472222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5" t="e">
        <f t="shared" si="45"/>
        <v>#DIV/0!</v>
      </c>
      <c r="S768" t="str">
        <f t="shared" si="46"/>
        <v>publishing</v>
      </c>
      <c r="T768" t="str">
        <f t="shared" si="47"/>
        <v>fiction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7">
        <v>42144.810300925928</v>
      </c>
      <c r="K769">
        <v>1429586810</v>
      </c>
      <c r="L769" s="17">
        <v>42114.810300925928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</v>
      </c>
      <c r="R769" s="5">
        <f t="shared" si="45"/>
        <v>59</v>
      </c>
      <c r="S769" t="str">
        <f t="shared" si="46"/>
        <v>publishing</v>
      </c>
      <c r="T769" t="str">
        <f t="shared" si="47"/>
        <v>fiction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7">
        <v>41623.873726851853</v>
      </c>
      <c r="K770">
        <v>1384577890</v>
      </c>
      <c r="L770" s="17">
        <v>41593.873726851853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44"/>
        <v>0</v>
      </c>
      <c r="R770" s="5" t="e">
        <f t="shared" si="45"/>
        <v>#DIV/0!</v>
      </c>
      <c r="S770" t="str">
        <f t="shared" si="46"/>
        <v>publishing</v>
      </c>
      <c r="T770" t="str">
        <f t="shared" si="47"/>
        <v>fiction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7">
        <v>41634.663124999999</v>
      </c>
      <c r="K771">
        <v>1385510094</v>
      </c>
      <c r="L771" s="17">
        <v>41604.663124999999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48">E771/D771*100</f>
        <v>41.4</v>
      </c>
      <c r="R771" s="5">
        <f t="shared" ref="R771:R834" si="49">E771/N771</f>
        <v>31.846153846153847</v>
      </c>
      <c r="S771" t="str">
        <f t="shared" ref="S771:S834" si="50">LEFT(P771,SEARCH("/",P771)-1)</f>
        <v>publishing</v>
      </c>
      <c r="T771" t="str">
        <f t="shared" ref="T771:T834" si="51">RIGHT(P771,LEN(P771)-SEARCH("/",P771))</f>
        <v>fiction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7">
        <v>41329.666307870371</v>
      </c>
      <c r="K772">
        <v>1358294369</v>
      </c>
      <c r="L772" s="17">
        <v>41289.666307870371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5" t="e">
        <f t="shared" si="49"/>
        <v>#DIV/0!</v>
      </c>
      <c r="S772" t="str">
        <f t="shared" si="50"/>
        <v>publishing</v>
      </c>
      <c r="T772" t="str">
        <f t="shared" si="51"/>
        <v>fiction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7">
        <v>42399.490763888891</v>
      </c>
      <c r="K773">
        <v>1449863202</v>
      </c>
      <c r="L773" s="17">
        <v>42349.490763888891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2.6315789473684209E-2</v>
      </c>
      <c r="R773" s="5">
        <f t="shared" si="49"/>
        <v>10</v>
      </c>
      <c r="S773" t="str">
        <f t="shared" si="50"/>
        <v>publishing</v>
      </c>
      <c r="T773" t="str">
        <f t="shared" si="51"/>
        <v>fiction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7">
        <v>40117.832638888889</v>
      </c>
      <c r="K774">
        <v>1252718519</v>
      </c>
      <c r="L774" s="17">
        <v>40067.723599537036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3.3333333333333335</v>
      </c>
      <c r="R774" s="5">
        <f t="shared" si="49"/>
        <v>50</v>
      </c>
      <c r="S774" t="str">
        <f t="shared" si="50"/>
        <v>publishing</v>
      </c>
      <c r="T774" t="str">
        <f t="shared" si="51"/>
        <v>fiction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7">
        <v>42134.625694444439</v>
      </c>
      <c r="K775">
        <v>1428341985</v>
      </c>
      <c r="L775" s="17">
        <v>42100.402604166658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0.85129023676509719</v>
      </c>
      <c r="R775" s="5">
        <f t="shared" si="49"/>
        <v>16</v>
      </c>
      <c r="S775" t="str">
        <f t="shared" si="50"/>
        <v>publishing</v>
      </c>
      <c r="T775" t="str">
        <f t="shared" si="51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7">
        <v>41693.446967592587</v>
      </c>
      <c r="K776">
        <v>1390589018</v>
      </c>
      <c r="L776" s="17">
        <v>41663.446967592587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70.199999999999989</v>
      </c>
      <c r="R776" s="5">
        <f t="shared" si="49"/>
        <v>39</v>
      </c>
      <c r="S776" t="str">
        <f t="shared" si="50"/>
        <v>publishing</v>
      </c>
      <c r="T776" t="str">
        <f t="shared" si="51"/>
        <v>fiction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7">
        <v>40892.726793981477</v>
      </c>
      <c r="K777">
        <v>1321406795</v>
      </c>
      <c r="L777" s="17">
        <v>40862.726793981477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1.7000000000000002</v>
      </c>
      <c r="R777" s="5">
        <f t="shared" si="49"/>
        <v>34</v>
      </c>
      <c r="S777" t="str">
        <f t="shared" si="50"/>
        <v>publishing</v>
      </c>
      <c r="T777" t="str">
        <f t="shared" si="51"/>
        <v>fiction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7">
        <v>42287.874999999993</v>
      </c>
      <c r="K778">
        <v>1441297645</v>
      </c>
      <c r="L778" s="17">
        <v>42250.352372685178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51.4</v>
      </c>
      <c r="R778" s="5">
        <f t="shared" si="49"/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7">
        <v>41486.647881944438</v>
      </c>
      <c r="K779">
        <v>1372721577</v>
      </c>
      <c r="L779" s="17">
        <v>41456.647881944438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0.70000000000000007</v>
      </c>
      <c r="R779" s="5">
        <f t="shared" si="49"/>
        <v>7</v>
      </c>
      <c r="S779" t="str">
        <f t="shared" si="50"/>
        <v>publishing</v>
      </c>
      <c r="T779" t="str">
        <f t="shared" si="51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7">
        <v>41759.368981481479</v>
      </c>
      <c r="K780">
        <v>1396284680</v>
      </c>
      <c r="L780" s="17">
        <v>41729.368981481479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0.4</v>
      </c>
      <c r="R780" s="5">
        <f t="shared" si="49"/>
        <v>2</v>
      </c>
      <c r="S780" t="str">
        <f t="shared" si="50"/>
        <v>publishing</v>
      </c>
      <c r="T780" t="str">
        <f t="shared" si="51"/>
        <v>fiction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7">
        <v>40465.833333333328</v>
      </c>
      <c r="K781">
        <v>1284567905</v>
      </c>
      <c r="L781" s="17">
        <v>40436.350752314815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2.666666666666667</v>
      </c>
      <c r="R781" s="5">
        <f t="shared" si="49"/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7">
        <v>40666.340567129628</v>
      </c>
      <c r="K782">
        <v>1301847025</v>
      </c>
      <c r="L782" s="17">
        <v>40636.340567129628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104</v>
      </c>
      <c r="R782" s="5">
        <f t="shared" si="49"/>
        <v>38.518518518518519</v>
      </c>
      <c r="S782" t="str">
        <f t="shared" si="50"/>
        <v>music</v>
      </c>
      <c r="T782" t="str">
        <f t="shared" si="51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7">
        <v>41432.667523148149</v>
      </c>
      <c r="K783">
        <v>1368057674</v>
      </c>
      <c r="L783" s="17">
        <v>41402.667523148149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133.15375</v>
      </c>
      <c r="R783" s="5">
        <f t="shared" si="49"/>
        <v>42.609200000000001</v>
      </c>
      <c r="S783" t="str">
        <f t="shared" si="50"/>
        <v>music</v>
      </c>
      <c r="T783" t="str">
        <f t="shared" si="51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7">
        <v>41146.424791666665</v>
      </c>
      <c r="K784">
        <v>1343326302</v>
      </c>
      <c r="L784" s="17">
        <v>41116.424791666665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100</v>
      </c>
      <c r="R784" s="5">
        <f t="shared" si="49"/>
        <v>50</v>
      </c>
      <c r="S784" t="str">
        <f t="shared" si="50"/>
        <v>music</v>
      </c>
      <c r="T784" t="str">
        <f t="shared" si="51"/>
        <v>rock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7">
        <v>41026.583333333328</v>
      </c>
      <c r="K785">
        <v>1332182049</v>
      </c>
      <c r="L785" s="17">
        <v>40987.440381944441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148.13333333333333</v>
      </c>
      <c r="R785" s="5">
        <f t="shared" si="49"/>
        <v>63.485714285714288</v>
      </c>
      <c r="S785" t="str">
        <f t="shared" si="50"/>
        <v>music</v>
      </c>
      <c r="T785" t="str">
        <f t="shared" si="51"/>
        <v>rock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7">
        <v>41714.774525462963</v>
      </c>
      <c r="K786">
        <v>1391571319</v>
      </c>
      <c r="L786" s="17">
        <v>41674.816192129627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102.49999999999999</v>
      </c>
      <c r="R786" s="5">
        <f t="shared" si="49"/>
        <v>102.5</v>
      </c>
      <c r="S786" t="str">
        <f t="shared" si="50"/>
        <v>music</v>
      </c>
      <c r="T786" t="str">
        <f t="shared" si="51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7">
        <v>41333.260590277772</v>
      </c>
      <c r="K787">
        <v>1359468915</v>
      </c>
      <c r="L787" s="17">
        <v>41303.260590277772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180.62799999999999</v>
      </c>
      <c r="R787" s="5">
        <f t="shared" si="49"/>
        <v>31.142758620689655</v>
      </c>
      <c r="S787" t="str">
        <f t="shared" si="50"/>
        <v>music</v>
      </c>
      <c r="T787" t="str">
        <f t="shared" si="51"/>
        <v>rock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7">
        <v>41040.32430555555</v>
      </c>
      <c r="K788">
        <v>1331774434</v>
      </c>
      <c r="L788" s="17">
        <v>40982.722615740735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142.79999999999998</v>
      </c>
      <c r="R788" s="5">
        <f t="shared" si="49"/>
        <v>162.27272727272728</v>
      </c>
      <c r="S788" t="str">
        <f t="shared" si="50"/>
        <v>music</v>
      </c>
      <c r="T788" t="str">
        <f t="shared" si="51"/>
        <v>rock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7">
        <v>41579.294282407405</v>
      </c>
      <c r="K789">
        <v>1380726226</v>
      </c>
      <c r="L789" s="17">
        <v>41549.294282407405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114.16666666666666</v>
      </c>
      <c r="R789" s="5">
        <f t="shared" si="49"/>
        <v>80.588235294117652</v>
      </c>
      <c r="S789" t="str">
        <f t="shared" si="50"/>
        <v>music</v>
      </c>
      <c r="T789" t="str">
        <f t="shared" si="51"/>
        <v>rock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7">
        <v>41096.832638888889</v>
      </c>
      <c r="K790">
        <v>1338336588</v>
      </c>
      <c r="L790" s="17">
        <v>41058.673472222217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203.505</v>
      </c>
      <c r="R790" s="5">
        <f t="shared" si="49"/>
        <v>59.85441176470588</v>
      </c>
      <c r="S790" t="str">
        <f t="shared" si="50"/>
        <v>music</v>
      </c>
      <c r="T790" t="str">
        <f t="shared" si="51"/>
        <v>rock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7">
        <v>41294.999305555553</v>
      </c>
      <c r="K791">
        <v>1357187280</v>
      </c>
      <c r="L791" s="17">
        <v>41276.852777777778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109.41176470588236</v>
      </c>
      <c r="R791" s="5">
        <f t="shared" si="49"/>
        <v>132.85714285714286</v>
      </c>
      <c r="S791" t="str">
        <f t="shared" si="50"/>
        <v>music</v>
      </c>
      <c r="T791" t="str">
        <f t="shared" si="51"/>
        <v>rock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7">
        <v>41305.714571759258</v>
      </c>
      <c r="K792">
        <v>1357088939</v>
      </c>
      <c r="L792" s="17">
        <v>41275.714571759258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144.37459999999999</v>
      </c>
      <c r="R792" s="5">
        <f t="shared" si="49"/>
        <v>92.547820512820508</v>
      </c>
      <c r="S792" t="str">
        <f t="shared" si="50"/>
        <v>music</v>
      </c>
      <c r="T792" t="str">
        <f t="shared" si="51"/>
        <v>rock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7">
        <v>41590.915972222218</v>
      </c>
      <c r="K793">
        <v>1381430646</v>
      </c>
      <c r="L793" s="17">
        <v>41557.447291666664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103.86666666666666</v>
      </c>
      <c r="R793" s="5">
        <f t="shared" si="49"/>
        <v>60.859375</v>
      </c>
      <c r="S793" t="str">
        <f t="shared" si="50"/>
        <v>music</v>
      </c>
      <c r="T793" t="str">
        <f t="shared" si="51"/>
        <v>rock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7">
        <v>41585.581979166665</v>
      </c>
      <c r="K794">
        <v>1381265883</v>
      </c>
      <c r="L794" s="17">
        <v>41555.540312500001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100.44440000000002</v>
      </c>
      <c r="R794" s="5">
        <f t="shared" si="49"/>
        <v>41.851833333333339</v>
      </c>
      <c r="S794" t="str">
        <f t="shared" si="50"/>
        <v>music</v>
      </c>
      <c r="T794" t="str">
        <f t="shared" si="51"/>
        <v>rock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7">
        <v>41457.874305555553</v>
      </c>
      <c r="K795">
        <v>1371491244</v>
      </c>
      <c r="L795" s="17">
        <v>41442.407916666663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102.77927272727271</v>
      </c>
      <c r="R795" s="5">
        <f t="shared" si="49"/>
        <v>88.325937499999995</v>
      </c>
      <c r="S795" t="str">
        <f t="shared" si="50"/>
        <v>music</v>
      </c>
      <c r="T795" t="str">
        <f t="shared" si="51"/>
        <v>rock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7">
        <v>40791.379166666666</v>
      </c>
      <c r="K796">
        <v>1310438737</v>
      </c>
      <c r="L796" s="17">
        <v>40735.781678240739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105.31250000000001</v>
      </c>
      <c r="R796" s="5">
        <f t="shared" si="49"/>
        <v>158.96226415094338</v>
      </c>
      <c r="S796" t="str">
        <f t="shared" si="50"/>
        <v>music</v>
      </c>
      <c r="T796" t="str">
        <f t="shared" si="51"/>
        <v>rock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7">
        <v>41005.874305555553</v>
      </c>
      <c r="K797">
        <v>1330094566</v>
      </c>
      <c r="L797" s="17">
        <v>40963.279699074068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111.78571428571429</v>
      </c>
      <c r="R797" s="5">
        <f t="shared" si="49"/>
        <v>85.054347826086953</v>
      </c>
      <c r="S797" t="str">
        <f t="shared" si="50"/>
        <v>music</v>
      </c>
      <c r="T797" t="str">
        <f t="shared" si="51"/>
        <v>rock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7">
        <v>41532.548611111109</v>
      </c>
      <c r="K798">
        <v>1376687485</v>
      </c>
      <c r="L798" s="17">
        <v>41502.549594907403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101.35000000000001</v>
      </c>
      <c r="R798" s="5">
        <f t="shared" si="49"/>
        <v>112.61111111111111</v>
      </c>
      <c r="S798" t="str">
        <f t="shared" si="50"/>
        <v>music</v>
      </c>
      <c r="T798" t="str">
        <f t="shared" si="51"/>
        <v>rock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7">
        <v>41027.833333333328</v>
      </c>
      <c r="K799">
        <v>1332978688</v>
      </c>
      <c r="L799" s="17">
        <v>40996.660740740735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107.53333333333333</v>
      </c>
      <c r="R799" s="5">
        <f t="shared" si="49"/>
        <v>45.436619718309856</v>
      </c>
      <c r="S799" t="str">
        <f t="shared" si="50"/>
        <v>music</v>
      </c>
      <c r="T799" t="str">
        <f t="shared" si="51"/>
        <v>rock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7">
        <v>41912.256793981483</v>
      </c>
      <c r="K800">
        <v>1409494187</v>
      </c>
      <c r="L800" s="17">
        <v>41882.256793981483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114.88571428571429</v>
      </c>
      <c r="R800" s="5">
        <f t="shared" si="49"/>
        <v>46.218390804597703</v>
      </c>
      <c r="S800" t="str">
        <f t="shared" si="50"/>
        <v>music</v>
      </c>
      <c r="T800" t="str">
        <f t="shared" si="51"/>
        <v>rock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7">
        <v>41026.333865740737</v>
      </c>
      <c r="K801">
        <v>1332950446</v>
      </c>
      <c r="L801" s="17">
        <v>40996.333865740737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100.02</v>
      </c>
      <c r="R801" s="5">
        <f t="shared" si="49"/>
        <v>178.60714285714286</v>
      </c>
      <c r="S801" t="str">
        <f t="shared" si="50"/>
        <v>music</v>
      </c>
      <c r="T801" t="str">
        <f t="shared" si="51"/>
        <v>rock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7">
        <v>41893.100162037037</v>
      </c>
      <c r="K802">
        <v>1407839054</v>
      </c>
      <c r="L802" s="17">
        <v>41863.100162037037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152.13333333333335</v>
      </c>
      <c r="R802" s="5">
        <f t="shared" si="49"/>
        <v>40.75</v>
      </c>
      <c r="S802" t="str">
        <f t="shared" si="50"/>
        <v>music</v>
      </c>
      <c r="T802" t="str">
        <f t="shared" si="51"/>
        <v>rock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7">
        <v>40725.462037037032</v>
      </c>
      <c r="K803">
        <v>1306955120</v>
      </c>
      <c r="L803" s="17">
        <v>40695.462037037032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111.52149999999999</v>
      </c>
      <c r="R803" s="5">
        <f t="shared" si="49"/>
        <v>43.733921568627444</v>
      </c>
      <c r="S803" t="str">
        <f t="shared" si="50"/>
        <v>music</v>
      </c>
      <c r="T803" t="str">
        <f t="shared" si="51"/>
        <v>rock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7">
        <v>41168.836805555555</v>
      </c>
      <c r="K804">
        <v>1343867524</v>
      </c>
      <c r="L804" s="17">
        <v>41122.688935185186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101.33333333333334</v>
      </c>
      <c r="R804" s="5">
        <f t="shared" si="49"/>
        <v>81.066666666666663</v>
      </c>
      <c r="S804" t="str">
        <f t="shared" si="50"/>
        <v>music</v>
      </c>
      <c r="T804" t="str">
        <f t="shared" si="51"/>
        <v>rock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7">
        <v>40691.708333333328</v>
      </c>
      <c r="K805">
        <v>1304376478</v>
      </c>
      <c r="L805" s="17">
        <v>40665.616643518515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123.2608695652174</v>
      </c>
      <c r="R805" s="5">
        <f t="shared" si="49"/>
        <v>74.60526315789474</v>
      </c>
      <c r="S805" t="str">
        <f t="shared" si="50"/>
        <v>music</v>
      </c>
      <c r="T805" t="str">
        <f t="shared" si="51"/>
        <v>rock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7">
        <v>40746.832638888889</v>
      </c>
      <c r="K806">
        <v>1309919526</v>
      </c>
      <c r="L806" s="17">
        <v>40729.772291666668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100</v>
      </c>
      <c r="R806" s="5">
        <f t="shared" si="49"/>
        <v>305.55555555555554</v>
      </c>
      <c r="S806" t="str">
        <f t="shared" si="50"/>
        <v>music</v>
      </c>
      <c r="T806" t="str">
        <f t="shared" si="51"/>
        <v>rock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7">
        <v>40740.625</v>
      </c>
      <c r="K807">
        <v>1306525512</v>
      </c>
      <c r="L807" s="17">
        <v>40690.489722222221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105</v>
      </c>
      <c r="R807" s="5">
        <f t="shared" si="49"/>
        <v>58.333333333333336</v>
      </c>
      <c r="S807" t="str">
        <f t="shared" si="50"/>
        <v>music</v>
      </c>
      <c r="T807" t="str">
        <f t="shared" si="51"/>
        <v>rock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7">
        <v>40793.358090277776</v>
      </c>
      <c r="K808">
        <v>1312821339</v>
      </c>
      <c r="L808" s="17">
        <v>40763.358090277776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104.4375</v>
      </c>
      <c r="R808" s="5">
        <f t="shared" si="49"/>
        <v>117.67605633802818</v>
      </c>
      <c r="S808" t="str">
        <f t="shared" si="50"/>
        <v>music</v>
      </c>
      <c r="T808" t="str">
        <f t="shared" si="51"/>
        <v>rock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7">
        <v>42794.749999999993</v>
      </c>
      <c r="K809">
        <v>1485270311</v>
      </c>
      <c r="L809" s="17">
        <v>42759.295266203706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105.125</v>
      </c>
      <c r="R809" s="5">
        <f t="shared" si="49"/>
        <v>73.771929824561397</v>
      </c>
      <c r="S809" t="str">
        <f t="shared" si="50"/>
        <v>music</v>
      </c>
      <c r="T809" t="str">
        <f t="shared" si="51"/>
        <v>rock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7">
        <v>41994.874305555553</v>
      </c>
      <c r="K810">
        <v>1416363886</v>
      </c>
      <c r="L810" s="17">
        <v>41961.767199074071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100</v>
      </c>
      <c r="R810" s="5">
        <f t="shared" si="49"/>
        <v>104.65116279069767</v>
      </c>
      <c r="S810" t="str">
        <f t="shared" si="50"/>
        <v>music</v>
      </c>
      <c r="T810" t="str">
        <f t="shared" si="51"/>
        <v>rock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7">
        <v>41658.500347222223</v>
      </c>
      <c r="K811">
        <v>1387569630</v>
      </c>
      <c r="L811" s="17">
        <v>41628.500347222223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103.77499999999999</v>
      </c>
      <c r="R811" s="5">
        <f t="shared" si="49"/>
        <v>79.82692307692308</v>
      </c>
      <c r="S811" t="str">
        <f t="shared" si="50"/>
        <v>music</v>
      </c>
      <c r="T811" t="str">
        <f t="shared" si="51"/>
        <v>rock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7">
        <v>41152.722939814812</v>
      </c>
      <c r="K812">
        <v>1343870462</v>
      </c>
      <c r="L812" s="17">
        <v>41122.722939814812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105</v>
      </c>
      <c r="R812" s="5">
        <f t="shared" si="49"/>
        <v>58.333333333333336</v>
      </c>
      <c r="S812" t="str">
        <f t="shared" si="50"/>
        <v>music</v>
      </c>
      <c r="T812" t="str">
        <f t="shared" si="51"/>
        <v>rock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7">
        <v>41465.369444444441</v>
      </c>
      <c r="K813">
        <v>1371569202</v>
      </c>
      <c r="L813" s="17">
        <v>41443.310208333329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104</v>
      </c>
      <c r="R813" s="5">
        <f t="shared" si="49"/>
        <v>86.666666666666671</v>
      </c>
      <c r="S813" t="str">
        <f t="shared" si="50"/>
        <v>music</v>
      </c>
      <c r="T813" t="str">
        <f t="shared" si="51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7">
        <v>41334.248611111107</v>
      </c>
      <c r="K814">
        <v>1357604752</v>
      </c>
      <c r="L814" s="17">
        <v>41281.684629629628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151.83333333333334</v>
      </c>
      <c r="R814" s="5">
        <f t="shared" si="49"/>
        <v>27.606060606060606</v>
      </c>
      <c r="S814" t="str">
        <f t="shared" si="50"/>
        <v>music</v>
      </c>
      <c r="T814" t="str">
        <f t="shared" si="51"/>
        <v>rock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7">
        <v>41110.626909722218</v>
      </c>
      <c r="K815">
        <v>1340233365</v>
      </c>
      <c r="L815" s="17">
        <v>41080.626909722218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159.99600000000001</v>
      </c>
      <c r="R815" s="5">
        <f t="shared" si="49"/>
        <v>24.999375000000001</v>
      </c>
      <c r="S815" t="str">
        <f t="shared" si="50"/>
        <v>music</v>
      </c>
      <c r="T815" t="str">
        <f t="shared" si="51"/>
        <v>rock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7">
        <v>40694.419444444444</v>
      </c>
      <c r="K816">
        <v>1305568201</v>
      </c>
      <c r="L816" s="17">
        <v>40679.409733796296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127.3</v>
      </c>
      <c r="R816" s="5">
        <f t="shared" si="49"/>
        <v>45.464285714285715</v>
      </c>
      <c r="S816" t="str">
        <f t="shared" si="50"/>
        <v>music</v>
      </c>
      <c r="T816" t="str">
        <f t="shared" si="51"/>
        <v>rock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7">
        <v>41944.58452546296</v>
      </c>
      <c r="K817">
        <v>1412287303</v>
      </c>
      <c r="L817" s="17">
        <v>41914.58452546296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107</v>
      </c>
      <c r="R817" s="5">
        <f t="shared" si="49"/>
        <v>99.534883720930239</v>
      </c>
      <c r="S817" t="str">
        <f t="shared" si="50"/>
        <v>music</v>
      </c>
      <c r="T817" t="str">
        <f t="shared" si="51"/>
        <v>rock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7">
        <v>41372.9375</v>
      </c>
      <c r="K818">
        <v>1362776043</v>
      </c>
      <c r="L818" s="17">
        <v>41341.537534722222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115.12214285714286</v>
      </c>
      <c r="R818" s="5">
        <f t="shared" si="49"/>
        <v>39.31</v>
      </c>
      <c r="S818" t="str">
        <f t="shared" si="50"/>
        <v>music</v>
      </c>
      <c r="T818" t="str">
        <f t="shared" si="51"/>
        <v>rock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7">
        <v>40978.874305555553</v>
      </c>
      <c r="K819">
        <v>1326810211</v>
      </c>
      <c r="L819" s="17">
        <v>40925.266331018516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137.11066666666665</v>
      </c>
      <c r="R819" s="5">
        <f t="shared" si="49"/>
        <v>89.419999999999987</v>
      </c>
      <c r="S819" t="str">
        <f t="shared" si="50"/>
        <v>music</v>
      </c>
      <c r="T819" t="str">
        <f t="shared" si="51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7">
        <v>41128.375694444439</v>
      </c>
      <c r="K820">
        <v>1343682681</v>
      </c>
      <c r="L820" s="17">
        <v>41120.54954861111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155.71428571428572</v>
      </c>
      <c r="R820" s="5">
        <f t="shared" si="49"/>
        <v>28.684210526315791</v>
      </c>
      <c r="S820" t="str">
        <f t="shared" si="50"/>
        <v>music</v>
      </c>
      <c r="T820" t="str">
        <f t="shared" si="51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7">
        <v>41628.863888888889</v>
      </c>
      <c r="K821">
        <v>1386806254</v>
      </c>
      <c r="L821" s="17">
        <v>41619.664976851847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108.74999999999999</v>
      </c>
      <c r="R821" s="5">
        <f t="shared" si="49"/>
        <v>31.071428571428573</v>
      </c>
      <c r="S821" t="str">
        <f t="shared" si="50"/>
        <v>music</v>
      </c>
      <c r="T821" t="str">
        <f t="shared" si="51"/>
        <v>rock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7">
        <v>41798.875</v>
      </c>
      <c r="K822">
        <v>1399666342</v>
      </c>
      <c r="L822" s="17">
        <v>41768.508587962962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134.05000000000001</v>
      </c>
      <c r="R822" s="5">
        <f t="shared" si="49"/>
        <v>70.55263157894737</v>
      </c>
      <c r="S822" t="str">
        <f t="shared" si="50"/>
        <v>music</v>
      </c>
      <c r="T822" t="str">
        <f t="shared" si="51"/>
        <v>rock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7">
        <v>42127.834027777775</v>
      </c>
      <c r="K823">
        <v>1427753265</v>
      </c>
      <c r="L823" s="17">
        <v>42093.58871527778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100</v>
      </c>
      <c r="R823" s="5">
        <f t="shared" si="49"/>
        <v>224.12820512820514</v>
      </c>
      <c r="S823" t="str">
        <f t="shared" si="50"/>
        <v>music</v>
      </c>
      <c r="T823" t="str">
        <f t="shared" si="51"/>
        <v>rock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7">
        <v>41187.614004629628</v>
      </c>
      <c r="K824">
        <v>1346885050</v>
      </c>
      <c r="L824" s="17">
        <v>41157.614004629628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119.16666666666667</v>
      </c>
      <c r="R824" s="5">
        <f t="shared" si="49"/>
        <v>51.811594202898547</v>
      </c>
      <c r="S824" t="str">
        <f t="shared" si="50"/>
        <v>music</v>
      </c>
      <c r="T824" t="str">
        <f t="shared" si="51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7">
        <v>42085.597824074073</v>
      </c>
      <c r="K825">
        <v>1424474452</v>
      </c>
      <c r="L825" s="17">
        <v>42055.639490740738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179.5</v>
      </c>
      <c r="R825" s="5">
        <f t="shared" si="49"/>
        <v>43.515151515151516</v>
      </c>
      <c r="S825" t="str">
        <f t="shared" si="50"/>
        <v>music</v>
      </c>
      <c r="T825" t="str">
        <f t="shared" si="51"/>
        <v>rock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7">
        <v>40285.957638888889</v>
      </c>
      <c r="K826">
        <v>1268459318</v>
      </c>
      <c r="L826" s="17">
        <v>40249.908773148149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134.38124999999999</v>
      </c>
      <c r="R826" s="5">
        <f t="shared" si="49"/>
        <v>39.816666666666663</v>
      </c>
      <c r="S826" t="str">
        <f t="shared" si="50"/>
        <v>music</v>
      </c>
      <c r="T826" t="str">
        <f t="shared" si="51"/>
        <v>rock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7">
        <v>41210.973194444443</v>
      </c>
      <c r="K827">
        <v>1349335284</v>
      </c>
      <c r="L827" s="17">
        <v>41185.973194444443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100.43200000000002</v>
      </c>
      <c r="R827" s="5">
        <f t="shared" si="49"/>
        <v>126.8080808080808</v>
      </c>
      <c r="S827" t="str">
        <f t="shared" si="50"/>
        <v>music</v>
      </c>
      <c r="T827" t="str">
        <f t="shared" si="51"/>
        <v>rock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7">
        <v>40993.663541666661</v>
      </c>
      <c r="K828">
        <v>1330908930</v>
      </c>
      <c r="L828" s="17">
        <v>40972.705208333333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101.45454545454547</v>
      </c>
      <c r="R828" s="5">
        <f t="shared" si="49"/>
        <v>113.87755102040816</v>
      </c>
      <c r="S828" t="str">
        <f t="shared" si="50"/>
        <v>music</v>
      </c>
      <c r="T828" t="str">
        <f t="shared" si="51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7">
        <v>40953.492361111108</v>
      </c>
      <c r="K829">
        <v>1326972107</v>
      </c>
      <c r="L829" s="17">
        <v>40927.140127314815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103.33333333333334</v>
      </c>
      <c r="R829" s="5">
        <f t="shared" si="49"/>
        <v>28.181818181818183</v>
      </c>
      <c r="S829" t="str">
        <f t="shared" si="50"/>
        <v>music</v>
      </c>
      <c r="T829" t="str">
        <f t="shared" si="51"/>
        <v>rock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7">
        <v>41085.35</v>
      </c>
      <c r="K830">
        <v>1339549982</v>
      </c>
      <c r="L830" s="17">
        <v>41072.71738425926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107</v>
      </c>
      <c r="R830" s="5">
        <f t="shared" si="49"/>
        <v>36.60526315789474</v>
      </c>
      <c r="S830" t="str">
        <f t="shared" si="50"/>
        <v>music</v>
      </c>
      <c r="T830" t="str">
        <f t="shared" si="51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7">
        <v>42564.468055555553</v>
      </c>
      <c r="K831">
        <v>1463253240</v>
      </c>
      <c r="L831" s="17">
        <v>42504.468055555553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104</v>
      </c>
      <c r="R831" s="5">
        <f t="shared" si="49"/>
        <v>32.5</v>
      </c>
      <c r="S831" t="str">
        <f t="shared" si="50"/>
        <v>music</v>
      </c>
      <c r="T831" t="str">
        <f t="shared" si="51"/>
        <v>rock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7">
        <v>41355.15075231481</v>
      </c>
      <c r="K832">
        <v>1361363825</v>
      </c>
      <c r="L832" s="17">
        <v>41325.192418981482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107.83333333333334</v>
      </c>
      <c r="R832" s="5">
        <f t="shared" si="49"/>
        <v>60.65625</v>
      </c>
      <c r="S832" t="str">
        <f t="shared" si="50"/>
        <v>music</v>
      </c>
      <c r="T832" t="str">
        <f t="shared" si="51"/>
        <v>rock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7">
        <v>41026.313587962963</v>
      </c>
      <c r="K833">
        <v>1332948694</v>
      </c>
      <c r="L833" s="17">
        <v>40996.313587962963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233.33333333333334</v>
      </c>
      <c r="R833" s="5">
        <f t="shared" si="49"/>
        <v>175</v>
      </c>
      <c r="S833" t="str">
        <f t="shared" si="50"/>
        <v>music</v>
      </c>
      <c r="T833" t="str">
        <f t="shared" si="51"/>
        <v>rock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7">
        <v>40929.009027777778</v>
      </c>
      <c r="K834">
        <v>1321978335</v>
      </c>
      <c r="L834" s="17">
        <v>40869.341840277775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si="48"/>
        <v>100.60706666666665</v>
      </c>
      <c r="R834" s="5">
        <f t="shared" si="49"/>
        <v>97.993896103896105</v>
      </c>
      <c r="S834" t="str">
        <f t="shared" si="50"/>
        <v>music</v>
      </c>
      <c r="T834" t="str">
        <f t="shared" si="51"/>
        <v>rock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7">
        <v>41748.544849537036</v>
      </c>
      <c r="K835">
        <v>1395349475</v>
      </c>
      <c r="L835" s="17">
        <v>41718.544849537036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2">E835/D835*100</f>
        <v>101.66666666666666</v>
      </c>
      <c r="R835" s="5">
        <f t="shared" ref="R835:R898" si="53">E835/N835</f>
        <v>148.78048780487805</v>
      </c>
      <c r="S835" t="str">
        <f t="shared" ref="S835:S898" si="54">LEFT(P835,SEARCH("/",P835)-1)</f>
        <v>music</v>
      </c>
      <c r="T835" t="str">
        <f t="shared" ref="T835:T898" si="55">RIGHT(P835,LEN(P835)-SEARCH("/",P835))</f>
        <v>rock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7">
        <v>41455.832638888889</v>
      </c>
      <c r="K836">
        <v>1369770292</v>
      </c>
      <c r="L836" s="17">
        <v>41422.489490740736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131.0181818181818</v>
      </c>
      <c r="R836" s="5">
        <f t="shared" si="53"/>
        <v>96.08</v>
      </c>
      <c r="S836" t="str">
        <f t="shared" si="54"/>
        <v>music</v>
      </c>
      <c r="T836" t="str">
        <f t="shared" si="55"/>
        <v>rock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7">
        <v>41047.791666666664</v>
      </c>
      <c r="K837">
        <v>1333709958</v>
      </c>
      <c r="L837" s="17">
        <v>41005.124513888884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117.25000000000001</v>
      </c>
      <c r="R837" s="5">
        <f t="shared" si="53"/>
        <v>58.625</v>
      </c>
      <c r="S837" t="str">
        <f t="shared" si="54"/>
        <v>music</v>
      </c>
      <c r="T837" t="str">
        <f t="shared" si="55"/>
        <v>rock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7">
        <v>41553.723587962959</v>
      </c>
      <c r="K838">
        <v>1378516918</v>
      </c>
      <c r="L838" s="17">
        <v>41523.723587962959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100.93039999999999</v>
      </c>
      <c r="R838" s="5">
        <f t="shared" si="53"/>
        <v>109.70695652173914</v>
      </c>
      <c r="S838" t="str">
        <f t="shared" si="54"/>
        <v>music</v>
      </c>
      <c r="T838" t="str">
        <f t="shared" si="55"/>
        <v>rock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7">
        <v>41760.66506944444</v>
      </c>
      <c r="K839">
        <v>1396396662</v>
      </c>
      <c r="L839" s="17">
        <v>41730.66506944444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121.8</v>
      </c>
      <c r="R839" s="5">
        <f t="shared" si="53"/>
        <v>49.112903225806448</v>
      </c>
      <c r="S839" t="str">
        <f t="shared" si="54"/>
        <v>music</v>
      </c>
      <c r="T839" t="str">
        <f t="shared" si="55"/>
        <v>rock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7">
        <v>40925.564641203702</v>
      </c>
      <c r="K840">
        <v>1324243985</v>
      </c>
      <c r="L840" s="17">
        <v>40895.564641203702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145.4</v>
      </c>
      <c r="R840" s="5">
        <f t="shared" si="53"/>
        <v>47.672131147540981</v>
      </c>
      <c r="S840" t="str">
        <f t="shared" si="54"/>
        <v>music</v>
      </c>
      <c r="T840" t="str">
        <f t="shared" si="55"/>
        <v>rock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7">
        <v>41174.430046296293</v>
      </c>
      <c r="K841">
        <v>1345745956</v>
      </c>
      <c r="L841" s="17">
        <v>41144.430046296293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116.61660000000001</v>
      </c>
      <c r="R841" s="5">
        <f t="shared" si="53"/>
        <v>60.737812499999997</v>
      </c>
      <c r="S841" t="str">
        <f t="shared" si="54"/>
        <v>music</v>
      </c>
      <c r="T841" t="str">
        <f t="shared" si="55"/>
        <v>rock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7">
        <v>42636.893368055556</v>
      </c>
      <c r="K842">
        <v>1472102787</v>
      </c>
      <c r="L842" s="17">
        <v>42606.893368055556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120.4166</v>
      </c>
      <c r="R842" s="5">
        <f t="shared" si="53"/>
        <v>63.37715789473684</v>
      </c>
      <c r="S842" t="str">
        <f t="shared" si="54"/>
        <v>music</v>
      </c>
      <c r="T842" t="str">
        <f t="shared" si="55"/>
        <v>metal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7">
        <v>41953.547025462954</v>
      </c>
      <c r="K843">
        <v>1413058063</v>
      </c>
      <c r="L843" s="17">
        <v>41923.50535879629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101.32000000000001</v>
      </c>
      <c r="R843" s="5">
        <f t="shared" si="53"/>
        <v>53.893617021276597</v>
      </c>
      <c r="S843" t="str">
        <f t="shared" si="54"/>
        <v>music</v>
      </c>
      <c r="T843" t="str">
        <f t="shared" si="55"/>
        <v>metal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7">
        <v>41560.832638888889</v>
      </c>
      <c r="K844">
        <v>1378735983</v>
      </c>
      <c r="L844" s="17">
        <v>41526.259062500001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104.32</v>
      </c>
      <c r="R844" s="5">
        <f t="shared" si="53"/>
        <v>66.871794871794876</v>
      </c>
      <c r="S844" t="str">
        <f t="shared" si="54"/>
        <v>music</v>
      </c>
      <c r="T844" t="str">
        <f t="shared" si="55"/>
        <v>metal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7">
        <v>42711.999999999993</v>
      </c>
      <c r="K845">
        <v>1479708680</v>
      </c>
      <c r="L845" s="17">
        <v>42694.924537037034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267.13333333333333</v>
      </c>
      <c r="R845" s="5">
        <f t="shared" si="53"/>
        <v>63.102362204724407</v>
      </c>
      <c r="S845" t="str">
        <f t="shared" si="54"/>
        <v>music</v>
      </c>
      <c r="T845" t="str">
        <f t="shared" si="55"/>
        <v>metal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7">
        <v>41943.874305555553</v>
      </c>
      <c r="K846">
        <v>1411489552</v>
      </c>
      <c r="L846" s="17">
        <v>41905.351296296292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194.13333333333333</v>
      </c>
      <c r="R846" s="5">
        <f t="shared" si="53"/>
        <v>36.628930817610062</v>
      </c>
      <c r="S846" t="str">
        <f t="shared" si="54"/>
        <v>music</v>
      </c>
      <c r="T846" t="str">
        <f t="shared" si="55"/>
        <v>metal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7">
        <v>42617.832638888889</v>
      </c>
      <c r="K847">
        <v>1469595396</v>
      </c>
      <c r="L847" s="17">
        <v>42577.872638888883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120.3802</v>
      </c>
      <c r="R847" s="5">
        <f t="shared" si="53"/>
        <v>34.005706214689269</v>
      </c>
      <c r="S847" t="str">
        <f t="shared" si="54"/>
        <v>music</v>
      </c>
      <c r="T847" t="str">
        <f t="shared" si="55"/>
        <v>metal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7">
        <v>41708.25</v>
      </c>
      <c r="K848">
        <v>1393233855</v>
      </c>
      <c r="L848" s="17">
        <v>41694.058506944442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122.00090909090908</v>
      </c>
      <c r="R848" s="5">
        <f t="shared" si="53"/>
        <v>28.553404255319148</v>
      </c>
      <c r="S848" t="str">
        <f t="shared" si="54"/>
        <v>music</v>
      </c>
      <c r="T848" t="str">
        <f t="shared" si="55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7">
        <v>42195.465000000004</v>
      </c>
      <c r="K849">
        <v>1433963376</v>
      </c>
      <c r="L849" s="17">
        <v>42165.465000000004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100</v>
      </c>
      <c r="R849" s="5">
        <f t="shared" si="53"/>
        <v>10</v>
      </c>
      <c r="S849" t="str">
        <f t="shared" si="54"/>
        <v>music</v>
      </c>
      <c r="T849" t="str">
        <f t="shared" si="55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7">
        <v>42108.458715277775</v>
      </c>
      <c r="K850">
        <v>1426446033</v>
      </c>
      <c r="L850" s="17">
        <v>42078.458715277775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100</v>
      </c>
      <c r="R850" s="5">
        <f t="shared" si="53"/>
        <v>18.75</v>
      </c>
      <c r="S850" t="str">
        <f t="shared" si="54"/>
        <v>music</v>
      </c>
      <c r="T850" t="str">
        <f t="shared" si="55"/>
        <v>metal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7">
        <v>42078.773888888885</v>
      </c>
      <c r="K851">
        <v>1424057664</v>
      </c>
      <c r="L851" s="17">
        <v>42050.81555555555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119.9</v>
      </c>
      <c r="R851" s="5">
        <f t="shared" si="53"/>
        <v>41.704347826086959</v>
      </c>
      <c r="S851" t="str">
        <f t="shared" si="54"/>
        <v>music</v>
      </c>
      <c r="T851" t="str">
        <f t="shared" si="55"/>
        <v>metal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7">
        <v>42484.874305555553</v>
      </c>
      <c r="K852">
        <v>1458762717</v>
      </c>
      <c r="L852" s="17">
        <v>42452.494409722225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155.17499999999998</v>
      </c>
      <c r="R852" s="5">
        <f t="shared" si="53"/>
        <v>46.669172932330824</v>
      </c>
      <c r="S852" t="str">
        <f t="shared" si="54"/>
        <v>music</v>
      </c>
      <c r="T852" t="str">
        <f t="shared" si="55"/>
        <v>metal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7">
        <v>42582.489583333336</v>
      </c>
      <c r="K853">
        <v>1464815253</v>
      </c>
      <c r="L853" s="17">
        <v>42522.546909722216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130.44999999999999</v>
      </c>
      <c r="R853" s="5">
        <f t="shared" si="53"/>
        <v>37.271428571428572</v>
      </c>
      <c r="S853" t="str">
        <f t="shared" si="54"/>
        <v>music</v>
      </c>
      <c r="T853" t="str">
        <f t="shared" si="55"/>
        <v>metal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7">
        <v>42667.541666666664</v>
      </c>
      <c r="K854">
        <v>1476386395</v>
      </c>
      <c r="L854" s="17">
        <v>42656.47216435185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104.97142857142859</v>
      </c>
      <c r="R854" s="5">
        <f t="shared" si="53"/>
        <v>59.258064516129032</v>
      </c>
      <c r="S854" t="str">
        <f t="shared" si="54"/>
        <v>music</v>
      </c>
      <c r="T854" t="str">
        <f t="shared" si="55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7">
        <v>42051.49894675926</v>
      </c>
      <c r="K855">
        <v>1421524709</v>
      </c>
      <c r="L855" s="17">
        <v>42021.49894675926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100</v>
      </c>
      <c r="R855" s="5">
        <f t="shared" si="53"/>
        <v>30</v>
      </c>
      <c r="S855" t="str">
        <f t="shared" si="54"/>
        <v>music</v>
      </c>
      <c r="T855" t="str">
        <f t="shared" si="55"/>
        <v>metal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7">
        <v>42731.879004629627</v>
      </c>
      <c r="K856">
        <v>1480309546</v>
      </c>
      <c r="L856" s="17">
        <v>42701.879004629627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118.2205035971223</v>
      </c>
      <c r="R856" s="5">
        <f t="shared" si="53"/>
        <v>65.8623246492986</v>
      </c>
      <c r="S856" t="str">
        <f t="shared" si="54"/>
        <v>music</v>
      </c>
      <c r="T856" t="str">
        <f t="shared" si="55"/>
        <v>metal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7">
        <v>42574.791863425926</v>
      </c>
      <c r="K857">
        <v>1466737217</v>
      </c>
      <c r="L857" s="17">
        <v>42544.791863425926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103.44827586206897</v>
      </c>
      <c r="R857" s="5">
        <f t="shared" si="53"/>
        <v>31.914893617021278</v>
      </c>
      <c r="S857" t="str">
        <f t="shared" si="54"/>
        <v>music</v>
      </c>
      <c r="T857" t="str">
        <f t="shared" si="55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7">
        <v>42668.458333333336</v>
      </c>
      <c r="K858">
        <v>1472282956</v>
      </c>
      <c r="L858" s="17">
        <v>42608.978657407402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218.00000000000003</v>
      </c>
      <c r="R858" s="5">
        <f t="shared" si="53"/>
        <v>19.464285714285715</v>
      </c>
      <c r="S858" t="str">
        <f t="shared" si="54"/>
        <v>music</v>
      </c>
      <c r="T858" t="str">
        <f t="shared" si="55"/>
        <v>metal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7">
        <v>42333.289710648147</v>
      </c>
      <c r="K859">
        <v>1444831031</v>
      </c>
      <c r="L859" s="17">
        <v>42291.248043981475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100</v>
      </c>
      <c r="R859" s="5">
        <f t="shared" si="53"/>
        <v>50</v>
      </c>
      <c r="S859" t="str">
        <f t="shared" si="54"/>
        <v>music</v>
      </c>
      <c r="T859" t="str">
        <f t="shared" si="55"/>
        <v>metal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7">
        <v>42109.624305555553</v>
      </c>
      <c r="K860">
        <v>1426528418</v>
      </c>
      <c r="L860" s="17">
        <v>42079.412245370368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144.00583333333333</v>
      </c>
      <c r="R860" s="5">
        <f t="shared" si="53"/>
        <v>22.737763157894737</v>
      </c>
      <c r="S860" t="str">
        <f t="shared" si="54"/>
        <v>music</v>
      </c>
      <c r="T860" t="str">
        <f t="shared" si="55"/>
        <v>metal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7">
        <v>42158.666666666664</v>
      </c>
      <c r="K861">
        <v>1430768468</v>
      </c>
      <c r="L861" s="17">
        <v>42128.486898148149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104.67500000000001</v>
      </c>
      <c r="R861" s="5">
        <f t="shared" si="53"/>
        <v>42.724489795918366</v>
      </c>
      <c r="S861" t="str">
        <f t="shared" si="54"/>
        <v>music</v>
      </c>
      <c r="T861" t="str">
        <f t="shared" si="55"/>
        <v>metal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7">
        <v>41600.191122685181</v>
      </c>
      <c r="K862">
        <v>1382528113</v>
      </c>
      <c r="L862" s="17">
        <v>41570.149456018517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18.142857142857142</v>
      </c>
      <c r="R862" s="5">
        <f t="shared" si="53"/>
        <v>52.916666666666664</v>
      </c>
      <c r="S862" t="str">
        <f t="shared" si="54"/>
        <v>music</v>
      </c>
      <c r="T862" t="str">
        <f t="shared" si="55"/>
        <v>jazz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7">
        <v>42629.631990740738</v>
      </c>
      <c r="K863">
        <v>1471475404</v>
      </c>
      <c r="L863" s="17">
        <v>42599.631990740738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2.2444444444444445</v>
      </c>
      <c r="R863" s="5">
        <f t="shared" si="53"/>
        <v>50.5</v>
      </c>
      <c r="S863" t="str">
        <f t="shared" si="54"/>
        <v>music</v>
      </c>
      <c r="T863" t="str">
        <f t="shared" si="55"/>
        <v>jazz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7">
        <v>41589.263287037036</v>
      </c>
      <c r="K864">
        <v>1381583948</v>
      </c>
      <c r="L864" s="17">
        <v>41559.221620370365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0.33999999999999997</v>
      </c>
      <c r="R864" s="5">
        <f t="shared" si="53"/>
        <v>42.5</v>
      </c>
      <c r="S864" t="str">
        <f t="shared" si="54"/>
        <v>music</v>
      </c>
      <c r="T864" t="str">
        <f t="shared" si="55"/>
        <v>jazz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7">
        <v>40950.784328703703</v>
      </c>
      <c r="K865">
        <v>1326422966</v>
      </c>
      <c r="L865" s="17">
        <v>40920.784328703703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4.5</v>
      </c>
      <c r="R865" s="5">
        <f t="shared" si="53"/>
        <v>18</v>
      </c>
      <c r="S865" t="str">
        <f t="shared" si="54"/>
        <v>music</v>
      </c>
      <c r="T865" t="str">
        <f t="shared" si="55"/>
        <v>jazz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7">
        <v>41563.082638888889</v>
      </c>
      <c r="K866">
        <v>1379990038</v>
      </c>
      <c r="L866" s="17">
        <v>41540.773587962962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41.53846153846154</v>
      </c>
      <c r="R866" s="5">
        <f t="shared" si="53"/>
        <v>34.177215189873415</v>
      </c>
      <c r="S866" t="str">
        <f t="shared" si="54"/>
        <v>music</v>
      </c>
      <c r="T866" t="str">
        <f t="shared" si="55"/>
        <v>jazz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7">
        <v>41290.439780092594</v>
      </c>
      <c r="K867">
        <v>1353177197</v>
      </c>
      <c r="L867" s="17">
        <v>41230.439780092594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</v>
      </c>
      <c r="R867" s="5">
        <f t="shared" si="53"/>
        <v>22.5</v>
      </c>
      <c r="S867" t="str">
        <f t="shared" si="54"/>
        <v>music</v>
      </c>
      <c r="T867" t="str">
        <f t="shared" si="55"/>
        <v>jazz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7">
        <v>42063.298611111109</v>
      </c>
      <c r="K868">
        <v>1421853518</v>
      </c>
      <c r="L868" s="17">
        <v>42025.304606481477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18.285714285714285</v>
      </c>
      <c r="R868" s="5">
        <f t="shared" si="53"/>
        <v>58.18181818181818</v>
      </c>
      <c r="S868" t="str">
        <f t="shared" si="54"/>
        <v>music</v>
      </c>
      <c r="T868" t="str">
        <f t="shared" si="55"/>
        <v>jazz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7">
        <v>40147.874305555553</v>
      </c>
      <c r="K869">
        <v>1254450706</v>
      </c>
      <c r="L869" s="17">
        <v>40087.772060185183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24.02</v>
      </c>
      <c r="R869" s="5">
        <f t="shared" si="53"/>
        <v>109.18181818181819</v>
      </c>
      <c r="S869" t="str">
        <f t="shared" si="54"/>
        <v>music</v>
      </c>
      <c r="T869" t="str">
        <f t="shared" si="55"/>
        <v>jazz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7">
        <v>41645.694421296292</v>
      </c>
      <c r="K870">
        <v>1386463198</v>
      </c>
      <c r="L870" s="17">
        <v>41615.694421296292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0.1111111111111111</v>
      </c>
      <c r="R870" s="5">
        <f t="shared" si="53"/>
        <v>50</v>
      </c>
      <c r="S870" t="str">
        <f t="shared" si="54"/>
        <v>music</v>
      </c>
      <c r="T870" t="str">
        <f t="shared" si="55"/>
        <v>jazz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7">
        <v>41372.470567129625</v>
      </c>
      <c r="K871">
        <v>1362860257</v>
      </c>
      <c r="L871" s="17">
        <v>41342.512233796297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11.818181818181818</v>
      </c>
      <c r="R871" s="5">
        <f t="shared" si="53"/>
        <v>346.66666666666669</v>
      </c>
      <c r="S871" t="str">
        <f t="shared" si="54"/>
        <v>music</v>
      </c>
      <c r="T871" t="str">
        <f t="shared" si="55"/>
        <v>jazz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7">
        <v>41517.688923611109</v>
      </c>
      <c r="K872">
        <v>1375403523</v>
      </c>
      <c r="L872" s="17">
        <v>41487.688923611109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0.31</v>
      </c>
      <c r="R872" s="5">
        <f t="shared" si="53"/>
        <v>12.4</v>
      </c>
      <c r="S872" t="str">
        <f t="shared" si="54"/>
        <v>music</v>
      </c>
      <c r="T872" t="str">
        <f t="shared" si="55"/>
        <v>jazz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7">
        <v>41607.26961805555</v>
      </c>
      <c r="K873">
        <v>1383139695</v>
      </c>
      <c r="L873" s="17">
        <v>41577.227951388886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5.416666666666667</v>
      </c>
      <c r="R873" s="5">
        <f t="shared" si="53"/>
        <v>27.083333333333332</v>
      </c>
      <c r="S873" t="str">
        <f t="shared" si="54"/>
        <v>music</v>
      </c>
      <c r="T873" t="str">
        <f t="shared" si="55"/>
        <v>jazz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7">
        <v>40612.492210648146</v>
      </c>
      <c r="K874">
        <v>1295898527</v>
      </c>
      <c r="L874" s="17">
        <v>40567.492210648146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0.8125</v>
      </c>
      <c r="R874" s="5">
        <f t="shared" si="53"/>
        <v>32.5</v>
      </c>
      <c r="S874" t="str">
        <f t="shared" si="54"/>
        <v>music</v>
      </c>
      <c r="T874" t="str">
        <f t="shared" si="55"/>
        <v>jazz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7">
        <v>41223.875462962962</v>
      </c>
      <c r="K875">
        <v>1349150440</v>
      </c>
      <c r="L875" s="17">
        <v>41183.833796296298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1.2857142857142856</v>
      </c>
      <c r="R875" s="5">
        <f t="shared" si="53"/>
        <v>9</v>
      </c>
      <c r="S875" t="str">
        <f t="shared" si="54"/>
        <v>music</v>
      </c>
      <c r="T875" t="str">
        <f t="shared" si="55"/>
        <v>jazz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7">
        <v>41398.250393518516</v>
      </c>
      <c r="K876">
        <v>1365084034</v>
      </c>
      <c r="L876" s="17">
        <v>41368.250393518516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24.333333333333336</v>
      </c>
      <c r="R876" s="5">
        <f t="shared" si="53"/>
        <v>34.761904761904759</v>
      </c>
      <c r="S876" t="str">
        <f t="shared" si="54"/>
        <v>music</v>
      </c>
      <c r="T876" t="str">
        <f t="shared" si="55"/>
        <v>jazz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7">
        <v>42268.390405092585</v>
      </c>
      <c r="K877">
        <v>1441128131</v>
      </c>
      <c r="L877" s="17">
        <v>42248.390405092585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5" t="e">
        <f t="shared" si="53"/>
        <v>#DIV/0!</v>
      </c>
      <c r="S877" t="str">
        <f t="shared" si="54"/>
        <v>music</v>
      </c>
      <c r="T877" t="str">
        <f t="shared" si="55"/>
        <v>jazz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7">
        <v>41309.163506944438</v>
      </c>
      <c r="K878">
        <v>1357127727</v>
      </c>
      <c r="L878" s="17">
        <v>41276.163506944438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40.799492385786799</v>
      </c>
      <c r="R878" s="5">
        <f t="shared" si="53"/>
        <v>28.577777777777779</v>
      </c>
      <c r="S878" t="str">
        <f t="shared" si="54"/>
        <v>music</v>
      </c>
      <c r="T878" t="str">
        <f t="shared" si="55"/>
        <v>jazz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7">
        <v>41627.455555555556</v>
      </c>
      <c r="K879">
        <v>1384887360</v>
      </c>
      <c r="L879" s="17">
        <v>41597.455555555556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67.55</v>
      </c>
      <c r="R879" s="5">
        <f t="shared" si="53"/>
        <v>46.586206896551722</v>
      </c>
      <c r="S879" t="str">
        <f t="shared" si="54"/>
        <v>music</v>
      </c>
      <c r="T879" t="str">
        <f t="shared" si="55"/>
        <v>jazz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7">
        <v>40534.899583333332</v>
      </c>
      <c r="K880">
        <v>1290490524</v>
      </c>
      <c r="L880" s="17">
        <v>40504.899583333332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1.3</v>
      </c>
      <c r="R880" s="5">
        <f t="shared" si="53"/>
        <v>32.5</v>
      </c>
      <c r="S880" t="str">
        <f t="shared" si="54"/>
        <v>music</v>
      </c>
      <c r="T880" t="str">
        <f t="shared" si="55"/>
        <v>jazz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7">
        <v>41058.496585648143</v>
      </c>
      <c r="K881">
        <v>1336506905</v>
      </c>
      <c r="L881" s="17">
        <v>41037.496585648143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30.666666666666664</v>
      </c>
      <c r="R881" s="5">
        <f t="shared" si="53"/>
        <v>21.466666666666665</v>
      </c>
      <c r="S881" t="str">
        <f t="shared" si="54"/>
        <v>music</v>
      </c>
      <c r="T881" t="str">
        <f t="shared" si="55"/>
        <v>jazz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7">
        <v>41211.987708333334</v>
      </c>
      <c r="K882">
        <v>1348731738</v>
      </c>
      <c r="L882" s="17">
        <v>41178.987708333334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</v>
      </c>
      <c r="R882" s="5">
        <f t="shared" si="53"/>
        <v>14.125</v>
      </c>
      <c r="S882" t="str">
        <f t="shared" si="54"/>
        <v>music</v>
      </c>
      <c r="T882" t="str">
        <f t="shared" si="55"/>
        <v>indie rock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7">
        <v>40921.917662037034</v>
      </c>
      <c r="K883">
        <v>1322632886</v>
      </c>
      <c r="L883" s="17">
        <v>40876.917662037034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0.8</v>
      </c>
      <c r="R883" s="5">
        <f t="shared" si="53"/>
        <v>30</v>
      </c>
      <c r="S883" t="str">
        <f t="shared" si="54"/>
        <v>music</v>
      </c>
      <c r="T883" t="str">
        <f t="shared" si="55"/>
        <v>indie rock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7">
        <v>40792.527199074073</v>
      </c>
      <c r="K884">
        <v>1312490350</v>
      </c>
      <c r="L884" s="17">
        <v>40759.527199074073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20.133333333333333</v>
      </c>
      <c r="R884" s="5">
        <f t="shared" si="53"/>
        <v>21.571428571428573</v>
      </c>
      <c r="S884" t="str">
        <f t="shared" si="54"/>
        <v>music</v>
      </c>
      <c r="T884" t="str">
        <f t="shared" si="55"/>
        <v>indie rock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7">
        <v>42431.602256944439</v>
      </c>
      <c r="K885">
        <v>1451773635</v>
      </c>
      <c r="L885" s="17">
        <v>42371.602256944439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40.020000000000003</v>
      </c>
      <c r="R885" s="5">
        <f t="shared" si="53"/>
        <v>83.375</v>
      </c>
      <c r="S885" t="str">
        <f t="shared" si="54"/>
        <v>music</v>
      </c>
      <c r="T885" t="str">
        <f t="shared" si="55"/>
        <v>indie rock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7">
        <v>41040.771527777775</v>
      </c>
      <c r="K886">
        <v>1331666146</v>
      </c>
      <c r="L886" s="17">
        <v>40981.469282407401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1</v>
      </c>
      <c r="R886" s="5">
        <f t="shared" si="53"/>
        <v>10</v>
      </c>
      <c r="S886" t="str">
        <f t="shared" si="54"/>
        <v>music</v>
      </c>
      <c r="T886" t="str">
        <f t="shared" si="55"/>
        <v>indie rock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7">
        <v>42734.607766203706</v>
      </c>
      <c r="K887">
        <v>1481322911</v>
      </c>
      <c r="L887" s="17">
        <v>42713.607766203706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75</v>
      </c>
      <c r="R887" s="5">
        <f t="shared" si="53"/>
        <v>35.714285714285715</v>
      </c>
      <c r="S887" t="str">
        <f t="shared" si="54"/>
        <v>music</v>
      </c>
      <c r="T887" t="str">
        <f t="shared" si="55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7">
        <v>42628.537187499998</v>
      </c>
      <c r="K888">
        <v>1471812813</v>
      </c>
      <c r="L888" s="17">
        <v>42603.537187499998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41</v>
      </c>
      <c r="R888" s="5">
        <f t="shared" si="53"/>
        <v>29.285714285714285</v>
      </c>
      <c r="S888" t="str">
        <f t="shared" si="54"/>
        <v>music</v>
      </c>
      <c r="T888" t="str">
        <f t="shared" si="55"/>
        <v>indie rock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7">
        <v>41056.62563657407</v>
      </c>
      <c r="K889">
        <v>1335567655</v>
      </c>
      <c r="L889" s="17">
        <v>41026.62563657407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5" t="e">
        <f t="shared" si="53"/>
        <v>#DIV/0!</v>
      </c>
      <c r="S889" t="str">
        <f t="shared" si="54"/>
        <v>music</v>
      </c>
      <c r="T889" t="str">
        <f t="shared" si="55"/>
        <v>indie rock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7">
        <v>40786.916666666664</v>
      </c>
      <c r="K890">
        <v>1311789885</v>
      </c>
      <c r="L890" s="17">
        <v>40751.419965277775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7.1999999999999993</v>
      </c>
      <c r="R890" s="5">
        <f t="shared" si="53"/>
        <v>18</v>
      </c>
      <c r="S890" t="str">
        <f t="shared" si="54"/>
        <v>music</v>
      </c>
      <c r="T890" t="str">
        <f t="shared" si="55"/>
        <v>indie rock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7">
        <v>41917.450729166667</v>
      </c>
      <c r="K891">
        <v>1409942943</v>
      </c>
      <c r="L891" s="17">
        <v>41887.450729166667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9.4412800000000008</v>
      </c>
      <c r="R891" s="5">
        <f t="shared" si="53"/>
        <v>73.760000000000005</v>
      </c>
      <c r="S891" t="str">
        <f t="shared" si="54"/>
        <v>music</v>
      </c>
      <c r="T891" t="str">
        <f t="shared" si="55"/>
        <v>indie rock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7">
        <v>41599.407164351847</v>
      </c>
      <c r="K892">
        <v>1382460379</v>
      </c>
      <c r="L892" s="17">
        <v>41569.365497685183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4.1666666666666661</v>
      </c>
      <c r="R892" s="5">
        <f t="shared" si="53"/>
        <v>31.25</v>
      </c>
      <c r="S892" t="str">
        <f t="shared" si="54"/>
        <v>music</v>
      </c>
      <c r="T892" t="str">
        <f t="shared" si="55"/>
        <v>indie rock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7">
        <v>41871.698263888888</v>
      </c>
      <c r="K893">
        <v>1405989930</v>
      </c>
      <c r="L893" s="17">
        <v>41841.698263888888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</v>
      </c>
      <c r="R893" s="5">
        <f t="shared" si="53"/>
        <v>28.888888888888889</v>
      </c>
      <c r="S893" t="str">
        <f t="shared" si="54"/>
        <v>music</v>
      </c>
      <c r="T893" t="str">
        <f t="shared" si="55"/>
        <v>indie rock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7">
        <v>40390.833333333328</v>
      </c>
      <c r="K894">
        <v>1273121283</v>
      </c>
      <c r="L894" s="17">
        <v>40303.866701388884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40.75</v>
      </c>
      <c r="R894" s="5">
        <f t="shared" si="53"/>
        <v>143.8235294117647</v>
      </c>
      <c r="S894" t="str">
        <f t="shared" si="54"/>
        <v>music</v>
      </c>
      <c r="T894" t="str">
        <f t="shared" si="55"/>
        <v>indie rock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7">
        <v>42095.522719907407</v>
      </c>
      <c r="K895">
        <v>1425331963</v>
      </c>
      <c r="L895" s="17">
        <v>42065.564386574071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10</v>
      </c>
      <c r="R895" s="5">
        <f t="shared" si="53"/>
        <v>40</v>
      </c>
      <c r="S895" t="str">
        <f t="shared" si="54"/>
        <v>music</v>
      </c>
      <c r="T895" t="str">
        <f t="shared" si="55"/>
        <v>indie rock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7">
        <v>42526.648263888892</v>
      </c>
      <c r="K896">
        <v>1462577610</v>
      </c>
      <c r="L896" s="17">
        <v>42496.648263888892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39.17</v>
      </c>
      <c r="R896" s="5">
        <f t="shared" si="53"/>
        <v>147.81132075471697</v>
      </c>
      <c r="S896" t="str">
        <f t="shared" si="54"/>
        <v>music</v>
      </c>
      <c r="T896" t="str">
        <f t="shared" si="55"/>
        <v>indie rock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7">
        <v>40475.794317129628</v>
      </c>
      <c r="K897">
        <v>1284087829</v>
      </c>
      <c r="L897" s="17">
        <v>40430.794317129628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</v>
      </c>
      <c r="R897" s="5">
        <f t="shared" si="53"/>
        <v>27.857142857142858</v>
      </c>
      <c r="S897" t="str">
        <f t="shared" si="54"/>
        <v>music</v>
      </c>
      <c r="T897" t="str">
        <f t="shared" si="55"/>
        <v>indie rock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7">
        <v>42243.833333333336</v>
      </c>
      <c r="K898">
        <v>1438549026</v>
      </c>
      <c r="L898" s="17">
        <v>42218.539652777778</v>
      </c>
      <c r="M898" t="b">
        <v>0</v>
      </c>
      <c r="N898">
        <v>72</v>
      </c>
      <c r="O898" t="b">
        <v>0</v>
      </c>
      <c r="P898" t="s">
        <v>8279</v>
      </c>
      <c r="Q898" s="5">
        <f t="shared" si="52"/>
        <v>40</v>
      </c>
      <c r="R898" s="5">
        <f t="shared" si="53"/>
        <v>44.444444444444443</v>
      </c>
      <c r="S898" t="str">
        <f t="shared" si="54"/>
        <v>music</v>
      </c>
      <c r="T898" t="str">
        <f t="shared" si="55"/>
        <v>indie rock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7">
        <v>41241.39708333333</v>
      </c>
      <c r="K899">
        <v>1351528308</v>
      </c>
      <c r="L899" s="17">
        <v>41211.355416666665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6">E899/D899*100</f>
        <v>0</v>
      </c>
      <c r="R899" s="5" t="e">
        <f t="shared" ref="R899:R962" si="57">E899/N899</f>
        <v>#DIV/0!</v>
      </c>
      <c r="S899" t="str">
        <f t="shared" ref="S899:S962" si="58">LEFT(P899,SEARCH("/",P899)-1)</f>
        <v>music</v>
      </c>
      <c r="T899" t="str">
        <f t="shared" ref="T899:T962" si="59">RIGHT(P899,LEN(P899)-SEARCH("/",P899))</f>
        <v>indie rock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7">
        <v>40923.424884259257</v>
      </c>
      <c r="K900">
        <v>1322763110</v>
      </c>
      <c r="L900" s="17">
        <v>40878.424884259257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2.8000000000000003</v>
      </c>
      <c r="R900" s="5">
        <f t="shared" si="57"/>
        <v>35</v>
      </c>
      <c r="S900" t="str">
        <f t="shared" si="58"/>
        <v>music</v>
      </c>
      <c r="T900" t="str">
        <f t="shared" si="5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7">
        <v>40690.765763888885</v>
      </c>
      <c r="K901">
        <v>1302661362</v>
      </c>
      <c r="L901" s="17">
        <v>40645.765763888885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37.333333333333336</v>
      </c>
      <c r="R901" s="5">
        <f t="shared" si="57"/>
        <v>35</v>
      </c>
      <c r="S901" t="str">
        <f t="shared" si="58"/>
        <v>music</v>
      </c>
      <c r="T901" t="str">
        <f t="shared" si="59"/>
        <v>indie rock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7">
        <v>42459.474560185183</v>
      </c>
      <c r="K902">
        <v>1456777402</v>
      </c>
      <c r="L902" s="17">
        <v>42429.516226851854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0.42</v>
      </c>
      <c r="R902" s="5">
        <f t="shared" si="57"/>
        <v>10.5</v>
      </c>
      <c r="S902" t="str">
        <f t="shared" si="58"/>
        <v>music</v>
      </c>
      <c r="T902" t="str">
        <f t="shared" si="59"/>
        <v>jazz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7">
        <v>40337.46597222222</v>
      </c>
      <c r="K903">
        <v>1272050914</v>
      </c>
      <c r="L903" s="17">
        <v>40291.478171296294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5" t="e">
        <f t="shared" si="57"/>
        <v>#DIV/0!</v>
      </c>
      <c r="S903" t="str">
        <f t="shared" si="58"/>
        <v>music</v>
      </c>
      <c r="T903" t="str">
        <f t="shared" si="59"/>
        <v>jazz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7">
        <v>41881.3125</v>
      </c>
      <c r="K904">
        <v>1404947422</v>
      </c>
      <c r="L904" s="17">
        <v>41829.632199074069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0.3</v>
      </c>
      <c r="R904" s="5">
        <f t="shared" si="57"/>
        <v>30</v>
      </c>
      <c r="S904" t="str">
        <f t="shared" si="58"/>
        <v>music</v>
      </c>
      <c r="T904" t="str">
        <f t="shared" si="59"/>
        <v>jazz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7">
        <v>41174.767361111109</v>
      </c>
      <c r="K905">
        <v>1346180780</v>
      </c>
      <c r="L905" s="17">
        <v>41149.462731481479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</v>
      </c>
      <c r="R905" s="5">
        <f t="shared" si="57"/>
        <v>40</v>
      </c>
      <c r="S905" t="str">
        <f t="shared" si="58"/>
        <v>music</v>
      </c>
      <c r="T905" t="str">
        <f t="shared" si="59"/>
        <v>jazz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7">
        <v>42371.74695601852</v>
      </c>
      <c r="K906">
        <v>1449194137</v>
      </c>
      <c r="L906" s="17">
        <v>42341.74695601852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0.30199999999999999</v>
      </c>
      <c r="R906" s="5">
        <f t="shared" si="57"/>
        <v>50.333333333333336</v>
      </c>
      <c r="S906" t="str">
        <f t="shared" si="58"/>
        <v>music</v>
      </c>
      <c r="T906" t="str">
        <f t="shared" si="59"/>
        <v>jazz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7">
        <v>40566.906550925924</v>
      </c>
      <c r="K907">
        <v>1290663926</v>
      </c>
      <c r="L907" s="17">
        <v>40506.906550925924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</v>
      </c>
      <c r="R907" s="5">
        <f t="shared" si="57"/>
        <v>32.666666666666664</v>
      </c>
      <c r="S907" t="str">
        <f t="shared" si="58"/>
        <v>music</v>
      </c>
      <c r="T907" t="str">
        <f t="shared" si="59"/>
        <v>jazz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7">
        <v>41710.814699074072</v>
      </c>
      <c r="K908">
        <v>1392093190</v>
      </c>
      <c r="L908" s="17">
        <v>41680.856365740736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5" t="e">
        <f t="shared" si="57"/>
        <v>#DIV/0!</v>
      </c>
      <c r="S908" t="str">
        <f t="shared" si="58"/>
        <v>music</v>
      </c>
      <c r="T908" t="str">
        <f t="shared" si="59"/>
        <v>jazz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7">
        <v>40796.8590625</v>
      </c>
      <c r="K909">
        <v>1313123823</v>
      </c>
      <c r="L909" s="17">
        <v>40766.8590625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5" t="e">
        <f t="shared" si="57"/>
        <v>#DIV/0!</v>
      </c>
      <c r="S909" t="str">
        <f t="shared" si="58"/>
        <v>music</v>
      </c>
      <c r="T909" t="str">
        <f t="shared" si="59"/>
        <v>jazz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7">
        <v>40385.874305555553</v>
      </c>
      <c r="K910">
        <v>1276283655</v>
      </c>
      <c r="L910" s="17">
        <v>40340.468229166661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5" t="e">
        <f t="shared" si="57"/>
        <v>#DIV/0!</v>
      </c>
      <c r="S910" t="str">
        <f t="shared" si="58"/>
        <v>music</v>
      </c>
      <c r="T910" t="str">
        <f t="shared" si="59"/>
        <v>jazz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7">
        <v>41112.833333333328</v>
      </c>
      <c r="K911">
        <v>1340296440</v>
      </c>
      <c r="L911" s="17">
        <v>41081.356944444444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</v>
      </c>
      <c r="R911" s="5">
        <f t="shared" si="57"/>
        <v>65</v>
      </c>
      <c r="S911" t="str">
        <f t="shared" si="58"/>
        <v>music</v>
      </c>
      <c r="T911" t="str">
        <f t="shared" si="5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7">
        <v>42797.212025462963</v>
      </c>
      <c r="K912">
        <v>1483362319</v>
      </c>
      <c r="L912" s="17">
        <v>42737.212025462963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22.363636363636363</v>
      </c>
      <c r="R912" s="5">
        <f t="shared" si="57"/>
        <v>24.6</v>
      </c>
      <c r="S912" t="str">
        <f t="shared" si="58"/>
        <v>music</v>
      </c>
      <c r="T912" t="str">
        <f t="shared" si="59"/>
        <v>jazz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7">
        <v>41662.671817129631</v>
      </c>
      <c r="K913">
        <v>1388707645</v>
      </c>
      <c r="L913" s="17">
        <v>41641.671817129631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5" t="e">
        <f t="shared" si="57"/>
        <v>#DIV/0!</v>
      </c>
      <c r="S913" t="str">
        <f t="shared" si="58"/>
        <v>music</v>
      </c>
      <c r="T913" t="str">
        <f t="shared" si="59"/>
        <v>jazz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7">
        <v>41253.817673611105</v>
      </c>
      <c r="K914">
        <v>1350009447</v>
      </c>
      <c r="L914" s="17">
        <v>41193.776006944441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0.85714285714285721</v>
      </c>
      <c r="R914" s="5">
        <f t="shared" si="57"/>
        <v>15</v>
      </c>
      <c r="S914" t="str">
        <f t="shared" si="58"/>
        <v>music</v>
      </c>
      <c r="T914" t="str">
        <f t="shared" si="59"/>
        <v>jazz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7">
        <v>41033.805775462963</v>
      </c>
      <c r="K915">
        <v>1333596019</v>
      </c>
      <c r="L915" s="17">
        <v>41003.805775462963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6.6066666666666665</v>
      </c>
      <c r="R915" s="5">
        <f t="shared" si="57"/>
        <v>82.583333333333329</v>
      </c>
      <c r="S915" t="str">
        <f t="shared" si="58"/>
        <v>music</v>
      </c>
      <c r="T915" t="str">
        <f t="shared" si="59"/>
        <v>jazz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7">
        <v>41146.429942129631</v>
      </c>
      <c r="K916">
        <v>1343326747</v>
      </c>
      <c r="L916" s="17">
        <v>41116.429942129631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5" t="e">
        <f t="shared" si="57"/>
        <v>#DIV/0!</v>
      </c>
      <c r="S916" t="str">
        <f t="shared" si="58"/>
        <v>music</v>
      </c>
      <c r="T916" t="str">
        <f t="shared" si="59"/>
        <v>jazz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7">
        <v>40968.874305555553</v>
      </c>
      <c r="K917">
        <v>1327853914</v>
      </c>
      <c r="L917" s="17">
        <v>40937.346226851849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5.7692307692307692</v>
      </c>
      <c r="R917" s="5">
        <f t="shared" si="57"/>
        <v>41.666666666666664</v>
      </c>
      <c r="S917" t="str">
        <f t="shared" si="58"/>
        <v>music</v>
      </c>
      <c r="T917" t="str">
        <f t="shared" si="59"/>
        <v>jazz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7">
        <v>40472.875</v>
      </c>
      <c r="K918">
        <v>1284409734</v>
      </c>
      <c r="L918" s="17">
        <v>40434.520069444443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5" t="e">
        <f t="shared" si="57"/>
        <v>#DIV/0!</v>
      </c>
      <c r="S918" t="str">
        <f t="shared" si="58"/>
        <v>music</v>
      </c>
      <c r="T918" t="str">
        <f t="shared" si="59"/>
        <v>jazz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7">
        <v>41833.770833333328</v>
      </c>
      <c r="K919">
        <v>1402612730</v>
      </c>
      <c r="L919" s="17">
        <v>41802.610300925924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0.6</v>
      </c>
      <c r="R919" s="5">
        <f t="shared" si="57"/>
        <v>30</v>
      </c>
      <c r="S919" t="str">
        <f t="shared" si="58"/>
        <v>music</v>
      </c>
      <c r="T919" t="str">
        <f t="shared" si="59"/>
        <v>jazz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7">
        <v>41974.624548611107</v>
      </c>
      <c r="K920">
        <v>1414879161</v>
      </c>
      <c r="L920" s="17">
        <v>41944.582881944443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</v>
      </c>
      <c r="R920" s="5">
        <f t="shared" si="57"/>
        <v>19.600000000000001</v>
      </c>
      <c r="S920" t="str">
        <f t="shared" si="58"/>
        <v>music</v>
      </c>
      <c r="T920" t="str">
        <f t="shared" si="59"/>
        <v>jazz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7">
        <v>41262.308391203704</v>
      </c>
      <c r="K921">
        <v>1352906645</v>
      </c>
      <c r="L921" s="17">
        <v>41227.308391203704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0.5</v>
      </c>
      <c r="R921" s="5">
        <f t="shared" si="57"/>
        <v>100</v>
      </c>
      <c r="S921" t="str">
        <f t="shared" si="58"/>
        <v>music</v>
      </c>
      <c r="T921" t="str">
        <f t="shared" si="59"/>
        <v>jazz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7">
        <v>41592.379884259259</v>
      </c>
      <c r="K922">
        <v>1381853222</v>
      </c>
      <c r="L922" s="17">
        <v>41562.338217592594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5" t="e">
        <f t="shared" si="57"/>
        <v>#DIV/0!</v>
      </c>
      <c r="S922" t="str">
        <f t="shared" si="58"/>
        <v>music</v>
      </c>
      <c r="T922" t="str">
        <f t="shared" si="59"/>
        <v>jazz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7">
        <v>40888.879351851851</v>
      </c>
      <c r="K923">
        <v>1320033976</v>
      </c>
      <c r="L923" s="17">
        <v>40846.837685185179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30.9</v>
      </c>
      <c r="R923" s="5">
        <f t="shared" si="57"/>
        <v>231.75</v>
      </c>
      <c r="S923" t="str">
        <f t="shared" si="58"/>
        <v>music</v>
      </c>
      <c r="T923" t="str">
        <f t="shared" si="59"/>
        <v>jazz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7">
        <v>41913.19667824074</v>
      </c>
      <c r="K924">
        <v>1409143393</v>
      </c>
      <c r="L924" s="17">
        <v>41878.19667824074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21.037037037037038</v>
      </c>
      <c r="R924" s="5">
        <f t="shared" si="57"/>
        <v>189.33333333333334</v>
      </c>
      <c r="S924" t="str">
        <f t="shared" si="58"/>
        <v>music</v>
      </c>
      <c r="T924" t="str">
        <f t="shared" si="59"/>
        <v>jazz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7">
        <v>41964.668090277781</v>
      </c>
      <c r="K925">
        <v>1414018923</v>
      </c>
      <c r="L925" s="17">
        <v>41934.626423611109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2.1999999999999997</v>
      </c>
      <c r="R925" s="5">
        <f t="shared" si="57"/>
        <v>55</v>
      </c>
      <c r="S925" t="str">
        <f t="shared" si="58"/>
        <v>music</v>
      </c>
      <c r="T925" t="str">
        <f t="shared" si="59"/>
        <v>jazz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7">
        <v>41318.609594907408</v>
      </c>
      <c r="K926">
        <v>1358203069</v>
      </c>
      <c r="L926" s="17">
        <v>41288.609594907408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10.9</v>
      </c>
      <c r="R926" s="5">
        <f t="shared" si="57"/>
        <v>21.8</v>
      </c>
      <c r="S926" t="str">
        <f t="shared" si="58"/>
        <v>music</v>
      </c>
      <c r="T926" t="str">
        <f t="shared" si="59"/>
        <v>jazz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7">
        <v>41605.58924768518</v>
      </c>
      <c r="K927">
        <v>1382994511</v>
      </c>
      <c r="L927" s="17">
        <v>41575.547581018516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2.666666666666667</v>
      </c>
      <c r="R927" s="5">
        <f t="shared" si="57"/>
        <v>32</v>
      </c>
      <c r="S927" t="str">
        <f t="shared" si="58"/>
        <v>music</v>
      </c>
      <c r="T927" t="str">
        <f t="shared" si="59"/>
        <v>jazz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7">
        <v>40367.611111111109</v>
      </c>
      <c r="K928">
        <v>1276043330</v>
      </c>
      <c r="L928" s="17">
        <v>40337.686689814815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5" t="e">
        <f t="shared" si="57"/>
        <v>#DIV/0!</v>
      </c>
      <c r="S928" t="str">
        <f t="shared" si="58"/>
        <v>music</v>
      </c>
      <c r="T928" t="str">
        <f t="shared" si="59"/>
        <v>jazz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7">
        <v>41043.489525462959</v>
      </c>
      <c r="K929">
        <v>1334432695</v>
      </c>
      <c r="L929" s="17">
        <v>41013.489525462959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5" t="e">
        <f t="shared" si="57"/>
        <v>#DIV/0!</v>
      </c>
      <c r="S929" t="str">
        <f t="shared" si="58"/>
        <v>music</v>
      </c>
      <c r="T929" t="str">
        <f t="shared" si="59"/>
        <v>jazz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7">
        <v>41230.666666666664</v>
      </c>
      <c r="K930">
        <v>1348864913</v>
      </c>
      <c r="L930" s="17">
        <v>41180.529085648144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10.86206896551724</v>
      </c>
      <c r="R930" s="5">
        <f t="shared" si="57"/>
        <v>56.25</v>
      </c>
      <c r="S930" t="str">
        <f t="shared" si="58"/>
        <v>music</v>
      </c>
      <c r="T930" t="str">
        <f t="shared" si="5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7">
        <v>41007.863067129627</v>
      </c>
      <c r="K931">
        <v>1331358169</v>
      </c>
      <c r="L931" s="17">
        <v>40977.904733796291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5" t="e">
        <f t="shared" si="57"/>
        <v>#DIV/0!</v>
      </c>
      <c r="S931" t="str">
        <f t="shared" si="58"/>
        <v>music</v>
      </c>
      <c r="T931" t="str">
        <f t="shared" si="5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7">
        <v>40354.563888888886</v>
      </c>
      <c r="K932">
        <v>1273874306</v>
      </c>
      <c r="L932" s="17">
        <v>40312.582245370366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38.333333333333336</v>
      </c>
      <c r="R932" s="5">
        <f t="shared" si="57"/>
        <v>69</v>
      </c>
      <c r="S932" t="str">
        <f t="shared" si="58"/>
        <v>music</v>
      </c>
      <c r="T932" t="str">
        <f t="shared" si="59"/>
        <v>jazz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7">
        <v>41714.583333333328</v>
      </c>
      <c r="K933">
        <v>1392021502</v>
      </c>
      <c r="L933" s="17">
        <v>41680.026643518519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6.5500000000000007</v>
      </c>
      <c r="R933" s="5">
        <f t="shared" si="57"/>
        <v>18.714285714285715</v>
      </c>
      <c r="S933" t="str">
        <f t="shared" si="58"/>
        <v>music</v>
      </c>
      <c r="T933" t="str">
        <f t="shared" si="59"/>
        <v>jazz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7">
        <v>41355.594270833331</v>
      </c>
      <c r="K934">
        <v>1360106145</v>
      </c>
      <c r="L934" s="17">
        <v>41310.635937499996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14.536842105263158</v>
      </c>
      <c r="R934" s="5">
        <f t="shared" si="57"/>
        <v>46.033333333333331</v>
      </c>
      <c r="S934" t="str">
        <f t="shared" si="58"/>
        <v>music</v>
      </c>
      <c r="T934" t="str">
        <f t="shared" si="59"/>
        <v>jazz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7">
        <v>41770.835752314815</v>
      </c>
      <c r="K935">
        <v>1394683409</v>
      </c>
      <c r="L935" s="17">
        <v>41710.835752314815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6</v>
      </c>
      <c r="R935" s="5">
        <f t="shared" si="57"/>
        <v>60</v>
      </c>
      <c r="S935" t="str">
        <f t="shared" si="58"/>
        <v>music</v>
      </c>
      <c r="T935" t="str">
        <f t="shared" si="59"/>
        <v>jazz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7">
        <v>41762.916666666664</v>
      </c>
      <c r="K936">
        <v>1396633284</v>
      </c>
      <c r="L936" s="17">
        <v>41733.403749999998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30.4</v>
      </c>
      <c r="R936" s="5">
        <f t="shared" si="57"/>
        <v>50.666666666666664</v>
      </c>
      <c r="S936" t="str">
        <f t="shared" si="58"/>
        <v>music</v>
      </c>
      <c r="T936" t="str">
        <f t="shared" si="59"/>
        <v>jazz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7">
        <v>42398.000335648147</v>
      </c>
      <c r="K937">
        <v>1451462429</v>
      </c>
      <c r="L937" s="17">
        <v>42368.000335648147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1.4285714285714286</v>
      </c>
      <c r="R937" s="5">
        <f t="shared" si="57"/>
        <v>25</v>
      </c>
      <c r="S937" t="str">
        <f t="shared" si="58"/>
        <v>music</v>
      </c>
      <c r="T937" t="str">
        <f t="shared" si="59"/>
        <v>jazz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7">
        <v>40926.5</v>
      </c>
      <c r="K938">
        <v>1323131689</v>
      </c>
      <c r="L938" s="17">
        <v>40882.690844907404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5" t="e">
        <f t="shared" si="57"/>
        <v>#DIV/0!</v>
      </c>
      <c r="S938" t="str">
        <f t="shared" si="58"/>
        <v>music</v>
      </c>
      <c r="T938" t="str">
        <f t="shared" si="59"/>
        <v>jazz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7">
        <v>41581.50644675926</v>
      </c>
      <c r="K939">
        <v>1380913757</v>
      </c>
      <c r="L939" s="17">
        <v>41551.464780092589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1.1428571428571428</v>
      </c>
      <c r="R939" s="5">
        <f t="shared" si="57"/>
        <v>20</v>
      </c>
      <c r="S939" t="str">
        <f t="shared" si="58"/>
        <v>music</v>
      </c>
      <c r="T939" t="str">
        <f t="shared" si="59"/>
        <v>jazz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7">
        <v>41154.14638888889</v>
      </c>
      <c r="K940">
        <v>1343993448</v>
      </c>
      <c r="L940" s="17">
        <v>41124.14638888889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0.35714285714285715</v>
      </c>
      <c r="R940" s="5">
        <f t="shared" si="57"/>
        <v>25</v>
      </c>
      <c r="S940" t="str">
        <f t="shared" si="58"/>
        <v>music</v>
      </c>
      <c r="T940" t="str">
        <f t="shared" si="59"/>
        <v>jazz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7">
        <v>41455.498611111107</v>
      </c>
      <c r="K941">
        <v>1369246738</v>
      </c>
      <c r="L941" s="17">
        <v>41416.429837962962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1.4545454545454546</v>
      </c>
      <c r="R941" s="5">
        <f t="shared" si="57"/>
        <v>20</v>
      </c>
      <c r="S941" t="str">
        <f t="shared" si="58"/>
        <v>music</v>
      </c>
      <c r="T941" t="str">
        <f t="shared" si="59"/>
        <v>jazz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7">
        <v>42226.675069444442</v>
      </c>
      <c r="K942">
        <v>1435363926</v>
      </c>
      <c r="L942" s="17">
        <v>42181.675069444442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17.155555555555555</v>
      </c>
      <c r="R942" s="5">
        <f t="shared" si="57"/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7">
        <v>42775.763252314813</v>
      </c>
      <c r="K943">
        <v>1484101145</v>
      </c>
      <c r="L943" s="17">
        <v>42745.763252314813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</v>
      </c>
      <c r="R943" s="5">
        <f t="shared" si="57"/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7">
        <v>42418.509953703695</v>
      </c>
      <c r="K944">
        <v>1452716060</v>
      </c>
      <c r="L944" s="17">
        <v>42382.509953703695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8.9066666666666663</v>
      </c>
      <c r="R944" s="5">
        <f t="shared" si="57"/>
        <v>41.75</v>
      </c>
      <c r="S944" t="str">
        <f t="shared" si="58"/>
        <v>technology</v>
      </c>
      <c r="T944" t="str">
        <f t="shared" si="59"/>
        <v>wearables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7">
        <v>42703.376215277771</v>
      </c>
      <c r="K945">
        <v>1477843305</v>
      </c>
      <c r="L945" s="17">
        <v>42673.334548611114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9.6333333333333346</v>
      </c>
      <c r="R945" s="5">
        <f t="shared" si="57"/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7">
        <v>42478.249999999993</v>
      </c>
      <c r="K946">
        <v>1458050450</v>
      </c>
      <c r="L946" s="17">
        <v>42444.250578703701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13.325999999999999</v>
      </c>
      <c r="R946" s="5">
        <f t="shared" si="57"/>
        <v>69.40625</v>
      </c>
      <c r="S946" t="str">
        <f t="shared" si="58"/>
        <v>technology</v>
      </c>
      <c r="T946" t="str">
        <f t="shared" si="59"/>
        <v>wearables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7">
        <v>42784.665972222218</v>
      </c>
      <c r="K947">
        <v>1482958626</v>
      </c>
      <c r="L947" s="17">
        <v>42732.539652777778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</v>
      </c>
      <c r="R947" s="5">
        <f t="shared" si="57"/>
        <v>155.25</v>
      </c>
      <c r="S947" t="str">
        <f t="shared" si="58"/>
        <v>technology</v>
      </c>
      <c r="T947" t="str">
        <f t="shared" si="59"/>
        <v>wearables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7">
        <v>42622.417222222219</v>
      </c>
      <c r="K948">
        <v>1470852048</v>
      </c>
      <c r="L948" s="17">
        <v>42592.417222222219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1.9066666666666665</v>
      </c>
      <c r="R948" s="5">
        <f t="shared" si="57"/>
        <v>57.2</v>
      </c>
      <c r="S948" t="str">
        <f t="shared" si="58"/>
        <v>technology</v>
      </c>
      <c r="T948" t="str">
        <f t="shared" si="5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7">
        <v>42551.44798611111</v>
      </c>
      <c r="K949">
        <v>1462128306</v>
      </c>
      <c r="L949" s="17">
        <v>42491.44798611111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5" t="e">
        <f t="shared" si="57"/>
        <v>#DIV/0!</v>
      </c>
      <c r="S949" t="str">
        <f t="shared" si="58"/>
        <v>technology</v>
      </c>
      <c r="T949" t="str">
        <f t="shared" si="59"/>
        <v>wearables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7">
        <v>42441.494953703703</v>
      </c>
      <c r="K950">
        <v>1455220364</v>
      </c>
      <c r="L950" s="17">
        <v>42411.494953703703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12</v>
      </c>
      <c r="R950" s="5">
        <f t="shared" si="57"/>
        <v>60</v>
      </c>
      <c r="S950" t="str">
        <f t="shared" si="58"/>
        <v>technology</v>
      </c>
      <c r="T950" t="str">
        <f t="shared" si="59"/>
        <v>wearables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7">
        <v>42420.710370370369</v>
      </c>
      <c r="K951">
        <v>1450832576</v>
      </c>
      <c r="L951" s="17">
        <v>42360.710370370369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</v>
      </c>
      <c r="R951" s="5">
        <f t="shared" si="57"/>
        <v>39</v>
      </c>
      <c r="S951" t="str">
        <f t="shared" si="58"/>
        <v>technology</v>
      </c>
      <c r="T951" t="str">
        <f t="shared" si="59"/>
        <v>wearables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7">
        <v>42386.41737268518</v>
      </c>
      <c r="K952">
        <v>1450461661</v>
      </c>
      <c r="L952" s="17">
        <v>42356.41737268518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28.04</v>
      </c>
      <c r="R952" s="5">
        <f t="shared" si="57"/>
        <v>58.416666666666664</v>
      </c>
      <c r="S952" t="str">
        <f t="shared" si="58"/>
        <v>technology</v>
      </c>
      <c r="T952" t="str">
        <f t="shared" si="59"/>
        <v>wearables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7">
        <v>42525.32027777777</v>
      </c>
      <c r="K953">
        <v>1461166872</v>
      </c>
      <c r="L953" s="17">
        <v>42480.32027777777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38.39</v>
      </c>
      <c r="R953" s="5">
        <f t="shared" si="57"/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7">
        <v>42692.321898148148</v>
      </c>
      <c r="K954">
        <v>1476888212</v>
      </c>
      <c r="L954" s="17">
        <v>42662.280231481483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39.942857142857143</v>
      </c>
      <c r="R954" s="5">
        <f t="shared" si="57"/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7">
        <v>42028.831006944441</v>
      </c>
      <c r="K955">
        <v>1419566199</v>
      </c>
      <c r="L955" s="17">
        <v>41998.831006944441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0.84</v>
      </c>
      <c r="R955" s="5">
        <f t="shared" si="57"/>
        <v>25.2</v>
      </c>
      <c r="S955" t="str">
        <f t="shared" si="58"/>
        <v>technology</v>
      </c>
      <c r="T955" t="str">
        <f t="shared" si="59"/>
        <v>wearables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7">
        <v>42236.500451388885</v>
      </c>
      <c r="K956">
        <v>1436472039</v>
      </c>
      <c r="L956" s="17">
        <v>42194.500451388885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43.406666666666666</v>
      </c>
      <c r="R956" s="5">
        <f t="shared" si="57"/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7">
        <v>42625.961805555555</v>
      </c>
      <c r="K957">
        <v>1470294300</v>
      </c>
      <c r="L957" s="17">
        <v>42585.961805555555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5.6613333333333333</v>
      </c>
      <c r="R957" s="5">
        <f t="shared" si="57"/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7">
        <v>42120.538877314808</v>
      </c>
      <c r="K958">
        <v>1424901359</v>
      </c>
      <c r="L958" s="17">
        <v>42060.580543981479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1.722</v>
      </c>
      <c r="R958" s="5">
        <f t="shared" si="57"/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7">
        <v>42691.260798611103</v>
      </c>
      <c r="K959">
        <v>1476710133</v>
      </c>
      <c r="L959" s="17">
        <v>42660.219131944446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1.9416666666666664</v>
      </c>
      <c r="R959" s="5">
        <f t="shared" si="57"/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7">
        <v>42103.874305555553</v>
      </c>
      <c r="K960">
        <v>1426792563</v>
      </c>
      <c r="L960" s="17">
        <v>42082.469479166662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11.328275684711327</v>
      </c>
      <c r="R960" s="5">
        <f t="shared" si="57"/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7">
        <v>42022.84103009259</v>
      </c>
      <c r="K961">
        <v>1419048665</v>
      </c>
      <c r="L961" s="17">
        <v>41992.84103009259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38.86</v>
      </c>
      <c r="R961" s="5">
        <f t="shared" si="57"/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7">
        <v>42808.251793981479</v>
      </c>
      <c r="K962">
        <v>1485874955</v>
      </c>
      <c r="L962" s="17">
        <v>42766.29346064815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6"/>
        <v>46.100628930817614</v>
      </c>
      <c r="R962" s="5">
        <f t="shared" si="57"/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7">
        <v>42786.458333333336</v>
      </c>
      <c r="K963">
        <v>1483634335</v>
      </c>
      <c r="L963" s="17">
        <v>42740.360358796293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0">E963/D963*100</f>
        <v>42.188421052631583</v>
      </c>
      <c r="R963" s="5">
        <f t="shared" ref="R963:R1026" si="61">E963/N963</f>
        <v>364.35454545454547</v>
      </c>
      <c r="S963" t="str">
        <f t="shared" ref="S963:S1026" si="62">LEFT(P963,SEARCH("/",P963)-1)</f>
        <v>technology</v>
      </c>
      <c r="T963" t="str">
        <f t="shared" ref="T963:T1026" si="63">RIGHT(P963,LEN(P963)-SEARCH("/",P963))</f>
        <v>wearables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7">
        <v>42411.379085648143</v>
      </c>
      <c r="K964">
        <v>1451927153</v>
      </c>
      <c r="L964" s="17">
        <v>42373.379085648143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28.48</v>
      </c>
      <c r="R964" s="5">
        <f t="shared" si="61"/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7">
        <v>42660.302303240744</v>
      </c>
      <c r="K965">
        <v>1473693319</v>
      </c>
      <c r="L965" s="17">
        <v>42625.302303240744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</v>
      </c>
      <c r="R965" s="5">
        <f t="shared" si="61"/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7">
        <v>42248.295358796291</v>
      </c>
      <c r="K966">
        <v>1437663919</v>
      </c>
      <c r="L966" s="17">
        <v>42208.295358796291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0.79909090909090907</v>
      </c>
      <c r="R966" s="5">
        <f t="shared" si="61"/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7">
        <v>42668.832638888889</v>
      </c>
      <c r="K967">
        <v>1474676646</v>
      </c>
      <c r="L967" s="17">
        <v>42636.683402777773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1.1919999999999999</v>
      </c>
      <c r="R967" s="5">
        <f t="shared" si="61"/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7">
        <v>42649.302453703705</v>
      </c>
      <c r="K968">
        <v>1473174932</v>
      </c>
      <c r="L968" s="17">
        <v>42619.302453703705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14.799999999999999</v>
      </c>
      <c r="R968" s="5">
        <f t="shared" si="61"/>
        <v>59.2</v>
      </c>
      <c r="S968" t="str">
        <f t="shared" si="62"/>
        <v>technology</v>
      </c>
      <c r="T968" t="str">
        <f t="shared" si="63"/>
        <v>wearables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7">
        <v>42481.879328703704</v>
      </c>
      <c r="K969">
        <v>1456121174</v>
      </c>
      <c r="L969" s="17">
        <v>42421.920995370368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17.810000000000002</v>
      </c>
      <c r="R969" s="5">
        <f t="shared" si="61"/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7">
        <v>41866.514282407406</v>
      </c>
      <c r="K970">
        <v>1405542034</v>
      </c>
      <c r="L970" s="17">
        <v>41836.514282407406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</v>
      </c>
      <c r="R970" s="5">
        <f t="shared" si="61"/>
        <v>26.5</v>
      </c>
      <c r="S970" t="str">
        <f t="shared" si="62"/>
        <v>technology</v>
      </c>
      <c r="T970" t="str">
        <f t="shared" si="63"/>
        <v>wearables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7">
        <v>42774.969988425924</v>
      </c>
      <c r="K971">
        <v>1483773407</v>
      </c>
      <c r="L971" s="17">
        <v>42741.969988425924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46.666666666666664</v>
      </c>
      <c r="R971" s="5">
        <f t="shared" si="61"/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7">
        <v>42757.874305555553</v>
      </c>
      <c r="K972">
        <v>1481951853</v>
      </c>
      <c r="L972" s="17">
        <v>42720.887187499997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45.92</v>
      </c>
      <c r="R972" s="5">
        <f t="shared" si="61"/>
        <v>164</v>
      </c>
      <c r="S972" t="str">
        <f t="shared" si="62"/>
        <v>technology</v>
      </c>
      <c r="T972" t="str">
        <f t="shared" si="63"/>
        <v>wearables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7">
        <v>42156.375694444439</v>
      </c>
      <c r="K973">
        <v>1429290060</v>
      </c>
      <c r="L973" s="17">
        <v>42111.375694444439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0.22599999999999998</v>
      </c>
      <c r="R973" s="5">
        <f t="shared" si="61"/>
        <v>45.2</v>
      </c>
      <c r="S973" t="str">
        <f t="shared" si="62"/>
        <v>technology</v>
      </c>
      <c r="T973" t="str">
        <f t="shared" si="63"/>
        <v>wearables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7">
        <v>41885.957638888889</v>
      </c>
      <c r="K974">
        <v>1407271598</v>
      </c>
      <c r="L974" s="17">
        <v>41856.532384259255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34.625</v>
      </c>
      <c r="R974" s="5">
        <f t="shared" si="61"/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7">
        <v>42316.723298611112</v>
      </c>
      <c r="K975">
        <v>1441844493</v>
      </c>
      <c r="L975" s="17">
        <v>42256.681631944441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2.0549999999999997</v>
      </c>
      <c r="R975" s="5">
        <f t="shared" si="61"/>
        <v>51.375</v>
      </c>
      <c r="S975" t="str">
        <f t="shared" si="62"/>
        <v>technology</v>
      </c>
      <c r="T975" t="str">
        <f t="shared" si="63"/>
        <v>wearables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7">
        <v>42454.374490740738</v>
      </c>
      <c r="K976">
        <v>1456336756</v>
      </c>
      <c r="L976" s="17">
        <v>42424.416157407402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0.55999999999999994</v>
      </c>
      <c r="R976" s="5">
        <f t="shared" si="61"/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7">
        <v>42549.363252314812</v>
      </c>
      <c r="K977">
        <v>1461948185</v>
      </c>
      <c r="L977" s="17">
        <v>42489.363252314812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2.6069999999999998</v>
      </c>
      <c r="R977" s="5">
        <f t="shared" si="61"/>
        <v>108.625</v>
      </c>
      <c r="S977" t="str">
        <f t="shared" si="62"/>
        <v>technology</v>
      </c>
      <c r="T977" t="str">
        <f t="shared" si="63"/>
        <v>wearables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7">
        <v>42229.725659722222</v>
      </c>
      <c r="K978">
        <v>1435627497</v>
      </c>
      <c r="L978" s="17">
        <v>42184.725659722222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</v>
      </c>
      <c r="R978" s="5">
        <f t="shared" si="61"/>
        <v>160.5</v>
      </c>
      <c r="S978" t="str">
        <f t="shared" si="62"/>
        <v>technology</v>
      </c>
      <c r="T978" t="str">
        <f t="shared" si="63"/>
        <v>wearables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7">
        <v>42421.608761574076</v>
      </c>
      <c r="K979">
        <v>1453502197</v>
      </c>
      <c r="L979" s="17">
        <v>42391.608761574076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33.666666666666664</v>
      </c>
      <c r="R979" s="5">
        <f t="shared" si="61"/>
        <v>75.75</v>
      </c>
      <c r="S979" t="str">
        <f t="shared" si="62"/>
        <v>technology</v>
      </c>
      <c r="T979" t="str">
        <f t="shared" si="63"/>
        <v>wearables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7">
        <v>42424.975706018515</v>
      </c>
      <c r="K980">
        <v>1453793101</v>
      </c>
      <c r="L980" s="17">
        <v>42394.975706018515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56.263267182990241</v>
      </c>
      <c r="R980" s="5">
        <f t="shared" si="61"/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7">
        <v>42541.457638888889</v>
      </c>
      <c r="K981">
        <v>1463392828</v>
      </c>
      <c r="L981" s="17">
        <v>42506.083657407398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82.817599999999999</v>
      </c>
      <c r="R981" s="5">
        <f t="shared" si="61"/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7">
        <v>41973.612523148149</v>
      </c>
      <c r="K982">
        <v>1413495722</v>
      </c>
      <c r="L982" s="17">
        <v>41928.570856481478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14.860000000000001</v>
      </c>
      <c r="R982" s="5">
        <f t="shared" si="61"/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7">
        <v>41860.613680555551</v>
      </c>
      <c r="K983">
        <v>1405032222</v>
      </c>
      <c r="L983" s="17">
        <v>41830.613680555551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1.2375123751237513E-2</v>
      </c>
      <c r="R983" s="5">
        <f t="shared" si="61"/>
        <v>2.75</v>
      </c>
      <c r="S983" t="str">
        <f t="shared" si="62"/>
        <v>technology</v>
      </c>
      <c r="T983" t="str">
        <f t="shared" si="63"/>
        <v>wearables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7">
        <v>42645.419976851852</v>
      </c>
      <c r="K984">
        <v>1472839486</v>
      </c>
      <c r="L984" s="17">
        <v>42615.419976851852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1.7142857142857144E-2</v>
      </c>
      <c r="R984" s="5">
        <f t="shared" si="61"/>
        <v>1</v>
      </c>
      <c r="S984" t="str">
        <f t="shared" si="62"/>
        <v>technology</v>
      </c>
      <c r="T984" t="str">
        <f t="shared" si="63"/>
        <v>wearables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7">
        <v>42605.537499999999</v>
      </c>
      <c r="K985">
        <v>1469289685</v>
      </c>
      <c r="L985" s="17">
        <v>42574.334317129629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29.506136117214709</v>
      </c>
      <c r="R985" s="5">
        <f t="shared" si="61"/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7">
        <v>42090.740833333337</v>
      </c>
      <c r="K986">
        <v>1424918808</v>
      </c>
      <c r="L986" s="17">
        <v>42060.782499999994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</v>
      </c>
      <c r="R986" s="5">
        <f t="shared" si="61"/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7">
        <v>42369.624999999993</v>
      </c>
      <c r="K987">
        <v>1449011610</v>
      </c>
      <c r="L987" s="17">
        <v>42339.634375000001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6.293333333333333</v>
      </c>
      <c r="R987" s="5">
        <f t="shared" si="61"/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7">
        <v>42378.666666666664</v>
      </c>
      <c r="K988">
        <v>1447698300</v>
      </c>
      <c r="L988" s="17">
        <v>42324.434027777774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12.75</v>
      </c>
      <c r="R988" s="5">
        <f t="shared" si="61"/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7">
        <v>41812.961226851847</v>
      </c>
      <c r="K989">
        <v>1400051050</v>
      </c>
      <c r="L989" s="17">
        <v>41772.961226851847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13.22</v>
      </c>
      <c r="R989" s="5">
        <f t="shared" si="61"/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7">
        <v>42644.023437499993</v>
      </c>
      <c r="K990">
        <v>1472718825</v>
      </c>
      <c r="L990" s="17">
        <v>42614.023437499993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5" t="e">
        <f t="shared" si="61"/>
        <v>#DIV/0!</v>
      </c>
      <c r="S990" t="str">
        <f t="shared" si="62"/>
        <v>technology</v>
      </c>
      <c r="T990" t="str">
        <f t="shared" si="63"/>
        <v>wearables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7">
        <v>42641.600636574069</v>
      </c>
      <c r="K991">
        <v>1472509495</v>
      </c>
      <c r="L991" s="17">
        <v>42611.600636574069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16.77</v>
      </c>
      <c r="R991" s="5">
        <f t="shared" si="61"/>
        <v>52.40625</v>
      </c>
      <c r="S991" t="str">
        <f t="shared" si="62"/>
        <v>technology</v>
      </c>
      <c r="T991" t="str">
        <f t="shared" si="63"/>
        <v>wearables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7">
        <v>41885.450972222221</v>
      </c>
      <c r="K992">
        <v>1407178164</v>
      </c>
      <c r="L992" s="17">
        <v>41855.450972222221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0.104</v>
      </c>
      <c r="R992" s="5">
        <f t="shared" si="61"/>
        <v>13</v>
      </c>
      <c r="S992" t="str">
        <f t="shared" si="62"/>
        <v>technology</v>
      </c>
      <c r="T992" t="str">
        <f t="shared" si="63"/>
        <v>wearables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7">
        <v>42563.45208333333</v>
      </c>
      <c r="K993">
        <v>1466186988</v>
      </c>
      <c r="L993" s="17">
        <v>42538.423472222225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</v>
      </c>
      <c r="R993" s="5">
        <f t="shared" si="61"/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7">
        <v>42497.549988425926</v>
      </c>
      <c r="K994">
        <v>1457475119</v>
      </c>
      <c r="L994" s="17">
        <v>42437.59165509259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0.46699999999999997</v>
      </c>
      <c r="R994" s="5">
        <f t="shared" si="61"/>
        <v>116.75</v>
      </c>
      <c r="S994" t="str">
        <f t="shared" si="62"/>
        <v>technology</v>
      </c>
      <c r="T994" t="str">
        <f t="shared" si="63"/>
        <v>wearables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7">
        <v>42685.874999999993</v>
      </c>
      <c r="K995">
        <v>1476054568</v>
      </c>
      <c r="L995" s="17">
        <v>42652.631574074076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25.087142857142858</v>
      </c>
      <c r="R995" s="5">
        <f t="shared" si="61"/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7">
        <v>41973.624305555553</v>
      </c>
      <c r="K996">
        <v>1412835530</v>
      </c>
      <c r="L996" s="17">
        <v>41920.929745370369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2.3345000000000002</v>
      </c>
      <c r="R996" s="5">
        <f t="shared" si="61"/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7">
        <v>41972.333333333336</v>
      </c>
      <c r="K997">
        <v>1415140480</v>
      </c>
      <c r="L997" s="17">
        <v>41947.607407407406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7.26</v>
      </c>
      <c r="R997" s="5">
        <f t="shared" si="61"/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7">
        <v>41847.310416666667</v>
      </c>
      <c r="K998">
        <v>1403902060</v>
      </c>
      <c r="L998" s="17">
        <v>41817.533101851848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</v>
      </c>
      <c r="R998" s="5">
        <f t="shared" si="61"/>
        <v>13</v>
      </c>
      <c r="S998" t="str">
        <f t="shared" si="62"/>
        <v>technology</v>
      </c>
      <c r="T998" t="str">
        <f t="shared" si="63"/>
        <v>wearables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7">
        <v>41970.811307870368</v>
      </c>
      <c r="K999">
        <v>1414549697</v>
      </c>
      <c r="L999" s="17">
        <v>41940.769641203704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1.3</v>
      </c>
      <c r="R999" s="5">
        <f t="shared" si="61"/>
        <v>8.125</v>
      </c>
      <c r="S999" t="str">
        <f t="shared" si="62"/>
        <v>technology</v>
      </c>
      <c r="T999" t="str">
        <f t="shared" si="63"/>
        <v>wearables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7">
        <v>42326.877326388887</v>
      </c>
      <c r="K1000">
        <v>1444017801</v>
      </c>
      <c r="L1000" s="17">
        <v>42281.835659722223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58.558333333333337</v>
      </c>
      <c r="R1000" s="5">
        <f t="shared" si="61"/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7">
        <v>41956.001388888886</v>
      </c>
      <c r="K1001">
        <v>1413270690</v>
      </c>
      <c r="L1001" s="17">
        <v>41925.966319444444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7.7886666666666677</v>
      </c>
      <c r="R1001" s="5">
        <f t="shared" si="61"/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7">
        <v>42808.68472222222</v>
      </c>
      <c r="K1002">
        <v>1484357160</v>
      </c>
      <c r="L1002" s="17">
        <v>42748.726388888892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2.2157147647256061</v>
      </c>
      <c r="R1002" s="5">
        <f t="shared" si="61"/>
        <v>3304</v>
      </c>
      <c r="S1002" t="str">
        <f t="shared" si="62"/>
        <v>technology</v>
      </c>
      <c r="T1002" t="str">
        <f t="shared" si="63"/>
        <v>wearables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7">
        <v>42765.386724537035</v>
      </c>
      <c r="K1003">
        <v>1481908613</v>
      </c>
      <c r="L1003" s="17">
        <v>42720.386724537035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104</v>
      </c>
      <c r="R1003" s="5">
        <f t="shared" si="61"/>
        <v>1300</v>
      </c>
      <c r="S1003" t="str">
        <f t="shared" si="62"/>
        <v>technology</v>
      </c>
      <c r="T1003" t="str">
        <f t="shared" si="63"/>
        <v>wearables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7">
        <v>42354.915972222218</v>
      </c>
      <c r="K1004">
        <v>1447777514</v>
      </c>
      <c r="L1004" s="17">
        <v>42325.350856481477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29.6029602960296</v>
      </c>
      <c r="R1004" s="5">
        <f t="shared" si="61"/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7">
        <v>42810.334039351852</v>
      </c>
      <c r="K1005">
        <v>1487091661</v>
      </c>
      <c r="L1005" s="17">
        <v>42780.375706018516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16.055</v>
      </c>
      <c r="R1005" s="5">
        <f t="shared" si="61"/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7">
        <v>42418.3753125</v>
      </c>
      <c r="K1006">
        <v>1453222827</v>
      </c>
      <c r="L1006" s="17">
        <v>42388.3753125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82.207999999999998</v>
      </c>
      <c r="R1006" s="5">
        <f t="shared" si="61"/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7">
        <v>42307.291469907403</v>
      </c>
      <c r="K1007">
        <v>1443538783</v>
      </c>
      <c r="L1007" s="17">
        <v>42276.291469907403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75.051000000000002</v>
      </c>
      <c r="R1007" s="5">
        <f t="shared" si="61"/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7">
        <v>41984.96597222222</v>
      </c>
      <c r="K1008">
        <v>1417654672</v>
      </c>
      <c r="L1008" s="17">
        <v>41976.70685185185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5.8500000000000005</v>
      </c>
      <c r="R1008" s="5">
        <f t="shared" si="61"/>
        <v>29.25</v>
      </c>
      <c r="S1008" t="str">
        <f t="shared" si="62"/>
        <v>technology</v>
      </c>
      <c r="T1008" t="str">
        <f t="shared" si="63"/>
        <v>wearables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7">
        <v>42718.291932870365</v>
      </c>
      <c r="K1009">
        <v>1478095223</v>
      </c>
      <c r="L1009" s="17">
        <v>42676.2502662037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44.32</v>
      </c>
      <c r="R1009" s="5">
        <f t="shared" si="61"/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7">
        <v>42732.475868055553</v>
      </c>
      <c r="K1010">
        <v>1480361115</v>
      </c>
      <c r="L1010" s="17">
        <v>42702.475868055553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0.26737967914438499</v>
      </c>
      <c r="R1010" s="5">
        <f t="shared" si="61"/>
        <v>250</v>
      </c>
      <c r="S1010" t="str">
        <f t="shared" si="62"/>
        <v>technology</v>
      </c>
      <c r="T1010" t="str">
        <f t="shared" si="63"/>
        <v>wearables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7">
        <v>42540.271365740737</v>
      </c>
      <c r="K1011">
        <v>1463754646</v>
      </c>
      <c r="L1011" s="17">
        <v>42510.271365740737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13.13</v>
      </c>
      <c r="R1011" s="5">
        <f t="shared" si="61"/>
        <v>65</v>
      </c>
      <c r="S1011" t="str">
        <f t="shared" si="62"/>
        <v>technology</v>
      </c>
      <c r="T1011" t="str">
        <f t="shared" si="63"/>
        <v>wearables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7">
        <v>42617.790972222218</v>
      </c>
      <c r="K1012">
        <v>1468180462</v>
      </c>
      <c r="L1012" s="17">
        <v>42561.496087962958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0.19088937093275488</v>
      </c>
      <c r="R1012" s="5">
        <f t="shared" si="61"/>
        <v>55</v>
      </c>
      <c r="S1012" t="str">
        <f t="shared" si="62"/>
        <v>technology</v>
      </c>
      <c r="T1012" t="str">
        <f t="shared" si="63"/>
        <v>wearables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7">
        <v>41991.564756944441</v>
      </c>
      <c r="K1013">
        <v>1415050395</v>
      </c>
      <c r="L1013" s="17">
        <v>41946.564756944441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0.375</v>
      </c>
      <c r="R1013" s="5">
        <f t="shared" si="61"/>
        <v>75</v>
      </c>
      <c r="S1013" t="str">
        <f t="shared" si="62"/>
        <v>technology</v>
      </c>
      <c r="T1013" t="str">
        <f t="shared" si="63"/>
        <v>wearables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7">
        <v>42759.107083333329</v>
      </c>
      <c r="K1014">
        <v>1481366052</v>
      </c>
      <c r="L1014" s="17">
        <v>42714.107083333329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21535.021000000001</v>
      </c>
      <c r="R1014" s="5">
        <f t="shared" si="61"/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7">
        <v>42367.499999999993</v>
      </c>
      <c r="K1015">
        <v>1449000056</v>
      </c>
      <c r="L1015" s="17">
        <v>42339.500648148147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34.527999999999999</v>
      </c>
      <c r="R1015" s="5">
        <f t="shared" si="61"/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7">
        <v>42004.66915509259</v>
      </c>
      <c r="K1016">
        <v>1415750615</v>
      </c>
      <c r="L1016" s="17">
        <v>41954.66915509259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30.599999999999998</v>
      </c>
      <c r="R1016" s="5">
        <f t="shared" si="61"/>
        <v>191.25</v>
      </c>
      <c r="S1016" t="str">
        <f t="shared" si="62"/>
        <v>technology</v>
      </c>
      <c r="T1016" t="str">
        <f t="shared" si="63"/>
        <v>wearables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7">
        <v>42333.586747685178</v>
      </c>
      <c r="K1017">
        <v>1445893495</v>
      </c>
      <c r="L1017" s="17">
        <v>42303.545081018521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2.666666666666667</v>
      </c>
      <c r="R1017" s="5">
        <f t="shared" si="61"/>
        <v>40</v>
      </c>
      <c r="S1017" t="str">
        <f t="shared" si="62"/>
        <v>technology</v>
      </c>
      <c r="T1017" t="str">
        <f t="shared" si="63"/>
        <v>wearables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7">
        <v>42466.732129629621</v>
      </c>
      <c r="K1018">
        <v>1456108456</v>
      </c>
      <c r="L1018" s="17">
        <v>42421.773796296293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</v>
      </c>
      <c r="R1018" s="5">
        <f t="shared" si="61"/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7">
        <v>42329.383506944439</v>
      </c>
      <c r="K1019">
        <v>1444666335</v>
      </c>
      <c r="L1019" s="17">
        <v>42289.341840277775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22.878799999999998</v>
      </c>
      <c r="R1019" s="5">
        <f t="shared" si="61"/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7">
        <v>42565.158946759257</v>
      </c>
      <c r="K1020">
        <v>1465904933</v>
      </c>
      <c r="L1020" s="17">
        <v>42535.158946759257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</v>
      </c>
      <c r="R1020" s="5">
        <f t="shared" si="61"/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7">
        <v>42039.640613425923</v>
      </c>
      <c r="K1021">
        <v>1420500149</v>
      </c>
      <c r="L1021" s="17">
        <v>42009.640613425923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47.333333333333336</v>
      </c>
      <c r="R1021" s="5">
        <f t="shared" si="61"/>
        <v>53.25</v>
      </c>
      <c r="S1021" t="str">
        <f t="shared" si="62"/>
        <v>technology</v>
      </c>
      <c r="T1021" t="str">
        <f t="shared" si="63"/>
        <v>wearables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7">
        <v>42156.699305555558</v>
      </c>
      <c r="K1022">
        <v>1430617209</v>
      </c>
      <c r="L1022" s="17">
        <v>42126.736215277771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205.54838709677421</v>
      </c>
      <c r="R1022" s="5">
        <f t="shared" si="61"/>
        <v>106.2</v>
      </c>
      <c r="S1022" t="str">
        <f t="shared" si="62"/>
        <v>music</v>
      </c>
      <c r="T1022" t="str">
        <f t="shared" si="63"/>
        <v>electronic music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7">
        <v>42293.833333333336</v>
      </c>
      <c r="K1023">
        <v>1443074571</v>
      </c>
      <c r="L1023" s="17">
        <v>42270.918645833335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351.80366666666669</v>
      </c>
      <c r="R1023" s="5">
        <f t="shared" si="61"/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7">
        <v>42141.313391203708</v>
      </c>
      <c r="K1024">
        <v>1429284677</v>
      </c>
      <c r="L1024" s="17">
        <v>42111.313391203708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114.9</v>
      </c>
      <c r="R1024" s="5">
        <f t="shared" si="61"/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7">
        <v>42175.586354166669</v>
      </c>
      <c r="K1025">
        <v>1432245861</v>
      </c>
      <c r="L1025" s="17">
        <v>42145.586354166669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237.15</v>
      </c>
      <c r="R1025" s="5">
        <f t="shared" si="61"/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7">
        <v>42400.247256944444</v>
      </c>
      <c r="K1026">
        <v>1451656563</v>
      </c>
      <c r="L1026" s="17">
        <v>42370.247256944444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0"/>
        <v>118.63774999999998</v>
      </c>
      <c r="R1026" s="5">
        <f t="shared" si="61"/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7">
        <v>42079.458761574067</v>
      </c>
      <c r="K1027">
        <v>1423944037</v>
      </c>
      <c r="L1027" s="17">
        <v>42049.500428240739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4">E1027/D1027*100</f>
        <v>109.92831428571431</v>
      </c>
      <c r="R1027" s="5">
        <f t="shared" ref="R1027:R1090" si="65">E1027/N1027</f>
        <v>71.848571428571432</v>
      </c>
      <c r="S1027" t="str">
        <f t="shared" ref="S1027:S1090" si="66">LEFT(P1027,SEARCH("/",P1027)-1)</f>
        <v>music</v>
      </c>
      <c r="T1027" t="str">
        <f t="shared" ref="T1027:T1090" si="67">RIGHT(P1027,LEN(P1027)-SEARCH("/",P1027))</f>
        <v>electronic music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7">
        <v>42460.032592592594</v>
      </c>
      <c r="K1028">
        <v>1456480016</v>
      </c>
      <c r="L1028" s="17">
        <v>42426.074259259258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100.00828571428571</v>
      </c>
      <c r="R1028" s="5">
        <f t="shared" si="65"/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7">
        <v>41934.700775462959</v>
      </c>
      <c r="K1029">
        <v>1411433347</v>
      </c>
      <c r="L1029" s="17">
        <v>41904.700775462959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103.09292094387415</v>
      </c>
      <c r="R1029" s="5">
        <f t="shared" si="65"/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7">
        <v>42800.499999999993</v>
      </c>
      <c r="K1030">
        <v>1484924605</v>
      </c>
      <c r="L1030" s="17">
        <v>42755.294039351851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117.27000000000001</v>
      </c>
      <c r="R1030" s="5">
        <f t="shared" si="65"/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7">
        <v>42098.582638888889</v>
      </c>
      <c r="K1031">
        <v>1423501507</v>
      </c>
      <c r="L1031" s="17">
        <v>42044.378553240742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111.75999999999999</v>
      </c>
      <c r="R1031" s="5">
        <f t="shared" si="65"/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7">
        <v>42625.149872685179</v>
      </c>
      <c r="K1032">
        <v>1472470549</v>
      </c>
      <c r="L1032" s="17">
        <v>42611.149872685179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342.09999999999997</v>
      </c>
      <c r="R1032" s="5">
        <f t="shared" si="65"/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7">
        <v>42354.430671296293</v>
      </c>
      <c r="K1033">
        <v>1447698010</v>
      </c>
      <c r="L1033" s="17">
        <v>42324.430671296293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107.4</v>
      </c>
      <c r="R1033" s="5">
        <f t="shared" si="65"/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7">
        <v>42544.333622685182</v>
      </c>
      <c r="K1034">
        <v>1464105625</v>
      </c>
      <c r="L1034" s="17">
        <v>42514.333622685182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108.49703703703703</v>
      </c>
      <c r="R1034" s="5">
        <f t="shared" si="65"/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7">
        <v>42716.399074074077</v>
      </c>
      <c r="K1035">
        <v>1479144880</v>
      </c>
      <c r="L1035" s="17">
        <v>42688.399074074077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102.86144578313252</v>
      </c>
      <c r="R1035" s="5">
        <f t="shared" si="65"/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7">
        <v>42586.832638888889</v>
      </c>
      <c r="K1036">
        <v>1467604804</v>
      </c>
      <c r="L1036" s="17">
        <v>42554.833379629628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130.0018</v>
      </c>
      <c r="R1036" s="5">
        <f t="shared" si="65"/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7">
        <v>42046.30810185185</v>
      </c>
      <c r="K1037">
        <v>1421076220</v>
      </c>
      <c r="L1037" s="17">
        <v>42016.30810185185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107.65217391304347</v>
      </c>
      <c r="R1037" s="5">
        <f t="shared" si="65"/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7">
        <v>41281</v>
      </c>
      <c r="K1038">
        <v>1354790790</v>
      </c>
      <c r="L1038" s="17">
        <v>41249.115624999999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112.36044444444444</v>
      </c>
      <c r="R1038" s="5">
        <f t="shared" si="65"/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7">
        <v>42141.874999999993</v>
      </c>
      <c r="K1039">
        <v>1429991062</v>
      </c>
      <c r="L1039" s="17">
        <v>42119.48914351852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102.1</v>
      </c>
      <c r="R1039" s="5">
        <f t="shared" si="65"/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7">
        <v>42447.856747685182</v>
      </c>
      <c r="K1040">
        <v>1455773623</v>
      </c>
      <c r="L1040" s="17">
        <v>42417.898414351854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145.33333333333334</v>
      </c>
      <c r="R1040" s="5">
        <f t="shared" si="65"/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7">
        <v>42716.999305555553</v>
      </c>
      <c r="K1041">
        <v>1479436646</v>
      </c>
      <c r="L1041" s="17">
        <v>42691.775995370372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128.19999999999999</v>
      </c>
      <c r="R1041" s="5">
        <f t="shared" si="65"/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7">
        <v>42609.375104166662</v>
      </c>
      <c r="K1042">
        <v>1469725209</v>
      </c>
      <c r="L1042" s="17">
        <v>42579.375104166662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0.29411764705882354</v>
      </c>
      <c r="R1042" s="5">
        <f t="shared" si="65"/>
        <v>250</v>
      </c>
      <c r="S1042" t="str">
        <f t="shared" si="66"/>
        <v>journalism</v>
      </c>
      <c r="T1042" t="str">
        <f t="shared" si="67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7">
        <v>41850.726759259262</v>
      </c>
      <c r="K1043">
        <v>1405041992</v>
      </c>
      <c r="L1043" s="17">
        <v>41830.726759259262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5" t="e">
        <f t="shared" si="65"/>
        <v>#DIV/0!</v>
      </c>
      <c r="S1043" t="str">
        <f t="shared" si="66"/>
        <v>journalism</v>
      </c>
      <c r="T1043" t="str">
        <f t="shared" si="67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7">
        <v>41894.083333333328</v>
      </c>
      <c r="K1044">
        <v>1406824948</v>
      </c>
      <c r="L1044" s="17">
        <v>41851.362824074073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</v>
      </c>
      <c r="R1044" s="5">
        <f t="shared" si="65"/>
        <v>10</v>
      </c>
      <c r="S1044" t="str">
        <f t="shared" si="66"/>
        <v>journalism</v>
      </c>
      <c r="T1044" t="str">
        <f t="shared" si="67"/>
        <v>audio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7">
        <v>42143.919618055552</v>
      </c>
      <c r="K1045">
        <v>1429509855</v>
      </c>
      <c r="L1045" s="17">
        <v>42113.919618055552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8.5370000000000008</v>
      </c>
      <c r="R1045" s="5">
        <f t="shared" si="65"/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7">
        <v>42068.518749999996</v>
      </c>
      <c r="K1046">
        <v>1420668801</v>
      </c>
      <c r="L1046" s="17">
        <v>42011.592604166661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8.5714285714285715E-2</v>
      </c>
      <c r="R1046" s="5">
        <f t="shared" si="65"/>
        <v>3</v>
      </c>
      <c r="S1046" t="str">
        <f t="shared" si="66"/>
        <v>journalism</v>
      </c>
      <c r="T1046" t="str">
        <f t="shared" si="67"/>
        <v>audio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7">
        <v>41874.541087962964</v>
      </c>
      <c r="K1047">
        <v>1406235550</v>
      </c>
      <c r="L1047" s="17">
        <v>41844.541087962964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2.6599999999999997</v>
      </c>
      <c r="R1047" s="5">
        <f t="shared" si="65"/>
        <v>33.25</v>
      </c>
      <c r="S1047" t="str">
        <f t="shared" si="66"/>
        <v>journalism</v>
      </c>
      <c r="T1047" t="str">
        <f t="shared" si="67"/>
        <v>audio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7">
        <v>42364.518055555549</v>
      </c>
      <c r="K1048">
        <v>1447273560</v>
      </c>
      <c r="L1048" s="17">
        <v>42319.518055555549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5" t="e">
        <f t="shared" si="65"/>
        <v>#DIV/0!</v>
      </c>
      <c r="S1048" t="str">
        <f t="shared" si="66"/>
        <v>journalism</v>
      </c>
      <c r="T1048" t="str">
        <f t="shared" si="67"/>
        <v>audio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7">
        <v>41948.52679398148</v>
      </c>
      <c r="K1049">
        <v>1412624315</v>
      </c>
      <c r="L1049" s="17">
        <v>41918.485127314809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0.05</v>
      </c>
      <c r="R1049" s="5">
        <f t="shared" si="65"/>
        <v>1</v>
      </c>
      <c r="S1049" t="str">
        <f t="shared" si="66"/>
        <v>journalism</v>
      </c>
      <c r="T1049" t="str">
        <f t="shared" si="67"/>
        <v>audio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7">
        <v>42637.719780092586</v>
      </c>
      <c r="K1050">
        <v>1471310189</v>
      </c>
      <c r="L1050" s="17">
        <v>42597.719780092586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</v>
      </c>
      <c r="R1050" s="5">
        <f t="shared" si="65"/>
        <v>53</v>
      </c>
      <c r="S1050" t="str">
        <f t="shared" si="66"/>
        <v>journalism</v>
      </c>
      <c r="T1050" t="str">
        <f t="shared" si="67"/>
        <v>audio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7">
        <v>42412.097743055558</v>
      </c>
      <c r="K1051">
        <v>1452680445</v>
      </c>
      <c r="L1051" s="17">
        <v>42382.097743055558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5" t="e">
        <f t="shared" si="65"/>
        <v>#DIV/0!</v>
      </c>
      <c r="S1051" t="str">
        <f t="shared" si="66"/>
        <v>journalism</v>
      </c>
      <c r="T1051" t="str">
        <f t="shared" si="67"/>
        <v>audio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7">
        <v>42261.463854166665</v>
      </c>
      <c r="K1052">
        <v>1439665677</v>
      </c>
      <c r="L1052" s="17">
        <v>42231.463854166665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5" t="e">
        <f t="shared" si="65"/>
        <v>#DIV/0!</v>
      </c>
      <c r="S1052" t="str">
        <f t="shared" si="66"/>
        <v>journalism</v>
      </c>
      <c r="T1052" t="str">
        <f t="shared" si="67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7">
        <v>41877.680844907409</v>
      </c>
      <c r="K1053">
        <v>1406679625</v>
      </c>
      <c r="L1053" s="17">
        <v>41849.680844907409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5" t="e">
        <f t="shared" si="65"/>
        <v>#DIV/0!</v>
      </c>
      <c r="S1053" t="str">
        <f t="shared" si="66"/>
        <v>journalism</v>
      </c>
      <c r="T1053" t="str">
        <f t="shared" si="67"/>
        <v>audio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7">
        <v>42527.506249999999</v>
      </c>
      <c r="K1054">
        <v>1461438495</v>
      </c>
      <c r="L1054" s="17">
        <v>42483.464062499996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5" t="e">
        <f t="shared" si="65"/>
        <v>#DIV/0!</v>
      </c>
      <c r="S1054" t="str">
        <f t="shared" si="66"/>
        <v>journalism</v>
      </c>
      <c r="T1054" t="str">
        <f t="shared" si="67"/>
        <v>audio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7">
        <v>42799.839490740742</v>
      </c>
      <c r="K1055">
        <v>1486613332</v>
      </c>
      <c r="L1055" s="17">
        <v>42774.839490740742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1</v>
      </c>
      <c r="R1055" s="5">
        <f t="shared" si="65"/>
        <v>15</v>
      </c>
      <c r="S1055" t="str">
        <f t="shared" si="66"/>
        <v>journalism</v>
      </c>
      <c r="T1055" t="str">
        <f t="shared" si="67"/>
        <v>audio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7">
        <v>41861.583333333328</v>
      </c>
      <c r="K1056">
        <v>1405110399</v>
      </c>
      <c r="L1056" s="17">
        <v>41831.518506944441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5" t="e">
        <f t="shared" si="65"/>
        <v>#DIV/0!</v>
      </c>
      <c r="S1056" t="str">
        <f t="shared" si="66"/>
        <v>journalism</v>
      </c>
      <c r="T1056" t="str">
        <f t="shared" si="67"/>
        <v>audio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7">
        <v>42436.659085648142</v>
      </c>
      <c r="K1057">
        <v>1454802545</v>
      </c>
      <c r="L1057" s="17">
        <v>42406.659085648142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5" t="e">
        <f t="shared" si="65"/>
        <v>#DIV/0!</v>
      </c>
      <c r="S1057" t="str">
        <f t="shared" si="66"/>
        <v>journalism</v>
      </c>
      <c r="T1057" t="str">
        <f t="shared" si="67"/>
        <v>audio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7">
        <v>42118.344641203708</v>
      </c>
      <c r="K1058">
        <v>1424711777</v>
      </c>
      <c r="L1058" s="17">
        <v>42058.386307870365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5" t="e">
        <f t="shared" si="65"/>
        <v>#DIV/0!</v>
      </c>
      <c r="S1058" t="str">
        <f t="shared" si="66"/>
        <v>journalism</v>
      </c>
      <c r="T1058" t="str">
        <f t="shared" si="67"/>
        <v>audio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7">
        <v>42708.579664351848</v>
      </c>
      <c r="K1059">
        <v>1478292883</v>
      </c>
      <c r="L1059" s="17">
        <v>42678.537997685176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5" t="e">
        <f t="shared" si="65"/>
        <v>#DIV/0!</v>
      </c>
      <c r="S1059" t="str">
        <f t="shared" si="66"/>
        <v>journalism</v>
      </c>
      <c r="T1059" t="str">
        <f t="shared" si="67"/>
        <v>audio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7">
        <v>42088.666666666664</v>
      </c>
      <c r="K1060">
        <v>1423777043</v>
      </c>
      <c r="L1060" s="17">
        <v>42047.567627314813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5" t="e">
        <f t="shared" si="65"/>
        <v>#DIV/0!</v>
      </c>
      <c r="S1060" t="str">
        <f t="shared" si="66"/>
        <v>journalism</v>
      </c>
      <c r="T1060" t="str">
        <f t="shared" si="67"/>
        <v>audio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7">
        <v>42076.415000000001</v>
      </c>
      <c r="K1061">
        <v>1423681056</v>
      </c>
      <c r="L1061" s="17">
        <v>42046.456666666665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5" t="e">
        <f t="shared" si="65"/>
        <v>#DIV/0!</v>
      </c>
      <c r="S1061" t="str">
        <f t="shared" si="66"/>
        <v>journalism</v>
      </c>
      <c r="T1061" t="str">
        <f t="shared" si="67"/>
        <v>audio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7">
        <v>42109.579780092587</v>
      </c>
      <c r="K1062">
        <v>1426542893</v>
      </c>
      <c r="L1062" s="17">
        <v>42079.579780092587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1</v>
      </c>
      <c r="R1062" s="5">
        <f t="shared" si="65"/>
        <v>50</v>
      </c>
      <c r="S1062" t="str">
        <f t="shared" si="66"/>
        <v>journalism</v>
      </c>
      <c r="T1062" t="str">
        <f t="shared" si="67"/>
        <v>audio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7">
        <v>42491.708333333336</v>
      </c>
      <c r="K1063">
        <v>1456987108</v>
      </c>
      <c r="L1063" s="17">
        <v>42431.943379629629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5" t="e">
        <f t="shared" si="65"/>
        <v>#DIV/0!</v>
      </c>
      <c r="S1063" t="str">
        <f t="shared" si="66"/>
        <v>journalism</v>
      </c>
      <c r="T1063" t="str">
        <f t="shared" si="67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7">
        <v>42563.473854166667</v>
      </c>
      <c r="K1064">
        <v>1467746541</v>
      </c>
      <c r="L1064" s="17">
        <v>42556.473854166667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95.477386934673376</v>
      </c>
      <c r="R1064" s="5">
        <f t="shared" si="65"/>
        <v>47.5</v>
      </c>
      <c r="S1064" t="str">
        <f t="shared" si="66"/>
        <v>journalism</v>
      </c>
      <c r="T1064" t="str">
        <f t="shared" si="67"/>
        <v>audio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7">
        <v>42612.697476851848</v>
      </c>
      <c r="K1065">
        <v>1470012262</v>
      </c>
      <c r="L1065" s="17">
        <v>42582.697476851848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5" t="e">
        <f t="shared" si="65"/>
        <v>#DIV/0!</v>
      </c>
      <c r="S1065" t="str">
        <f t="shared" si="66"/>
        <v>journalism</v>
      </c>
      <c r="T1065" t="str">
        <f t="shared" si="67"/>
        <v>audio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7">
        <v>41461.894710648143</v>
      </c>
      <c r="K1066">
        <v>1369286903</v>
      </c>
      <c r="L1066" s="17">
        <v>41416.894710648143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</v>
      </c>
      <c r="R1066" s="5">
        <f t="shared" si="65"/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7">
        <v>41689.047708333332</v>
      </c>
      <c r="K1067">
        <v>1390381722</v>
      </c>
      <c r="L1067" s="17">
        <v>41661.047708333332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</v>
      </c>
      <c r="R1067" s="5">
        <f t="shared" si="65"/>
        <v>16.2</v>
      </c>
      <c r="S1067" t="str">
        <f t="shared" si="66"/>
        <v>games</v>
      </c>
      <c r="T1067" t="str">
        <f t="shared" si="67"/>
        <v>video games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7">
        <v>41490.629421296297</v>
      </c>
      <c r="K1068">
        <v>1371769582</v>
      </c>
      <c r="L1068" s="17">
        <v>41445.629421296297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</v>
      </c>
      <c r="R1068" s="5">
        <f t="shared" si="65"/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7">
        <v>41629.522349537037</v>
      </c>
      <c r="K1069">
        <v>1385065931</v>
      </c>
      <c r="L1069" s="17">
        <v>41599.522349537037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26</v>
      </c>
      <c r="R1069" s="5">
        <f t="shared" si="65"/>
        <v>13</v>
      </c>
      <c r="S1069" t="str">
        <f t="shared" si="66"/>
        <v>games</v>
      </c>
      <c r="T1069" t="str">
        <f t="shared" si="67"/>
        <v>video games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7">
        <v>42469.996111111112</v>
      </c>
      <c r="K1070">
        <v>1457686464</v>
      </c>
      <c r="L1070" s="17">
        <v>42440.037777777768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0.15</v>
      </c>
      <c r="R1070" s="5">
        <f t="shared" si="65"/>
        <v>11.25</v>
      </c>
      <c r="S1070" t="str">
        <f t="shared" si="66"/>
        <v>games</v>
      </c>
      <c r="T1070" t="str">
        <f t="shared" si="67"/>
        <v>video games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7">
        <v>41603.93818287037</v>
      </c>
      <c r="K1071">
        <v>1382679059</v>
      </c>
      <c r="L1071" s="17">
        <v>41571.896516203698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38.636363636363633</v>
      </c>
      <c r="R1071" s="5">
        <f t="shared" si="65"/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7">
        <v>41182.678495370368</v>
      </c>
      <c r="K1072">
        <v>1347322622</v>
      </c>
      <c r="L1072" s="17">
        <v>41162.678495370368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0.70000000000000007</v>
      </c>
      <c r="R1072" s="5">
        <f t="shared" si="65"/>
        <v>35</v>
      </c>
      <c r="S1072" t="str">
        <f t="shared" si="66"/>
        <v>games</v>
      </c>
      <c r="T1072" t="str">
        <f t="shared" si="67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7">
        <v>42325.461724537039</v>
      </c>
      <c r="K1073">
        <v>1445191493</v>
      </c>
      <c r="L1073" s="17">
        <v>42295.420057870368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5" t="e">
        <f t="shared" si="65"/>
        <v>#DIV/0!</v>
      </c>
      <c r="S1073" t="str">
        <f t="shared" si="66"/>
        <v>games</v>
      </c>
      <c r="T1073" t="str">
        <f t="shared" si="67"/>
        <v>video games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7">
        <v>41675.498807870368</v>
      </c>
      <c r="K1074">
        <v>1389038297</v>
      </c>
      <c r="L1074" s="17">
        <v>41645.498807870368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6.8000000000000005E-2</v>
      </c>
      <c r="R1074" s="5">
        <f t="shared" si="65"/>
        <v>12.75</v>
      </c>
      <c r="S1074" t="str">
        <f t="shared" si="66"/>
        <v>games</v>
      </c>
      <c r="T1074" t="str">
        <f t="shared" si="67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7">
        <v>40832.631261574068</v>
      </c>
      <c r="K1075">
        <v>1316214541</v>
      </c>
      <c r="L1075" s="17">
        <v>40802.631261574068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1.3333333333333335</v>
      </c>
      <c r="R1075" s="5">
        <f t="shared" si="65"/>
        <v>10</v>
      </c>
      <c r="S1075" t="str">
        <f t="shared" si="66"/>
        <v>games</v>
      </c>
      <c r="T1075" t="str">
        <f t="shared" si="67"/>
        <v>video games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7">
        <v>41642.839641203704</v>
      </c>
      <c r="K1076">
        <v>1386216545</v>
      </c>
      <c r="L1076" s="17">
        <v>41612.839641203704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6.3092592592592585</v>
      </c>
      <c r="R1076" s="5">
        <f t="shared" si="65"/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7">
        <v>41035.570787037032</v>
      </c>
      <c r="K1077">
        <v>1333748516</v>
      </c>
      <c r="L1077" s="17">
        <v>41005.570787037032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4.5</v>
      </c>
      <c r="R1077" s="5">
        <f t="shared" si="65"/>
        <v>15</v>
      </c>
      <c r="S1077" t="str">
        <f t="shared" si="66"/>
        <v>games</v>
      </c>
      <c r="T1077" t="str">
        <f t="shared" si="67"/>
        <v>video games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7">
        <v>41893.044560185182</v>
      </c>
      <c r="K1078">
        <v>1405674250</v>
      </c>
      <c r="L1078" s="17">
        <v>41838.044560185182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62.765333333333331</v>
      </c>
      <c r="R1078" s="5">
        <f t="shared" si="65"/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7">
        <v>42382.833460648144</v>
      </c>
      <c r="K1079">
        <v>1450152011</v>
      </c>
      <c r="L1079" s="17">
        <v>42352.833460648144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29.376000000000001</v>
      </c>
      <c r="R1079" s="5">
        <f t="shared" si="65"/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7">
        <v>40745.862511574072</v>
      </c>
      <c r="K1080">
        <v>1307421721</v>
      </c>
      <c r="L1080" s="17">
        <v>40700.862511574072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7.5</v>
      </c>
      <c r="R1080" s="5">
        <f t="shared" si="65"/>
        <v>9</v>
      </c>
      <c r="S1080" t="str">
        <f t="shared" si="66"/>
        <v>games</v>
      </c>
      <c r="T1080" t="str">
        <f t="shared" si="67"/>
        <v>video games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7">
        <v>42504.23305555556</v>
      </c>
      <c r="K1081">
        <v>1461072936</v>
      </c>
      <c r="L1081" s="17">
        <v>42479.23305555556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2.6076923076923078</v>
      </c>
      <c r="R1081" s="5">
        <f t="shared" si="65"/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7">
        <v>41769.804780092592</v>
      </c>
      <c r="K1082">
        <v>1397186333</v>
      </c>
      <c r="L1082" s="17">
        <v>41739.804780092592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9.1050000000000004</v>
      </c>
      <c r="R1082" s="5">
        <f t="shared" si="65"/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7">
        <v>42032.593657407408</v>
      </c>
      <c r="K1083">
        <v>1419891292</v>
      </c>
      <c r="L1083" s="17">
        <v>42002.593657407408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1.7647058823529412E-2</v>
      </c>
      <c r="R1083" s="5">
        <f t="shared" si="65"/>
        <v>3</v>
      </c>
      <c r="S1083" t="str">
        <f t="shared" si="66"/>
        <v>games</v>
      </c>
      <c r="T1083" t="str">
        <f t="shared" si="67"/>
        <v>video games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7">
        <v>41131.572777777779</v>
      </c>
      <c r="K1084">
        <v>1342043088</v>
      </c>
      <c r="L1084" s="17">
        <v>41101.572777777779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0.55999999999999994</v>
      </c>
      <c r="R1084" s="5">
        <f t="shared" si="65"/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7">
        <v>41853.326192129629</v>
      </c>
      <c r="K1085">
        <v>1401810583</v>
      </c>
      <c r="L1085" s="17">
        <v>41793.326192129629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0.82000000000000006</v>
      </c>
      <c r="R1085" s="5">
        <f t="shared" si="65"/>
        <v>410</v>
      </c>
      <c r="S1085" t="str">
        <f t="shared" si="66"/>
        <v>games</v>
      </c>
      <c r="T1085" t="str">
        <f t="shared" si="67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7">
        <v>41859.578749999993</v>
      </c>
      <c r="K1086">
        <v>1404942804</v>
      </c>
      <c r="L1086" s="17">
        <v>41829.578749999993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5" t="e">
        <f t="shared" si="65"/>
        <v>#DIV/0!</v>
      </c>
      <c r="S1086" t="str">
        <f t="shared" si="66"/>
        <v>games</v>
      </c>
      <c r="T1086" t="str">
        <f t="shared" si="67"/>
        <v>video games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7">
        <v>42443.296006944445</v>
      </c>
      <c r="K1087">
        <v>1455379575</v>
      </c>
      <c r="L1087" s="17">
        <v>42413.337673611109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</v>
      </c>
      <c r="R1087" s="5">
        <f t="shared" si="65"/>
        <v>114</v>
      </c>
      <c r="S1087" t="str">
        <f t="shared" si="66"/>
        <v>games</v>
      </c>
      <c r="T1087" t="str">
        <f t="shared" si="67"/>
        <v>video games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7">
        <v>41875.533460648148</v>
      </c>
      <c r="K1088">
        <v>1406321291</v>
      </c>
      <c r="L1088" s="17">
        <v>41845.533460648148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8.3333333333333343E-2</v>
      </c>
      <c r="R1088" s="5">
        <f t="shared" si="65"/>
        <v>7.5</v>
      </c>
      <c r="S1088" t="str">
        <f t="shared" si="66"/>
        <v>games</v>
      </c>
      <c r="T1088" t="str">
        <f t="shared" si="67"/>
        <v>video games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7">
        <v>41805.380636574075</v>
      </c>
      <c r="K1089">
        <v>1400260087</v>
      </c>
      <c r="L1089" s="17">
        <v>41775.380636574075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5" t="e">
        <f t="shared" si="65"/>
        <v>#DIV/0!</v>
      </c>
      <c r="S1089" t="str">
        <f t="shared" si="66"/>
        <v>games</v>
      </c>
      <c r="T1089" t="str">
        <f t="shared" si="67"/>
        <v>video games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7">
        <v>41753.466053240736</v>
      </c>
      <c r="K1090">
        <v>1395774667</v>
      </c>
      <c r="L1090" s="17">
        <v>41723.466053240736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4"/>
        <v>14.182977777777777</v>
      </c>
      <c r="R1090" s="5">
        <f t="shared" si="65"/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7">
        <v>42180.856192129628</v>
      </c>
      <c r="K1091">
        <v>1432701175</v>
      </c>
      <c r="L1091" s="17">
        <v>42150.856192129628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68">E1091/D1091*100</f>
        <v>7.8266666666666662</v>
      </c>
      <c r="R1091" s="5">
        <f t="shared" ref="R1091:R1154" si="69">E1091/N1091</f>
        <v>23.959183673469386</v>
      </c>
      <c r="S1091" t="str">
        <f t="shared" ref="S1091:S1154" si="70">LEFT(P1091,SEARCH("/",P1091)-1)</f>
        <v>games</v>
      </c>
      <c r="T1091" t="str">
        <f t="shared" ref="T1091:T1154" si="71">RIGHT(P1091,LEN(P1091)-SEARCH("/",P1091))</f>
        <v>video games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7">
        <v>42152.852465277778</v>
      </c>
      <c r="K1092">
        <v>1430281653</v>
      </c>
      <c r="L1092" s="17">
        <v>42122.852465277778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3.8464497269020695E-2</v>
      </c>
      <c r="R1092" s="5">
        <f t="shared" si="69"/>
        <v>5</v>
      </c>
      <c r="S1092" t="str">
        <f t="shared" si="70"/>
        <v>games</v>
      </c>
      <c r="T1092" t="str">
        <f t="shared" si="71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7">
        <v>42470.44527777777</v>
      </c>
      <c r="K1093">
        <v>1457725272</v>
      </c>
      <c r="L1093" s="17">
        <v>42440.486944444441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12.5</v>
      </c>
      <c r="R1093" s="5">
        <f t="shared" si="69"/>
        <v>12.5</v>
      </c>
      <c r="S1093" t="str">
        <f t="shared" si="70"/>
        <v>games</v>
      </c>
      <c r="T1093" t="str">
        <f t="shared" si="71"/>
        <v>video games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7">
        <v>41279.692569444444</v>
      </c>
      <c r="K1094">
        <v>1354840638</v>
      </c>
      <c r="L1094" s="17">
        <v>41249.692569444444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</v>
      </c>
      <c r="R1094" s="5">
        <f t="shared" si="69"/>
        <v>3</v>
      </c>
      <c r="S1094" t="str">
        <f t="shared" si="70"/>
        <v>games</v>
      </c>
      <c r="T1094" t="str">
        <f t="shared" si="71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7">
        <v>42411.640474537031</v>
      </c>
      <c r="K1095">
        <v>1453936937</v>
      </c>
      <c r="L1095" s="17">
        <v>42396.640474537031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14.083333333333334</v>
      </c>
      <c r="R1095" s="5">
        <f t="shared" si="69"/>
        <v>10.5625</v>
      </c>
      <c r="S1095" t="str">
        <f t="shared" si="70"/>
        <v>games</v>
      </c>
      <c r="T1095" t="str">
        <f t="shared" si="71"/>
        <v>video games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7">
        <v>40825.380011574067</v>
      </c>
      <c r="K1096">
        <v>1315588033</v>
      </c>
      <c r="L1096" s="17">
        <v>40795.380011574067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18.300055555555556</v>
      </c>
      <c r="R1096" s="5">
        <f t="shared" si="69"/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7">
        <v>41516.203935185185</v>
      </c>
      <c r="K1097">
        <v>1375275220</v>
      </c>
      <c r="L1097" s="17">
        <v>41486.203935185185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</v>
      </c>
      <c r="R1097" s="5">
        <f t="shared" si="69"/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7">
        <v>41915.8125</v>
      </c>
      <c r="K1098">
        <v>1409747154</v>
      </c>
      <c r="L1098" s="17">
        <v>41885.184652777774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17.933333333333334</v>
      </c>
      <c r="R1098" s="5">
        <f t="shared" si="69"/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7">
        <v>41700.459224537037</v>
      </c>
      <c r="K1099">
        <v>1390330877</v>
      </c>
      <c r="L1099" s="17">
        <v>41660.459224537037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4.7E-2</v>
      </c>
      <c r="R1099" s="5">
        <f t="shared" si="69"/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7">
        <v>41742.429340277777</v>
      </c>
      <c r="K1100">
        <v>1394821095</v>
      </c>
      <c r="L1100" s="17">
        <v>41712.429340277777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7.2120000000000006</v>
      </c>
      <c r="R1100" s="5">
        <f t="shared" si="69"/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7">
        <v>42137.503101851849</v>
      </c>
      <c r="K1101">
        <v>1428955468</v>
      </c>
      <c r="L1101" s="17">
        <v>42107.503101851849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0.5</v>
      </c>
      <c r="R1101" s="5">
        <f t="shared" si="69"/>
        <v>25</v>
      </c>
      <c r="S1101" t="str">
        <f t="shared" si="70"/>
        <v>games</v>
      </c>
      <c r="T1101" t="str">
        <f t="shared" si="71"/>
        <v>video games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7">
        <v>42413.777442129627</v>
      </c>
      <c r="K1102">
        <v>1452825571</v>
      </c>
      <c r="L1102" s="17">
        <v>42383.777442129627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</v>
      </c>
      <c r="R1102" s="5">
        <f t="shared" si="69"/>
        <v>10</v>
      </c>
      <c r="S1102" t="str">
        <f t="shared" si="70"/>
        <v>games</v>
      </c>
      <c r="T1102" t="str">
        <f t="shared" si="71"/>
        <v>video games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7">
        <v>42565.424999999996</v>
      </c>
      <c r="K1103">
        <v>1466188338</v>
      </c>
      <c r="L1103" s="17">
        <v>42538.439097222225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4.1000000000000002E-2</v>
      </c>
      <c r="R1103" s="5">
        <f t="shared" si="69"/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7">
        <v>41616.915972222218</v>
      </c>
      <c r="K1104">
        <v>1383095125</v>
      </c>
      <c r="L1104" s="17">
        <v>41576.712094907409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5.3125</v>
      </c>
      <c r="R1104" s="5">
        <f t="shared" si="69"/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7">
        <v>42538.888773148145</v>
      </c>
      <c r="K1105">
        <v>1461043190</v>
      </c>
      <c r="L1105" s="17">
        <v>42478.888773148145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</v>
      </c>
      <c r="R1105" s="5">
        <f t="shared" si="69"/>
        <v>16.2</v>
      </c>
      <c r="S1105" t="str">
        <f t="shared" si="70"/>
        <v>games</v>
      </c>
      <c r="T1105" t="str">
        <f t="shared" si="71"/>
        <v>video games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7">
        <v>41801.076631944445</v>
      </c>
      <c r="K1106">
        <v>1399888221</v>
      </c>
      <c r="L1106" s="17">
        <v>41771.076631944445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4.9516666666666671</v>
      </c>
      <c r="R1106" s="5">
        <f t="shared" si="69"/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7">
        <v>41721.760729166665</v>
      </c>
      <c r="K1107">
        <v>1393038927</v>
      </c>
      <c r="L1107" s="17">
        <v>41691.802395833329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0.159</v>
      </c>
      <c r="R1107" s="5">
        <f t="shared" si="69"/>
        <v>71.55</v>
      </c>
      <c r="S1107" t="str">
        <f t="shared" si="70"/>
        <v>games</v>
      </c>
      <c r="T1107" t="str">
        <f t="shared" si="71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7">
        <v>41003.365451388883</v>
      </c>
      <c r="K1108">
        <v>1330969575</v>
      </c>
      <c r="L1108" s="17">
        <v>40973.407118055555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41.25</v>
      </c>
      <c r="R1108" s="5">
        <f t="shared" si="69"/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7">
        <v>41843.528055555551</v>
      </c>
      <c r="K1109">
        <v>1403556024</v>
      </c>
      <c r="L1109" s="17">
        <v>41813.528055555551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5" t="e">
        <f t="shared" si="69"/>
        <v>#DIV/0!</v>
      </c>
      <c r="S1109" t="str">
        <f t="shared" si="70"/>
        <v>games</v>
      </c>
      <c r="T1109" t="str">
        <f t="shared" si="71"/>
        <v>video games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7">
        <v>41012.261979166666</v>
      </c>
      <c r="K1110">
        <v>1329146235</v>
      </c>
      <c r="L1110" s="17">
        <v>40952.30364583333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</v>
      </c>
      <c r="R1110" s="5">
        <f t="shared" si="69"/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7">
        <v>42692.4605324074</v>
      </c>
      <c r="K1111">
        <v>1476900190</v>
      </c>
      <c r="L1111" s="17">
        <v>42662.418865740743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0.44999999999999996</v>
      </c>
      <c r="R1111" s="5">
        <f t="shared" si="69"/>
        <v>15</v>
      </c>
      <c r="S1111" t="str">
        <f t="shared" si="70"/>
        <v>games</v>
      </c>
      <c r="T1111" t="str">
        <f t="shared" si="71"/>
        <v>video games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7">
        <v>41250.59979166666</v>
      </c>
      <c r="K1112">
        <v>1352327022</v>
      </c>
      <c r="L1112" s="17">
        <v>41220.59979166666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0.51</v>
      </c>
      <c r="R1112" s="5">
        <f t="shared" si="69"/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7">
        <v>42376.870254629634</v>
      </c>
      <c r="K1113">
        <v>1449636790</v>
      </c>
      <c r="L1113" s="17">
        <v>42346.870254629634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0.04</v>
      </c>
      <c r="R1113" s="5">
        <f t="shared" si="69"/>
        <v>1</v>
      </c>
      <c r="S1113" t="str">
        <f t="shared" si="70"/>
        <v>games</v>
      </c>
      <c r="T1113" t="str">
        <f t="shared" si="71"/>
        <v>video games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7">
        <v>42023.020833333336</v>
      </c>
      <c r="K1114">
        <v>1416507211</v>
      </c>
      <c r="L1114" s="17">
        <v>41963.426053240742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35.537409090909087</v>
      </c>
      <c r="R1114" s="5">
        <f t="shared" si="69"/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7">
        <v>41865.643749999996</v>
      </c>
      <c r="K1115">
        <v>1405466820</v>
      </c>
      <c r="L1115" s="17">
        <v>41835.643749999996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0.5</v>
      </c>
      <c r="R1115" s="5">
        <f t="shared" si="69"/>
        <v>5</v>
      </c>
      <c r="S1115" t="str">
        <f t="shared" si="70"/>
        <v>games</v>
      </c>
      <c r="T1115" t="str">
        <f t="shared" si="71"/>
        <v>video games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7">
        <v>41556.01258101852</v>
      </c>
      <c r="K1116">
        <v>1378714687</v>
      </c>
      <c r="L1116" s="17">
        <v>41526.01258101852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0.16666666666666669</v>
      </c>
      <c r="R1116" s="5">
        <f t="shared" si="69"/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7">
        <v>42459.320543981477</v>
      </c>
      <c r="K1117">
        <v>1456764095</v>
      </c>
      <c r="L1117" s="17">
        <v>42429.362210648142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0.13250000000000001</v>
      </c>
      <c r="R1117" s="5">
        <f t="shared" si="69"/>
        <v>13.25</v>
      </c>
      <c r="S1117" t="str">
        <f t="shared" si="70"/>
        <v>games</v>
      </c>
      <c r="T1117" t="str">
        <f t="shared" si="71"/>
        <v>video games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7">
        <v>41069.513981481476</v>
      </c>
      <c r="K1118">
        <v>1334089208</v>
      </c>
      <c r="L1118" s="17">
        <v>41009.513981481476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3.5704000000000007E-2</v>
      </c>
      <c r="R1118" s="5">
        <f t="shared" si="69"/>
        <v>17.852</v>
      </c>
      <c r="S1118" t="str">
        <f t="shared" si="70"/>
        <v>games</v>
      </c>
      <c r="T1118" t="str">
        <f t="shared" si="71"/>
        <v>video games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7">
        <v>42363.265196759261</v>
      </c>
      <c r="K1119">
        <v>1448461313</v>
      </c>
      <c r="L1119" s="17">
        <v>42333.265196759261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8.3000000000000007</v>
      </c>
      <c r="R1119" s="5">
        <f t="shared" si="69"/>
        <v>10.375</v>
      </c>
      <c r="S1119" t="str">
        <f t="shared" si="70"/>
        <v>games</v>
      </c>
      <c r="T1119" t="str">
        <f t="shared" si="71"/>
        <v>video games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7">
        <v>41733.79142361111</v>
      </c>
      <c r="K1120">
        <v>1394078379</v>
      </c>
      <c r="L1120" s="17">
        <v>41703.833090277774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</v>
      </c>
      <c r="R1120" s="5">
        <f t="shared" si="69"/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7">
        <v>41735.459074074075</v>
      </c>
      <c r="K1121">
        <v>1395687664</v>
      </c>
      <c r="L1121" s="17">
        <v>41722.459074074075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0.23809523809523811</v>
      </c>
      <c r="R1121" s="5">
        <f t="shared" si="69"/>
        <v>5</v>
      </c>
      <c r="S1121" t="str">
        <f t="shared" si="70"/>
        <v>games</v>
      </c>
      <c r="T1121" t="str">
        <f t="shared" si="71"/>
        <v>video games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7">
        <v>40844.539351851847</v>
      </c>
      <c r="K1122">
        <v>1315947400</v>
      </c>
      <c r="L1122" s="17">
        <v>40799.539351851847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5" t="e">
        <f t="shared" si="69"/>
        <v>#DIV/0!</v>
      </c>
      <c r="S1122" t="str">
        <f t="shared" si="70"/>
        <v>games</v>
      </c>
      <c r="T1122" t="str">
        <f t="shared" si="71"/>
        <v>video games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7">
        <v>42442.559212962959</v>
      </c>
      <c r="K1123">
        <v>1455315916</v>
      </c>
      <c r="L1123" s="17">
        <v>42412.60087962963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1.1599999999999999E-2</v>
      </c>
      <c r="R1123" s="5">
        <f t="shared" si="69"/>
        <v>5.8</v>
      </c>
      <c r="S1123" t="str">
        <f t="shared" si="70"/>
        <v>games</v>
      </c>
      <c r="T1123" t="str">
        <f t="shared" si="71"/>
        <v>video games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7">
        <v>41424.370659722219</v>
      </c>
      <c r="K1124">
        <v>1368723225</v>
      </c>
      <c r="L1124" s="17">
        <v>41410.370659722219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5" t="e">
        <f t="shared" si="69"/>
        <v>#DIV/0!</v>
      </c>
      <c r="S1124" t="str">
        <f t="shared" si="70"/>
        <v>games</v>
      </c>
      <c r="T1124" t="str">
        <f t="shared" si="71"/>
        <v>video games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7">
        <v>41748.190370370365</v>
      </c>
      <c r="K1125">
        <v>1395318848</v>
      </c>
      <c r="L1125" s="17">
        <v>41718.190370370365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0.22</v>
      </c>
      <c r="R1125" s="5">
        <f t="shared" si="69"/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7">
        <v>42124.333923611113</v>
      </c>
      <c r="K1126">
        <v>1427817651</v>
      </c>
      <c r="L1126" s="17">
        <v>42094.333923611113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0.47222222222222221</v>
      </c>
      <c r="R1126" s="5">
        <f t="shared" si="69"/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7">
        <v>42272.290856481479</v>
      </c>
      <c r="K1127">
        <v>1438009130</v>
      </c>
      <c r="L1127" s="17">
        <v>42212.290856481479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5" t="e">
        <f t="shared" si="69"/>
        <v>#DIV/0!</v>
      </c>
      <c r="S1127" t="str">
        <f t="shared" si="70"/>
        <v>games</v>
      </c>
      <c r="T1127" t="str">
        <f t="shared" si="71"/>
        <v>mobile games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7">
        <v>42564.99414351851</v>
      </c>
      <c r="K1128">
        <v>1465890694</v>
      </c>
      <c r="L1128" s="17">
        <v>42534.99414351851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0.5</v>
      </c>
      <c r="R1128" s="5">
        <f t="shared" si="69"/>
        <v>5</v>
      </c>
      <c r="S1128" t="str">
        <f t="shared" si="70"/>
        <v>games</v>
      </c>
      <c r="T1128" t="str">
        <f t="shared" si="71"/>
        <v>mobile games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7">
        <v>41957.562499999993</v>
      </c>
      <c r="K1129">
        <v>1413318600</v>
      </c>
      <c r="L1129" s="17">
        <v>41926.520833333328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</v>
      </c>
      <c r="R1129" s="5">
        <f t="shared" si="69"/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7">
        <v>41858.316168981481</v>
      </c>
      <c r="K1130">
        <v>1404833717</v>
      </c>
      <c r="L1130" s="17">
        <v>41828.316168981481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0.1</v>
      </c>
      <c r="R1130" s="5">
        <f t="shared" si="69"/>
        <v>1</v>
      </c>
      <c r="S1130" t="str">
        <f t="shared" si="70"/>
        <v>games</v>
      </c>
      <c r="T1130" t="str">
        <f t="shared" si="71"/>
        <v>mobile games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7">
        <v>42525.931631944441</v>
      </c>
      <c r="K1131">
        <v>1462515693</v>
      </c>
      <c r="L1131" s="17">
        <v>42495.931631944441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0.105</v>
      </c>
      <c r="R1131" s="5">
        <f t="shared" si="69"/>
        <v>10.5</v>
      </c>
      <c r="S1131" t="str">
        <f t="shared" si="70"/>
        <v>games</v>
      </c>
      <c r="T1131" t="str">
        <f t="shared" si="71"/>
        <v>mobile games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7">
        <v>41968.704861111109</v>
      </c>
      <c r="K1132">
        <v>1411775700</v>
      </c>
      <c r="L1132" s="17">
        <v>41908.663194444445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0.22</v>
      </c>
      <c r="R1132" s="5">
        <f t="shared" si="69"/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7">
        <v>42362.574861111112</v>
      </c>
      <c r="K1133">
        <v>1448401668</v>
      </c>
      <c r="L1133" s="17">
        <v>42332.574861111112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5" t="e">
        <f t="shared" si="69"/>
        <v>#DIV/0!</v>
      </c>
      <c r="S1133" t="str">
        <f t="shared" si="70"/>
        <v>games</v>
      </c>
      <c r="T1133" t="str">
        <f t="shared" si="71"/>
        <v>mobile games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7">
        <v>42735.782071759262</v>
      </c>
      <c r="K1134">
        <v>1480646771</v>
      </c>
      <c r="L1134" s="17">
        <v>42705.782071759262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14.38</v>
      </c>
      <c r="R1134" s="5">
        <f t="shared" si="69"/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7">
        <v>41851.073854166665</v>
      </c>
      <c r="K1135">
        <v>1404207981</v>
      </c>
      <c r="L1135" s="17">
        <v>41821.073854166665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0.66666666666666674</v>
      </c>
      <c r="R1135" s="5">
        <f t="shared" si="69"/>
        <v>20</v>
      </c>
      <c r="S1135" t="str">
        <f t="shared" si="70"/>
        <v>games</v>
      </c>
      <c r="T1135" t="str">
        <f t="shared" si="71"/>
        <v>mobile games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7">
        <v>41971.856249999997</v>
      </c>
      <c r="K1136">
        <v>1416034228</v>
      </c>
      <c r="L1136" s="17">
        <v>41957.95171296296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4.0000000000000001E-3</v>
      </c>
      <c r="R1136" s="5">
        <f t="shared" si="69"/>
        <v>1</v>
      </c>
      <c r="S1136" t="str">
        <f t="shared" si="70"/>
        <v>games</v>
      </c>
      <c r="T1136" t="str">
        <f t="shared" si="71"/>
        <v>mobile games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7">
        <v>42588.656180555547</v>
      </c>
      <c r="K1137">
        <v>1467935094</v>
      </c>
      <c r="L1137" s="17">
        <v>42558.656180555547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5</v>
      </c>
      <c r="R1137" s="5">
        <f t="shared" si="69"/>
        <v>50</v>
      </c>
      <c r="S1137" t="str">
        <f t="shared" si="70"/>
        <v>games</v>
      </c>
      <c r="T1137" t="str">
        <f t="shared" si="71"/>
        <v>mobile games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7">
        <v>42357.338298611103</v>
      </c>
      <c r="K1138">
        <v>1447949229</v>
      </c>
      <c r="L1138" s="17">
        <v>42327.338298611103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6.4439140811455857</v>
      </c>
      <c r="R1138" s="5">
        <f t="shared" si="69"/>
        <v>45</v>
      </c>
      <c r="S1138" t="str">
        <f t="shared" si="70"/>
        <v>games</v>
      </c>
      <c r="T1138" t="str">
        <f t="shared" si="71"/>
        <v>mobile games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7">
        <v>42483.486354166664</v>
      </c>
      <c r="K1139">
        <v>1458848421</v>
      </c>
      <c r="L1139" s="17">
        <v>42453.486354166664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39.5</v>
      </c>
      <c r="R1139" s="5">
        <f t="shared" si="69"/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7">
        <v>42756.573275462964</v>
      </c>
      <c r="K1140">
        <v>1483307131</v>
      </c>
      <c r="L1140" s="17">
        <v>42736.573275462964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0.35714285714285715</v>
      </c>
      <c r="R1140" s="5">
        <f t="shared" si="69"/>
        <v>31.25</v>
      </c>
      <c r="S1140" t="str">
        <f t="shared" si="70"/>
        <v>games</v>
      </c>
      <c r="T1140" t="str">
        <f t="shared" si="71"/>
        <v>mobile games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7">
        <v>42005.014189814807</v>
      </c>
      <c r="K1141">
        <v>1417508426</v>
      </c>
      <c r="L1141" s="17">
        <v>41975.014189814807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6.25E-2</v>
      </c>
      <c r="R1141" s="5">
        <f t="shared" si="69"/>
        <v>5</v>
      </c>
      <c r="S1141" t="str">
        <f t="shared" si="70"/>
        <v>games</v>
      </c>
      <c r="T1141" t="str">
        <f t="shared" si="71"/>
        <v>mobile games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7">
        <v>42222.128715277773</v>
      </c>
      <c r="K1142">
        <v>1436267121</v>
      </c>
      <c r="L1142" s="17">
        <v>42192.128715277773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5" t="e">
        <f t="shared" si="69"/>
        <v>#DIV/0!</v>
      </c>
      <c r="S1142" t="str">
        <f t="shared" si="70"/>
        <v>games</v>
      </c>
      <c r="T1142" t="str">
        <f t="shared" si="71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7">
        <v>42194.366319444445</v>
      </c>
      <c r="K1143">
        <v>1433868450</v>
      </c>
      <c r="L1143" s="17">
        <v>42164.366319444445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5" t="e">
        <f t="shared" si="69"/>
        <v>#DIV/0!</v>
      </c>
      <c r="S1143" t="str">
        <f t="shared" si="70"/>
        <v>games</v>
      </c>
      <c r="T1143" t="str">
        <f t="shared" si="71"/>
        <v>mobile games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7">
        <v>42051.672766203708</v>
      </c>
      <c r="K1144">
        <v>1421539727</v>
      </c>
      <c r="L1144" s="17">
        <v>42021.672766203708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5" t="e">
        <f t="shared" si="69"/>
        <v>#DIV/0!</v>
      </c>
      <c r="S1144" t="str">
        <f t="shared" si="70"/>
        <v>games</v>
      </c>
      <c r="T1144" t="str">
        <f t="shared" si="71"/>
        <v>mobile games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7">
        <v>42354.860254629624</v>
      </c>
      <c r="K1145">
        <v>1447735126</v>
      </c>
      <c r="L1145" s="17">
        <v>42324.860254629624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0.41333333333333333</v>
      </c>
      <c r="R1145" s="5">
        <f t="shared" si="69"/>
        <v>23.25</v>
      </c>
      <c r="S1145" t="str">
        <f t="shared" si="70"/>
        <v>games</v>
      </c>
      <c r="T1145" t="str">
        <f t="shared" si="71"/>
        <v>mobile games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7">
        <v>42122.848611111105</v>
      </c>
      <c r="K1146">
        <v>1427689320</v>
      </c>
      <c r="L1146" s="17">
        <v>42092.848611111105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5" t="e">
        <f t="shared" si="69"/>
        <v>#DIV/0!</v>
      </c>
      <c r="S1146" t="str">
        <f t="shared" si="70"/>
        <v>food</v>
      </c>
      <c r="T1146" t="str">
        <f t="shared" si="71"/>
        <v>food trucks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7">
        <v>41914.414259259262</v>
      </c>
      <c r="K1147">
        <v>1407088592</v>
      </c>
      <c r="L1147" s="17">
        <v>41854.414259259262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0.125</v>
      </c>
      <c r="R1147" s="5">
        <f t="shared" si="69"/>
        <v>100</v>
      </c>
      <c r="S1147" t="str">
        <f t="shared" si="70"/>
        <v>food</v>
      </c>
      <c r="T1147" t="str">
        <f t="shared" si="71"/>
        <v>food trucks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7">
        <v>41761.620057870365</v>
      </c>
      <c r="K1148">
        <v>1395787973</v>
      </c>
      <c r="L1148" s="17">
        <v>41723.620057870365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8.8333333333333339</v>
      </c>
      <c r="R1148" s="5">
        <f t="shared" si="69"/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7">
        <v>41931.638692129629</v>
      </c>
      <c r="K1149">
        <v>1408576783</v>
      </c>
      <c r="L1149" s="17">
        <v>41871.638692129629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5" t="e">
        <f t="shared" si="69"/>
        <v>#DIV/0!</v>
      </c>
      <c r="S1149" t="str">
        <f t="shared" si="70"/>
        <v>food</v>
      </c>
      <c r="T1149" t="str">
        <f t="shared" si="71"/>
        <v>food trucks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7">
        <v>42704.87940972222</v>
      </c>
      <c r="K1150">
        <v>1477973181</v>
      </c>
      <c r="L1150" s="17">
        <v>42674.837743055548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0.48666666666666669</v>
      </c>
      <c r="R1150" s="5">
        <f t="shared" si="69"/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7">
        <v>42537.376921296294</v>
      </c>
      <c r="K1151">
        <v>1463504566</v>
      </c>
      <c r="L1151" s="17">
        <v>42507.376921296294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0.15</v>
      </c>
      <c r="R1151" s="5">
        <f t="shared" si="69"/>
        <v>37.5</v>
      </c>
      <c r="S1151" t="str">
        <f t="shared" si="70"/>
        <v>food</v>
      </c>
      <c r="T1151" t="str">
        <f t="shared" si="71"/>
        <v>food trucks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7">
        <v>42377.62123842592</v>
      </c>
      <c r="K1152">
        <v>1447109675</v>
      </c>
      <c r="L1152" s="17">
        <v>42317.62123842592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10.08</v>
      </c>
      <c r="R1152" s="5">
        <f t="shared" si="69"/>
        <v>42</v>
      </c>
      <c r="S1152" t="str">
        <f t="shared" si="70"/>
        <v>food</v>
      </c>
      <c r="T1152" t="str">
        <f t="shared" si="71"/>
        <v>food trucks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7">
        <v>42253.769247685181</v>
      </c>
      <c r="K1153">
        <v>1439000863</v>
      </c>
      <c r="L1153" s="17">
        <v>42223.769247685181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5" t="e">
        <f t="shared" si="69"/>
        <v>#DIV/0!</v>
      </c>
      <c r="S1153" t="str">
        <f t="shared" si="70"/>
        <v>food</v>
      </c>
      <c r="T1153" t="str">
        <f t="shared" si="71"/>
        <v>food trucks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7">
        <v>42139.376296296294</v>
      </c>
      <c r="K1154">
        <v>1429117312</v>
      </c>
      <c r="L1154" s="17">
        <v>42109.376296296294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68"/>
        <v>5.6937500000000005</v>
      </c>
      <c r="R1154" s="5">
        <f t="shared" si="69"/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7">
        <v>42173.380844907406</v>
      </c>
      <c r="K1155">
        <v>1432055305</v>
      </c>
      <c r="L1155" s="17">
        <v>42143.380844907406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2">E1155/D1155*100</f>
        <v>0.625</v>
      </c>
      <c r="R1155" s="5">
        <f t="shared" ref="R1155:R1218" si="73">E1155/N1155</f>
        <v>50</v>
      </c>
      <c r="S1155" t="str">
        <f t="shared" ref="S1155:S1218" si="74">LEFT(P1155,SEARCH("/",P1155)-1)</f>
        <v>food</v>
      </c>
      <c r="T1155" t="str">
        <f t="shared" ref="T1155:T1218" si="75">RIGHT(P1155,LEN(P1155)-SEARCH("/",P1155))</f>
        <v>food trucks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7">
        <v>42252.775532407402</v>
      </c>
      <c r="K1156">
        <v>1438915006</v>
      </c>
      <c r="L1156" s="17">
        <v>42222.775532407402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</v>
      </c>
      <c r="R1156" s="5">
        <f t="shared" si="73"/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7">
        <v>41865.430648148147</v>
      </c>
      <c r="K1157">
        <v>1405448408</v>
      </c>
      <c r="L1157" s="17">
        <v>41835.430648148147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0.752</v>
      </c>
      <c r="R1157" s="5">
        <f t="shared" si="73"/>
        <v>23.5</v>
      </c>
      <c r="S1157" t="str">
        <f t="shared" si="74"/>
        <v>food</v>
      </c>
      <c r="T1157" t="str">
        <f t="shared" si="75"/>
        <v>food trucks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7">
        <v>42058.737986111104</v>
      </c>
      <c r="K1158">
        <v>1422150162</v>
      </c>
      <c r="L1158" s="17">
        <v>42028.737986111104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5" t="e">
        <f t="shared" si="73"/>
        <v>#DIV/0!</v>
      </c>
      <c r="S1158" t="str">
        <f t="shared" si="74"/>
        <v>food</v>
      </c>
      <c r="T1158" t="str">
        <f t="shared" si="75"/>
        <v>food trucks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7">
        <v>41978.336574074077</v>
      </c>
      <c r="K1159">
        <v>1412607880</v>
      </c>
      <c r="L1159" s="17">
        <v>41918.294907407406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</v>
      </c>
      <c r="R1159" s="5">
        <f t="shared" si="73"/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7">
        <v>41981.758425925924</v>
      </c>
      <c r="K1160">
        <v>1415499128</v>
      </c>
      <c r="L1160" s="17">
        <v>41951.758425925924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0.46666666666666673</v>
      </c>
      <c r="R1160" s="5">
        <f t="shared" si="73"/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7">
        <v>42185.322916666664</v>
      </c>
      <c r="K1161">
        <v>1433006765</v>
      </c>
      <c r="L1161" s="17">
        <v>42154.393113425926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5" t="e">
        <f t="shared" si="73"/>
        <v>#DIV/0!</v>
      </c>
      <c r="S1161" t="str">
        <f t="shared" si="74"/>
        <v>food</v>
      </c>
      <c r="T1161" t="str">
        <f t="shared" si="75"/>
        <v>food trucks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7">
        <v>42090.77993055556</v>
      </c>
      <c r="K1162">
        <v>1424922186</v>
      </c>
      <c r="L1162" s="17">
        <v>42060.821597222217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</v>
      </c>
      <c r="R1162" s="5">
        <f t="shared" si="73"/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7">
        <v>42143.296168981477</v>
      </c>
      <c r="K1163">
        <v>1430233589</v>
      </c>
      <c r="L1163" s="17">
        <v>42122.296168981477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5" t="e">
        <f t="shared" si="73"/>
        <v>#DIV/0!</v>
      </c>
      <c r="S1163" t="str">
        <f t="shared" si="74"/>
        <v>food</v>
      </c>
      <c r="T1163" t="str">
        <f t="shared" si="75"/>
        <v>food trucks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7">
        <v>41907.350277777776</v>
      </c>
      <c r="K1164">
        <v>1408983864</v>
      </c>
      <c r="L1164" s="17">
        <v>41876.350277777776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5.8333333333333341E-2</v>
      </c>
      <c r="R1164" s="5">
        <f t="shared" si="73"/>
        <v>17.5</v>
      </c>
      <c r="S1164" t="str">
        <f t="shared" si="74"/>
        <v>food</v>
      </c>
      <c r="T1164" t="str">
        <f t="shared" si="75"/>
        <v>food trucks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7">
        <v>41860.390277777777</v>
      </c>
      <c r="K1165">
        <v>1405012920</v>
      </c>
      <c r="L1165" s="17">
        <v>41830.390277777777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5" t="e">
        <f t="shared" si="73"/>
        <v>#DIV/0!</v>
      </c>
      <c r="S1165" t="str">
        <f t="shared" si="74"/>
        <v>food</v>
      </c>
      <c r="T1165" t="str">
        <f t="shared" si="75"/>
        <v>food trucks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7">
        <v>42539.39099537037</v>
      </c>
      <c r="K1166">
        <v>1463678582</v>
      </c>
      <c r="L1166" s="17">
        <v>42509.39099537037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5" t="e">
        <f t="shared" si="73"/>
        <v>#DIV/0!</v>
      </c>
      <c r="S1166" t="str">
        <f t="shared" si="74"/>
        <v>food</v>
      </c>
      <c r="T1166" t="str">
        <f t="shared" si="75"/>
        <v>food trucks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7">
        <v>41825.881134259253</v>
      </c>
      <c r="K1167">
        <v>1401685730</v>
      </c>
      <c r="L1167" s="17">
        <v>41791.881134259253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20.705000000000002</v>
      </c>
      <c r="R1167" s="5">
        <f t="shared" si="73"/>
        <v>82.82</v>
      </c>
      <c r="S1167" t="str">
        <f t="shared" si="74"/>
        <v>food</v>
      </c>
      <c r="T1167" t="str">
        <f t="shared" si="75"/>
        <v>food trucks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7">
        <v>42180.833333333336</v>
      </c>
      <c r="K1168">
        <v>1432640342</v>
      </c>
      <c r="L1168" s="17">
        <v>42150.152106481481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19.139999999999997</v>
      </c>
      <c r="R1168" s="5">
        <f t="shared" si="73"/>
        <v>358.875</v>
      </c>
      <c r="S1168" t="str">
        <f t="shared" si="74"/>
        <v>food</v>
      </c>
      <c r="T1168" t="str">
        <f t="shared" si="75"/>
        <v>food trucks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7">
        <v>41894.401562499996</v>
      </c>
      <c r="K1169">
        <v>1407865095</v>
      </c>
      <c r="L1169" s="17">
        <v>41863.401562499996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1.6316666666666666</v>
      </c>
      <c r="R1169" s="5">
        <f t="shared" si="73"/>
        <v>61.1875</v>
      </c>
      <c r="S1169" t="str">
        <f t="shared" si="74"/>
        <v>food</v>
      </c>
      <c r="T1169" t="str">
        <f t="shared" si="75"/>
        <v>food trucks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7">
        <v>42634.720659722218</v>
      </c>
      <c r="K1170">
        <v>1471915065</v>
      </c>
      <c r="L1170" s="17">
        <v>42604.720659722218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5.6666666666666661</v>
      </c>
      <c r="R1170" s="5">
        <f t="shared" si="73"/>
        <v>340</v>
      </c>
      <c r="S1170" t="str">
        <f t="shared" si="74"/>
        <v>food</v>
      </c>
      <c r="T1170" t="str">
        <f t="shared" si="75"/>
        <v>food trucks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7">
        <v>42057.020405092589</v>
      </c>
      <c r="K1171">
        <v>1422001763</v>
      </c>
      <c r="L1171" s="17">
        <v>42027.020405092589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0.16999999999999998</v>
      </c>
      <c r="R1171" s="5">
        <f t="shared" si="73"/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7">
        <v>42154.559849537036</v>
      </c>
      <c r="K1172">
        <v>1430429171</v>
      </c>
      <c r="L1172" s="17">
        <v>42124.559849537036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0.4</v>
      </c>
      <c r="R1172" s="5">
        <f t="shared" si="73"/>
        <v>50</v>
      </c>
      <c r="S1172" t="str">
        <f t="shared" si="74"/>
        <v>food</v>
      </c>
      <c r="T1172" t="str">
        <f t="shared" si="75"/>
        <v>food trucks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7">
        <v>41956.513043981475</v>
      </c>
      <c r="K1173">
        <v>1414351127</v>
      </c>
      <c r="L1173" s="17">
        <v>41938.471377314811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0.1</v>
      </c>
      <c r="R1173" s="5">
        <f t="shared" si="73"/>
        <v>25</v>
      </c>
      <c r="S1173" t="str">
        <f t="shared" si="74"/>
        <v>food</v>
      </c>
      <c r="T1173" t="str">
        <f t="shared" si="75"/>
        <v>food trucks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7">
        <v>41871.348981481482</v>
      </c>
      <c r="K1174">
        <v>1405959752</v>
      </c>
      <c r="L1174" s="17">
        <v>41841.348981481482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5" t="e">
        <f t="shared" si="73"/>
        <v>#DIV/0!</v>
      </c>
      <c r="S1174" t="str">
        <f t="shared" si="74"/>
        <v>food</v>
      </c>
      <c r="T1174" t="str">
        <f t="shared" si="75"/>
        <v>food trucks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7">
        <v>42218.85251157407</v>
      </c>
      <c r="K1175">
        <v>1435552057</v>
      </c>
      <c r="L1175" s="17">
        <v>42183.85251157407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2.4E-2</v>
      </c>
      <c r="R1175" s="5">
        <f t="shared" si="73"/>
        <v>30</v>
      </c>
      <c r="S1175" t="str">
        <f t="shared" si="74"/>
        <v>food</v>
      </c>
      <c r="T1175" t="str">
        <f t="shared" si="75"/>
        <v>food trucks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7">
        <v>42498.508414351854</v>
      </c>
      <c r="K1176">
        <v>1460146327</v>
      </c>
      <c r="L1176" s="17">
        <v>42468.508414351854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5.9066666666666672</v>
      </c>
      <c r="R1176" s="5">
        <f t="shared" si="73"/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7">
        <v>42200.395127314812</v>
      </c>
      <c r="K1177">
        <v>1434389339</v>
      </c>
      <c r="L1177" s="17">
        <v>42170.395127314812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2.9250000000000003</v>
      </c>
      <c r="R1177" s="5">
        <f t="shared" si="73"/>
        <v>65</v>
      </c>
      <c r="S1177" t="str">
        <f t="shared" si="74"/>
        <v>food</v>
      </c>
      <c r="T1177" t="str">
        <f t="shared" si="75"/>
        <v>food trucks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7">
        <v>42800.208333333336</v>
      </c>
      <c r="K1178">
        <v>1484094498</v>
      </c>
      <c r="L1178" s="17">
        <v>42745.686319444438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5.7142857142857143E-3</v>
      </c>
      <c r="R1178" s="5">
        <f t="shared" si="73"/>
        <v>10</v>
      </c>
      <c r="S1178" t="str">
        <f t="shared" si="74"/>
        <v>food</v>
      </c>
      <c r="T1178" t="str">
        <f t="shared" si="75"/>
        <v>food trucks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7">
        <v>41927.327499999999</v>
      </c>
      <c r="K1179">
        <v>1410796296</v>
      </c>
      <c r="L1179" s="17">
        <v>41897.327499999999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5" t="e">
        <f t="shared" si="73"/>
        <v>#DIV/0!</v>
      </c>
      <c r="S1179" t="str">
        <f t="shared" si="74"/>
        <v>food</v>
      </c>
      <c r="T1179" t="str">
        <f t="shared" si="75"/>
        <v>food trucks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7">
        <v>41867.57236111111</v>
      </c>
      <c r="K1180">
        <v>1405633452</v>
      </c>
      <c r="L1180" s="17">
        <v>41837.57236111111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6.6666666666666671E-3</v>
      </c>
      <c r="R1180" s="5">
        <f t="shared" si="73"/>
        <v>5</v>
      </c>
      <c r="S1180" t="str">
        <f t="shared" si="74"/>
        <v>food</v>
      </c>
      <c r="T1180" t="str">
        <f t="shared" si="75"/>
        <v>food trucks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7">
        <v>42305.386886574073</v>
      </c>
      <c r="K1181">
        <v>1443460627</v>
      </c>
      <c r="L1181" s="17">
        <v>42275.386886574073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5.3333333333333339</v>
      </c>
      <c r="R1181" s="5">
        <f t="shared" si="73"/>
        <v>640</v>
      </c>
      <c r="S1181" t="str">
        <f t="shared" si="74"/>
        <v>food</v>
      </c>
      <c r="T1181" t="str">
        <f t="shared" si="75"/>
        <v>food trucks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7">
        <v>41818.473541666666</v>
      </c>
      <c r="K1182">
        <v>1400786514</v>
      </c>
      <c r="L1182" s="17">
        <v>41781.473541666666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11.75</v>
      </c>
      <c r="R1182" s="5">
        <f t="shared" si="73"/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7">
        <v>42064.006030092591</v>
      </c>
      <c r="K1183">
        <v>1422605321</v>
      </c>
      <c r="L1183" s="17">
        <v>42034.006030092591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8.0000000000000002E-3</v>
      </c>
      <c r="R1183" s="5">
        <f t="shared" si="73"/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7">
        <v>42747.362499999996</v>
      </c>
      <c r="K1184">
        <v>1482609088</v>
      </c>
      <c r="L1184" s="17">
        <v>42728.494074074071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</v>
      </c>
      <c r="R1184" s="5">
        <f t="shared" si="73"/>
        <v>10.5</v>
      </c>
      <c r="S1184" t="str">
        <f t="shared" si="74"/>
        <v>food</v>
      </c>
      <c r="T1184" t="str">
        <f t="shared" si="75"/>
        <v>food trucks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7">
        <v>42675.832638888889</v>
      </c>
      <c r="K1185">
        <v>1476391223</v>
      </c>
      <c r="L1185" s="17">
        <v>42656.528043981474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4</v>
      </c>
      <c r="R1185" s="5">
        <f t="shared" si="73"/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7">
        <v>42772.266331018516</v>
      </c>
      <c r="K1186">
        <v>1483712611</v>
      </c>
      <c r="L1186" s="17">
        <v>42741.266331018516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104.93636363636362</v>
      </c>
      <c r="R1186" s="5">
        <f t="shared" si="73"/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7">
        <v>42162.833333333336</v>
      </c>
      <c r="K1187">
        <v>1430945149</v>
      </c>
      <c r="L1187" s="17">
        <v>42130.531817129631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105.44</v>
      </c>
      <c r="R1187" s="5">
        <f t="shared" si="73"/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7">
        <v>42156.612499999996</v>
      </c>
      <c r="K1188">
        <v>1430340195</v>
      </c>
      <c r="L1188" s="17">
        <v>42123.530034722215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106.73333333333332</v>
      </c>
      <c r="R1188" s="5">
        <f t="shared" si="73"/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7">
        <v>42141.416666666664</v>
      </c>
      <c r="K1189">
        <v>1429133323</v>
      </c>
      <c r="L1189" s="17">
        <v>42109.561608796292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104.12571428571428</v>
      </c>
      <c r="R1189" s="5">
        <f t="shared" si="73"/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7">
        <v>42732.367361111108</v>
      </c>
      <c r="K1190">
        <v>1481129340</v>
      </c>
      <c r="L1190" s="17">
        <v>42711.367361111108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160.54999999999998</v>
      </c>
      <c r="R1190" s="5">
        <f t="shared" si="73"/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7">
        <v>42550.645775462959</v>
      </c>
      <c r="K1191">
        <v>1465428595</v>
      </c>
      <c r="L1191" s="17">
        <v>42529.645775462959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107.77777777777777</v>
      </c>
      <c r="R1191" s="5">
        <f t="shared" si="73"/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7">
        <v>41882.332465277774</v>
      </c>
      <c r="K1192">
        <v>1406908725</v>
      </c>
      <c r="L1192" s="17">
        <v>41852.332465277774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135</v>
      </c>
      <c r="R1192" s="5">
        <f t="shared" si="73"/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7">
        <v>42449.228703703695</v>
      </c>
      <c r="K1193">
        <v>1455892160</v>
      </c>
      <c r="L1193" s="17">
        <v>42419.270370370366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109.07407407407408</v>
      </c>
      <c r="R1193" s="5">
        <f t="shared" si="73"/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7">
        <v>42777.173356481479</v>
      </c>
      <c r="K1194">
        <v>1484222978</v>
      </c>
      <c r="L1194" s="17">
        <v>42747.173356481479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290</v>
      </c>
      <c r="R1194" s="5">
        <f t="shared" si="73"/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7">
        <v>42469.401076388887</v>
      </c>
      <c r="K1195">
        <v>1455043053</v>
      </c>
      <c r="L1195" s="17">
        <v>42409.442743055559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103.95714285714286</v>
      </c>
      <c r="R1195" s="5">
        <f t="shared" si="73"/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7">
        <v>42102.15484953703</v>
      </c>
      <c r="K1196">
        <v>1425901379</v>
      </c>
      <c r="L1196" s="17">
        <v>42072.15484953703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322.24</v>
      </c>
      <c r="R1196" s="5">
        <f t="shared" si="73"/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7">
        <v>42358.041666666664</v>
      </c>
      <c r="K1197">
        <v>1445415653</v>
      </c>
      <c r="L1197" s="17">
        <v>42298.014502314814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135</v>
      </c>
      <c r="R1197" s="5">
        <f t="shared" si="73"/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7">
        <v>42356.485405092586</v>
      </c>
      <c r="K1198">
        <v>1447875539</v>
      </c>
      <c r="L1198" s="17">
        <v>42326.485405092586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269.91034482758624</v>
      </c>
      <c r="R1198" s="5">
        <f t="shared" si="73"/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7">
        <v>42533.915972222218</v>
      </c>
      <c r="K1199">
        <v>1463155034</v>
      </c>
      <c r="L1199" s="17">
        <v>42503.331412037034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253.29333333333332</v>
      </c>
      <c r="R1199" s="5">
        <f t="shared" si="73"/>
        <v>121</v>
      </c>
      <c r="S1199" t="str">
        <f t="shared" si="74"/>
        <v>photography</v>
      </c>
      <c r="T1199" t="str">
        <f t="shared" si="75"/>
        <v>photobooks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7">
        <v>42368.791666666664</v>
      </c>
      <c r="K1200">
        <v>1448463086</v>
      </c>
      <c r="L1200" s="17">
        <v>42333.285717592589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260.59999999999997</v>
      </c>
      <c r="R1200" s="5">
        <f t="shared" si="73"/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7">
        <v>42193.437499999993</v>
      </c>
      <c r="K1201">
        <v>1433615400</v>
      </c>
      <c r="L1201" s="17">
        <v>42161.437499999993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101.31677953348381</v>
      </c>
      <c r="R1201" s="5">
        <f t="shared" si="73"/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7">
        <v>42110.144166666665</v>
      </c>
      <c r="K1202">
        <v>1427369256</v>
      </c>
      <c r="L1202" s="17">
        <v>42089.144166666665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125.60416666666667</v>
      </c>
      <c r="R1202" s="5">
        <f t="shared" si="73"/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7">
        <v>42566.273680555554</v>
      </c>
      <c r="K1203">
        <v>1466001246</v>
      </c>
      <c r="L1203" s="17">
        <v>42536.273680555554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102.43783333333334</v>
      </c>
      <c r="R1203" s="5">
        <f t="shared" si="73"/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7">
        <v>42181.955486111103</v>
      </c>
      <c r="K1204">
        <v>1432796154</v>
      </c>
      <c r="L1204" s="17">
        <v>42151.955486111103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199.244</v>
      </c>
      <c r="R1204" s="5">
        <f t="shared" si="73"/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7">
        <v>42155.2815625</v>
      </c>
      <c r="K1205">
        <v>1430491527</v>
      </c>
      <c r="L1205" s="17">
        <v>42125.2815625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102.45398773006136</v>
      </c>
      <c r="R1205" s="5">
        <f t="shared" si="73"/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7">
        <v>42341.874999999993</v>
      </c>
      <c r="K1206">
        <v>1445363833</v>
      </c>
      <c r="L1206" s="17">
        <v>42297.414733796293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102.94615384615385</v>
      </c>
      <c r="R1206" s="5">
        <f t="shared" si="73"/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7">
        <v>42168.173043981478</v>
      </c>
      <c r="K1207">
        <v>1431605351</v>
      </c>
      <c r="L1207" s="17">
        <v>42138.173043981478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100.86153846153847</v>
      </c>
      <c r="R1207" s="5">
        <f t="shared" si="73"/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7">
        <v>42805.228472222218</v>
      </c>
      <c r="K1208">
        <v>1486406253</v>
      </c>
      <c r="L1208" s="17">
        <v>42772.442743055559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114.99999999999999</v>
      </c>
      <c r="R1208" s="5">
        <f t="shared" si="73"/>
        <v>32.34375</v>
      </c>
      <c r="S1208" t="str">
        <f t="shared" si="74"/>
        <v>photography</v>
      </c>
      <c r="T1208" t="str">
        <f t="shared" si="75"/>
        <v>photobooks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7">
        <v>42460.083333333336</v>
      </c>
      <c r="K1209">
        <v>1456827573</v>
      </c>
      <c r="L1209" s="17">
        <v>42430.096909722219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104.16766467065868</v>
      </c>
      <c r="R1209" s="5">
        <f t="shared" si="73"/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7">
        <v>42453.334074074075</v>
      </c>
      <c r="K1210">
        <v>1456246864</v>
      </c>
      <c r="L1210" s="17">
        <v>42423.375740740739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155.29999999999998</v>
      </c>
      <c r="R1210" s="5">
        <f t="shared" si="73"/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7">
        <v>42791.512789351851</v>
      </c>
      <c r="K1211">
        <v>1485461905</v>
      </c>
      <c r="L1211" s="17">
        <v>42761.512789351851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106</v>
      </c>
      <c r="R1211" s="5">
        <f t="shared" si="73"/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7">
        <v>42155.541666666664</v>
      </c>
      <c r="K1212">
        <v>1431124572</v>
      </c>
      <c r="L1212" s="17">
        <v>42132.608472222222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254.31499999999997</v>
      </c>
      <c r="R1212" s="5">
        <f t="shared" si="73"/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7">
        <v>42530.533113425925</v>
      </c>
      <c r="K1213">
        <v>1464209261</v>
      </c>
      <c r="L1213" s="17">
        <v>42515.533113425925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101.1</v>
      </c>
      <c r="R1213" s="5">
        <f t="shared" si="73"/>
        <v>168.5</v>
      </c>
      <c r="S1213" t="str">
        <f t="shared" si="74"/>
        <v>photography</v>
      </c>
      <c r="T1213" t="str">
        <f t="shared" si="75"/>
        <v>photobooks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7">
        <v>42334.708333333336</v>
      </c>
      <c r="K1214">
        <v>1447195695</v>
      </c>
      <c r="L1214" s="17">
        <v>42318.616840277777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129.04</v>
      </c>
      <c r="R1214" s="5">
        <f t="shared" si="73"/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7">
        <v>42766.422453703701</v>
      </c>
      <c r="K1215">
        <v>1482862100</v>
      </c>
      <c r="L1215" s="17">
        <v>42731.422453703701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102.23076923076924</v>
      </c>
      <c r="R1215" s="5">
        <f t="shared" si="73"/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7">
        <v>42164.507002314807</v>
      </c>
      <c r="K1216">
        <v>1428696605</v>
      </c>
      <c r="L1216" s="17">
        <v>42104.507002314807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131.80000000000001</v>
      </c>
      <c r="R1216" s="5">
        <f t="shared" si="73"/>
        <v>105.44</v>
      </c>
      <c r="S1216" t="str">
        <f t="shared" si="74"/>
        <v>photography</v>
      </c>
      <c r="T1216" t="str">
        <f t="shared" si="75"/>
        <v>photobooks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7">
        <v>41789.589768518512</v>
      </c>
      <c r="K1217">
        <v>1398895756</v>
      </c>
      <c r="L1217" s="17">
        <v>41759.589768518512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786.0802000000001</v>
      </c>
      <c r="R1217" s="5">
        <f t="shared" si="73"/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7">
        <v>42279.627083333333</v>
      </c>
      <c r="K1218">
        <v>1441032457</v>
      </c>
      <c r="L1218" s="17">
        <v>42247.283067129632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2"/>
        <v>145.70000000000002</v>
      </c>
      <c r="R1218" s="5">
        <f t="shared" si="73"/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7">
        <v>42565.4761574074</v>
      </c>
      <c r="K1219">
        <v>1465932340</v>
      </c>
      <c r="L1219" s="17">
        <v>42535.4761574074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6">E1219/D1219*100</f>
        <v>102.60000000000001</v>
      </c>
      <c r="R1219" s="5">
        <f t="shared" ref="R1219:R1282" si="77">E1219/N1219</f>
        <v>148.57377049180329</v>
      </c>
      <c r="S1219" t="str">
        <f t="shared" ref="S1219:S1282" si="78">LEFT(P1219,SEARCH("/",P1219)-1)</f>
        <v>photography</v>
      </c>
      <c r="T1219" t="str">
        <f t="shared" ref="T1219:T1282" si="79">RIGHT(P1219,LEN(P1219)-SEARCH("/",P1219))</f>
        <v>photobooks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7">
        <v>42308.791666666664</v>
      </c>
      <c r="K1220">
        <v>1443714800</v>
      </c>
      <c r="L1220" s="17">
        <v>42278.328703703701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172.27777777777777</v>
      </c>
      <c r="R1220" s="5">
        <f t="shared" si="77"/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7">
        <v>42663.128622685181</v>
      </c>
      <c r="K1221">
        <v>1474369513</v>
      </c>
      <c r="L1221" s="17">
        <v>42633.128622685181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159.16819571865443</v>
      </c>
      <c r="R1221" s="5">
        <f t="shared" si="77"/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7">
        <v>42241.295277777775</v>
      </c>
      <c r="K1222">
        <v>1437923112</v>
      </c>
      <c r="L1222" s="17">
        <v>42211.295277777775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103.76666666666668</v>
      </c>
      <c r="R1222" s="5">
        <f t="shared" si="77"/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7">
        <v>42707.666666666664</v>
      </c>
      <c r="K1223">
        <v>1478431488</v>
      </c>
      <c r="L1223" s="17">
        <v>42680.142222222225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111.40954545454547</v>
      </c>
      <c r="R1223" s="5">
        <f t="shared" si="77"/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7">
        <v>42460.833333333336</v>
      </c>
      <c r="K1224">
        <v>1456852647</v>
      </c>
      <c r="L1224" s="17">
        <v>42430.387118055551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280.375</v>
      </c>
      <c r="R1224" s="5">
        <f t="shared" si="77"/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7">
        <v>42683.885520833333</v>
      </c>
      <c r="K1225">
        <v>1476159309</v>
      </c>
      <c r="L1225" s="17">
        <v>42653.843854166662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112.10606060606061</v>
      </c>
      <c r="R1225" s="5">
        <f t="shared" si="77"/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7">
        <v>41796.216458333329</v>
      </c>
      <c r="K1226">
        <v>1396876302</v>
      </c>
      <c r="L1226" s="17">
        <v>41736.216458333329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7.0666666666666673</v>
      </c>
      <c r="R1226" s="5">
        <f t="shared" si="77"/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7">
        <v>41569.572662037033</v>
      </c>
      <c r="K1227">
        <v>1377294278</v>
      </c>
      <c r="L1227" s="17">
        <v>41509.572662037033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4.3999999999999995</v>
      </c>
      <c r="R1227" s="5">
        <f t="shared" si="77"/>
        <v>44</v>
      </c>
      <c r="S1227" t="str">
        <f t="shared" si="78"/>
        <v>music</v>
      </c>
      <c r="T1227" t="str">
        <f t="shared" si="79"/>
        <v>world music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7">
        <v>41749.708333333328</v>
      </c>
      <c r="K1228">
        <v>1395089981</v>
      </c>
      <c r="L1228" s="17">
        <v>41715.541446759256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</v>
      </c>
      <c r="R1228" s="5">
        <f t="shared" si="77"/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7">
        <v>41857.958333333328</v>
      </c>
      <c r="K1229">
        <v>1404770616</v>
      </c>
      <c r="L1229" s="17">
        <v>41827.585833333331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5" t="e">
        <f t="shared" si="77"/>
        <v>#DIV/0!</v>
      </c>
      <c r="S1229" t="str">
        <f t="shared" si="78"/>
        <v>music</v>
      </c>
      <c r="T1229" t="str">
        <f t="shared" si="79"/>
        <v>world music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7">
        <v>40814.395925925921</v>
      </c>
      <c r="K1230">
        <v>1312047008</v>
      </c>
      <c r="L1230" s="17">
        <v>40754.395925925921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29.299999999999997</v>
      </c>
      <c r="R1230" s="5">
        <f t="shared" si="77"/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7">
        <v>41015.333333333328</v>
      </c>
      <c r="K1231">
        <v>1331982127</v>
      </c>
      <c r="L1231" s="17">
        <v>40985.126469907402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0.90909090909090906</v>
      </c>
      <c r="R1231" s="5">
        <f t="shared" si="77"/>
        <v>25</v>
      </c>
      <c r="S1231" t="str">
        <f t="shared" si="78"/>
        <v>music</v>
      </c>
      <c r="T1231" t="str">
        <f t="shared" si="79"/>
        <v>world music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7">
        <v>40598.639236111107</v>
      </c>
      <c r="K1232">
        <v>1295997630</v>
      </c>
      <c r="L1232" s="17">
        <v>40568.639236111107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5" t="e">
        <f t="shared" si="77"/>
        <v>#DIV/0!</v>
      </c>
      <c r="S1232" t="str">
        <f t="shared" si="78"/>
        <v>music</v>
      </c>
      <c r="T1232" t="str">
        <f t="shared" si="79"/>
        <v>world music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7">
        <v>42243.708333333336</v>
      </c>
      <c r="K1233">
        <v>1436394968</v>
      </c>
      <c r="L1233" s="17">
        <v>42193.608425925922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5" t="e">
        <f t="shared" si="77"/>
        <v>#DIV/0!</v>
      </c>
      <c r="S1233" t="str">
        <f t="shared" si="78"/>
        <v>music</v>
      </c>
      <c r="T1233" t="str">
        <f t="shared" si="79"/>
        <v>world music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7">
        <v>41553.514699074076</v>
      </c>
      <c r="K1234">
        <v>1377030070</v>
      </c>
      <c r="L1234" s="17">
        <v>41506.514699074076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0.8</v>
      </c>
      <c r="R1234" s="5">
        <f t="shared" si="77"/>
        <v>40</v>
      </c>
      <c r="S1234" t="str">
        <f t="shared" si="78"/>
        <v>music</v>
      </c>
      <c r="T1234" t="str">
        <f t="shared" si="79"/>
        <v>world music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7">
        <v>40960.615439814814</v>
      </c>
      <c r="K1235">
        <v>1328049974</v>
      </c>
      <c r="L1235" s="17">
        <v>40939.615439814814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11.600000000000001</v>
      </c>
      <c r="R1235" s="5">
        <f t="shared" si="77"/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7">
        <v>42037.455347222225</v>
      </c>
      <c r="K1236">
        <v>1420311342</v>
      </c>
      <c r="L1236" s="17">
        <v>42007.455347222225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5" t="e">
        <f t="shared" si="77"/>
        <v>#DIV/0!</v>
      </c>
      <c r="S1236" t="str">
        <f t="shared" si="78"/>
        <v>music</v>
      </c>
      <c r="T1236" t="str">
        <f t="shared" si="79"/>
        <v>world music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7">
        <v>41622.802071759259</v>
      </c>
      <c r="K1237">
        <v>1383621299</v>
      </c>
      <c r="L1237" s="17">
        <v>41582.802071759259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2.7873639500929119</v>
      </c>
      <c r="R1237" s="5">
        <f t="shared" si="77"/>
        <v>35</v>
      </c>
      <c r="S1237" t="str">
        <f t="shared" si="78"/>
        <v>music</v>
      </c>
      <c r="T1237" t="str">
        <f t="shared" si="79"/>
        <v>world music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7">
        <v>41118.333333333328</v>
      </c>
      <c r="K1238">
        <v>1342801164</v>
      </c>
      <c r="L1238" s="17">
        <v>41110.34680555555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5" t="e">
        <f t="shared" si="77"/>
        <v>#DIV/0!</v>
      </c>
      <c r="S1238" t="str">
        <f t="shared" si="78"/>
        <v>music</v>
      </c>
      <c r="T1238" t="str">
        <f t="shared" si="79"/>
        <v>world music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7">
        <v>41144.949826388889</v>
      </c>
      <c r="K1239">
        <v>1344062865</v>
      </c>
      <c r="L1239" s="17">
        <v>41124.949826388889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5" t="e">
        <f t="shared" si="77"/>
        <v>#DIV/0!</v>
      </c>
      <c r="S1239" t="str">
        <f t="shared" si="78"/>
        <v>music</v>
      </c>
      <c r="T1239" t="str">
        <f t="shared" si="79"/>
        <v>world music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7">
        <v>40761.277037037034</v>
      </c>
      <c r="K1240">
        <v>1310049536</v>
      </c>
      <c r="L1240" s="17">
        <v>40731.277037037034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17.8</v>
      </c>
      <c r="R1240" s="5">
        <f t="shared" si="77"/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7">
        <v>40913.629247685181</v>
      </c>
      <c r="K1241">
        <v>1323212767</v>
      </c>
      <c r="L1241" s="17">
        <v>40883.629247685181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5" t="e">
        <f t="shared" si="77"/>
        <v>#DIV/0!</v>
      </c>
      <c r="S1241" t="str">
        <f t="shared" si="78"/>
        <v>music</v>
      </c>
      <c r="T1241" t="str">
        <f t="shared" si="79"/>
        <v>world music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7">
        <v>41467.57708333333</v>
      </c>
      <c r="K1242">
        <v>1368579457</v>
      </c>
      <c r="L1242" s="17">
        <v>41408.706678240742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3.0124999999999997</v>
      </c>
      <c r="R1242" s="5">
        <f t="shared" si="77"/>
        <v>30.125</v>
      </c>
      <c r="S1242" t="str">
        <f t="shared" si="78"/>
        <v>music</v>
      </c>
      <c r="T1242" t="str">
        <f t="shared" si="79"/>
        <v>world music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7">
        <v>41945.915972222218</v>
      </c>
      <c r="K1243">
        <v>1413057980</v>
      </c>
      <c r="L1243" s="17">
        <v>41923.504398148143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50.739999999999995</v>
      </c>
      <c r="R1243" s="5">
        <f t="shared" si="77"/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7">
        <v>40797.220833333333</v>
      </c>
      <c r="K1244">
        <v>1314417502</v>
      </c>
      <c r="L1244" s="17">
        <v>40781.832199074073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0.54884742041712409</v>
      </c>
      <c r="R1244" s="5">
        <f t="shared" si="77"/>
        <v>5</v>
      </c>
      <c r="S1244" t="str">
        <f t="shared" si="78"/>
        <v>music</v>
      </c>
      <c r="T1244" t="str">
        <f t="shared" si="79"/>
        <v>world music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7">
        <v>40732.541666666664</v>
      </c>
      <c r="K1245">
        <v>1304888771</v>
      </c>
      <c r="L1245" s="17">
        <v>40671.545960648145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14.091666666666667</v>
      </c>
      <c r="R1245" s="5">
        <f t="shared" si="77"/>
        <v>44.5</v>
      </c>
      <c r="S1245" t="str">
        <f t="shared" si="78"/>
        <v>music</v>
      </c>
      <c r="T1245" t="str">
        <f t="shared" si="79"/>
        <v>world music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7">
        <v>41386.541666666664</v>
      </c>
      <c r="K1246">
        <v>1363981723</v>
      </c>
      <c r="L1246" s="17">
        <v>41355.492164351846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103.8</v>
      </c>
      <c r="R1246" s="5">
        <f t="shared" si="77"/>
        <v>46.133333333333333</v>
      </c>
      <c r="S1246" t="str">
        <f t="shared" si="78"/>
        <v>music</v>
      </c>
      <c r="T1246" t="str">
        <f t="shared" si="79"/>
        <v>rock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7">
        <v>41804.266597222217</v>
      </c>
      <c r="K1247">
        <v>1400163834</v>
      </c>
      <c r="L1247" s="17">
        <v>41774.266597222217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120.24999999999999</v>
      </c>
      <c r="R1247" s="5">
        <f t="shared" si="77"/>
        <v>141.47058823529412</v>
      </c>
      <c r="S1247" t="str">
        <f t="shared" si="78"/>
        <v>music</v>
      </c>
      <c r="T1247" t="str">
        <f t="shared" si="79"/>
        <v>rock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7">
        <v>40882.751724537033</v>
      </c>
      <c r="K1248">
        <v>1319245349</v>
      </c>
      <c r="L1248" s="17">
        <v>40837.710057870368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117</v>
      </c>
      <c r="R1248" s="5">
        <f t="shared" si="77"/>
        <v>75.483870967741936</v>
      </c>
      <c r="S1248" t="str">
        <f t="shared" si="78"/>
        <v>music</v>
      </c>
      <c r="T1248" t="str">
        <f t="shared" si="79"/>
        <v>rock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7">
        <v>41399.958969907406</v>
      </c>
      <c r="K1249">
        <v>1365231655</v>
      </c>
      <c r="L1249" s="17">
        <v>41369.958969907406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122.14285714285715</v>
      </c>
      <c r="R1249" s="5">
        <f t="shared" si="77"/>
        <v>85.5</v>
      </c>
      <c r="S1249" t="str">
        <f t="shared" si="78"/>
        <v>music</v>
      </c>
      <c r="T1249" t="str">
        <f t="shared" si="79"/>
        <v>rock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7">
        <v>41802.957638888889</v>
      </c>
      <c r="K1250">
        <v>1399563953</v>
      </c>
      <c r="L1250" s="17">
        <v>41767.323530092588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151.63999999999999</v>
      </c>
      <c r="R1250" s="5">
        <f t="shared" si="77"/>
        <v>64.254237288135599</v>
      </c>
      <c r="S1250" t="str">
        <f t="shared" si="78"/>
        <v>music</v>
      </c>
      <c r="T1250" t="str">
        <f t="shared" si="79"/>
        <v>rock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7">
        <v>41097.407534722224</v>
      </c>
      <c r="K1251">
        <v>1339091211</v>
      </c>
      <c r="L1251" s="17">
        <v>41067.407534722224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104.44</v>
      </c>
      <c r="R1251" s="5">
        <f t="shared" si="77"/>
        <v>64.46913580246914</v>
      </c>
      <c r="S1251" t="str">
        <f t="shared" si="78"/>
        <v>music</v>
      </c>
      <c r="T1251" t="str">
        <f t="shared" si="79"/>
        <v>rock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7">
        <v>41888.309386574074</v>
      </c>
      <c r="K1252">
        <v>1406129131</v>
      </c>
      <c r="L1252" s="17">
        <v>41843.309386574074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200.15333333333331</v>
      </c>
      <c r="R1252" s="5">
        <f t="shared" si="77"/>
        <v>118.2007874015748</v>
      </c>
      <c r="S1252" t="str">
        <f t="shared" si="78"/>
        <v>music</v>
      </c>
      <c r="T1252" t="str">
        <f t="shared" si="79"/>
        <v>rock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7">
        <v>40811.481099537035</v>
      </c>
      <c r="K1253">
        <v>1311795167</v>
      </c>
      <c r="L1253" s="17">
        <v>40751.481099537035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101.8</v>
      </c>
      <c r="R1253" s="5">
        <f t="shared" si="77"/>
        <v>82.540540540540547</v>
      </c>
      <c r="S1253" t="str">
        <f t="shared" si="78"/>
        <v>music</v>
      </c>
      <c r="T1253" t="str">
        <f t="shared" si="79"/>
        <v>rock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7">
        <v>41571.654733796291</v>
      </c>
      <c r="K1254">
        <v>1380238969</v>
      </c>
      <c r="L1254" s="17">
        <v>41543.654733796291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137.65714285714284</v>
      </c>
      <c r="R1254" s="5">
        <f t="shared" si="77"/>
        <v>34.170212765957444</v>
      </c>
      <c r="S1254" t="str">
        <f t="shared" si="78"/>
        <v>music</v>
      </c>
      <c r="T1254" t="str">
        <f t="shared" si="7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7">
        <v>41885.450312499997</v>
      </c>
      <c r="K1255">
        <v>1407178107</v>
      </c>
      <c r="L1255" s="17">
        <v>41855.450312499997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303833.2</v>
      </c>
      <c r="R1255" s="5">
        <f t="shared" si="77"/>
        <v>42.73322081575246</v>
      </c>
      <c r="S1255" t="str">
        <f t="shared" si="78"/>
        <v>music</v>
      </c>
      <c r="T1255" t="str">
        <f t="shared" si="79"/>
        <v>rock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7">
        <v>40543.874305555553</v>
      </c>
      <c r="K1256">
        <v>1288968886</v>
      </c>
      <c r="L1256" s="17">
        <v>40487.288032407407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198.85074626865671</v>
      </c>
      <c r="R1256" s="5">
        <f t="shared" si="77"/>
        <v>94.489361702127653</v>
      </c>
      <c r="S1256" t="str">
        <f t="shared" si="78"/>
        <v>music</v>
      </c>
      <c r="T1256" t="str">
        <f t="shared" si="79"/>
        <v>rock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7">
        <v>41609.553842592592</v>
      </c>
      <c r="K1257">
        <v>1383337052</v>
      </c>
      <c r="L1257" s="17">
        <v>41579.512175925927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202.36666666666667</v>
      </c>
      <c r="R1257" s="5">
        <f t="shared" si="77"/>
        <v>55.697247706422019</v>
      </c>
      <c r="S1257" t="str">
        <f t="shared" si="78"/>
        <v>music</v>
      </c>
      <c r="T1257" t="str">
        <f t="shared" si="79"/>
        <v>rock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7">
        <v>40951.586006944446</v>
      </c>
      <c r="K1258">
        <v>1326492231</v>
      </c>
      <c r="L1258" s="17">
        <v>40921.586006944446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117.96376666666666</v>
      </c>
      <c r="R1258" s="5">
        <f t="shared" si="77"/>
        <v>98.030831024930734</v>
      </c>
      <c r="S1258" t="str">
        <f t="shared" si="78"/>
        <v>music</v>
      </c>
      <c r="T1258" t="str">
        <f t="shared" si="79"/>
        <v>rock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7">
        <v>40635.710532407407</v>
      </c>
      <c r="K1259">
        <v>1297562590</v>
      </c>
      <c r="L1259" s="17">
        <v>40586.752199074072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294.72727272727275</v>
      </c>
      <c r="R1259" s="5">
        <f t="shared" si="77"/>
        <v>92.102272727272734</v>
      </c>
      <c r="S1259" t="str">
        <f t="shared" si="78"/>
        <v>music</v>
      </c>
      <c r="T1259" t="str">
        <f t="shared" si="79"/>
        <v>rock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7">
        <v>41517.277916666666</v>
      </c>
      <c r="K1260">
        <v>1375368012</v>
      </c>
      <c r="L1260" s="17">
        <v>41487.277916666666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213.14633333333336</v>
      </c>
      <c r="R1260" s="5">
        <f t="shared" si="77"/>
        <v>38.175462686567165</v>
      </c>
      <c r="S1260" t="str">
        <f t="shared" si="78"/>
        <v>music</v>
      </c>
      <c r="T1260" t="str">
        <f t="shared" si="79"/>
        <v>rock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7">
        <v>41798.832638888889</v>
      </c>
      <c r="K1261">
        <v>1399504664</v>
      </c>
      <c r="L1261" s="17">
        <v>41766.637314814812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104.24</v>
      </c>
      <c r="R1261" s="5">
        <f t="shared" si="77"/>
        <v>27.145833333333332</v>
      </c>
      <c r="S1261" t="str">
        <f t="shared" si="78"/>
        <v>music</v>
      </c>
      <c r="T1261" t="str">
        <f t="shared" si="79"/>
        <v>rock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7">
        <v>41696.50949074074</v>
      </c>
      <c r="K1262">
        <v>1390853620</v>
      </c>
      <c r="L1262" s="17">
        <v>41666.50949074074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113.66666666666667</v>
      </c>
      <c r="R1262" s="5">
        <f t="shared" si="77"/>
        <v>50.689189189189186</v>
      </c>
      <c r="S1262" t="str">
        <f t="shared" si="78"/>
        <v>music</v>
      </c>
      <c r="T1262" t="str">
        <f t="shared" si="79"/>
        <v>rock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7">
        <v>41668.009571759256</v>
      </c>
      <c r="K1263">
        <v>1388391227</v>
      </c>
      <c r="L1263" s="17">
        <v>41638.009571759256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101.25</v>
      </c>
      <c r="R1263" s="5">
        <f t="shared" si="77"/>
        <v>38.942307692307693</v>
      </c>
      <c r="S1263" t="str">
        <f t="shared" si="78"/>
        <v>music</v>
      </c>
      <c r="T1263" t="str">
        <f t="shared" si="79"/>
        <v>rock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7">
        <v>41686.429305555554</v>
      </c>
      <c r="K1264">
        <v>1389982692</v>
      </c>
      <c r="L1264" s="17">
        <v>41656.429305555554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125.41538461538462</v>
      </c>
      <c r="R1264" s="5">
        <f t="shared" si="77"/>
        <v>77.638095238095232</v>
      </c>
      <c r="S1264" t="str">
        <f t="shared" si="78"/>
        <v>music</v>
      </c>
      <c r="T1264" t="str">
        <f t="shared" si="79"/>
        <v>rock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7">
        <v>41726.708333333328</v>
      </c>
      <c r="K1265">
        <v>1393034470</v>
      </c>
      <c r="L1265" s="17">
        <v>41691.750810185185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119</v>
      </c>
      <c r="R1265" s="5">
        <f t="shared" si="77"/>
        <v>43.536585365853661</v>
      </c>
      <c r="S1265" t="str">
        <f t="shared" si="78"/>
        <v>music</v>
      </c>
      <c r="T1265" t="str">
        <f t="shared" si="7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7">
        <v>41576.329664351848</v>
      </c>
      <c r="K1266">
        <v>1380556483</v>
      </c>
      <c r="L1266" s="17">
        <v>41547.329664351848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166.46153846153845</v>
      </c>
      <c r="R1266" s="5">
        <f t="shared" si="77"/>
        <v>31.823529411764707</v>
      </c>
      <c r="S1266" t="str">
        <f t="shared" si="78"/>
        <v>music</v>
      </c>
      <c r="T1266" t="str">
        <f t="shared" si="79"/>
        <v>rock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7">
        <v>40512.321932870364</v>
      </c>
      <c r="K1267">
        <v>1287071015</v>
      </c>
      <c r="L1267" s="17">
        <v>40465.321932870364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119.14771428571429</v>
      </c>
      <c r="R1267" s="5">
        <f t="shared" si="77"/>
        <v>63.184393939393942</v>
      </c>
      <c r="S1267" t="str">
        <f t="shared" si="78"/>
        <v>music</v>
      </c>
      <c r="T1267" t="str">
        <f t="shared" si="79"/>
        <v>rock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7">
        <v>41650.543344907404</v>
      </c>
      <c r="K1268">
        <v>1386882145</v>
      </c>
      <c r="L1268" s="17">
        <v>41620.543344907404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100.47368421052632</v>
      </c>
      <c r="R1268" s="5">
        <f t="shared" si="77"/>
        <v>190.9</v>
      </c>
      <c r="S1268" t="str">
        <f t="shared" si="78"/>
        <v>music</v>
      </c>
      <c r="T1268" t="str">
        <f t="shared" si="79"/>
        <v>rock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7">
        <v>41479.251828703702</v>
      </c>
      <c r="K1269">
        <v>1372082558</v>
      </c>
      <c r="L1269" s="17">
        <v>41449.251828703702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101.8</v>
      </c>
      <c r="R1269" s="5">
        <f t="shared" si="77"/>
        <v>140.85534591194968</v>
      </c>
      <c r="S1269" t="str">
        <f t="shared" si="78"/>
        <v>music</v>
      </c>
      <c r="T1269" t="str">
        <f t="shared" si="79"/>
        <v>rock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7">
        <v>41537.512118055551</v>
      </c>
      <c r="K1270">
        <v>1377116247</v>
      </c>
      <c r="L1270" s="17">
        <v>41507.512118055551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116.66666666666667</v>
      </c>
      <c r="R1270" s="5">
        <f t="shared" si="77"/>
        <v>76.92307692307692</v>
      </c>
      <c r="S1270" t="str">
        <f t="shared" si="78"/>
        <v>music</v>
      </c>
      <c r="T1270" t="str">
        <f t="shared" si="79"/>
        <v>rock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7">
        <v>42475.666666666664</v>
      </c>
      <c r="K1271">
        <v>1458157512</v>
      </c>
      <c r="L1271" s="17">
        <v>42445.489722222213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108.64893617021276</v>
      </c>
      <c r="R1271" s="5">
        <f t="shared" si="77"/>
        <v>99.15533980582525</v>
      </c>
      <c r="S1271" t="str">
        <f t="shared" si="78"/>
        <v>music</v>
      </c>
      <c r="T1271" t="str">
        <f t="shared" si="79"/>
        <v>rock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7">
        <v>40993.48196759259</v>
      </c>
      <c r="K1272">
        <v>1327523642</v>
      </c>
      <c r="L1272" s="17">
        <v>40933.523634259262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114.72</v>
      </c>
      <c r="R1272" s="5">
        <f t="shared" si="77"/>
        <v>67.881656804733723</v>
      </c>
      <c r="S1272" t="str">
        <f t="shared" si="78"/>
        <v>music</v>
      </c>
      <c r="T1272" t="str">
        <f t="shared" si="79"/>
        <v>rock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7">
        <v>41591.391886574071</v>
      </c>
      <c r="K1273">
        <v>1381767859</v>
      </c>
      <c r="L1273" s="17">
        <v>41561.350219907406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101.8</v>
      </c>
      <c r="R1273" s="5">
        <f t="shared" si="77"/>
        <v>246.29032258064515</v>
      </c>
      <c r="S1273" t="str">
        <f t="shared" si="78"/>
        <v>music</v>
      </c>
      <c r="T1273" t="str">
        <f t="shared" si="79"/>
        <v>rock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7">
        <v>40343.833333333328</v>
      </c>
      <c r="K1274">
        <v>1270576379</v>
      </c>
      <c r="L1274" s="17">
        <v>40274.411793981482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106</v>
      </c>
      <c r="R1274" s="5">
        <f t="shared" si="77"/>
        <v>189.28571428571428</v>
      </c>
      <c r="S1274" t="str">
        <f t="shared" si="78"/>
        <v>music</v>
      </c>
      <c r="T1274" t="str">
        <f t="shared" si="79"/>
        <v>rock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7">
        <v>41882.396886574068</v>
      </c>
      <c r="K1275">
        <v>1406914291</v>
      </c>
      <c r="L1275" s="17">
        <v>41852.396886574068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103.49999999999999</v>
      </c>
      <c r="R1275" s="5">
        <f t="shared" si="77"/>
        <v>76.666666666666671</v>
      </c>
      <c r="S1275" t="str">
        <f t="shared" si="78"/>
        <v>music</v>
      </c>
      <c r="T1275" t="str">
        <f t="shared" si="79"/>
        <v>rock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7">
        <v>41151.356770833328</v>
      </c>
      <c r="K1276">
        <v>1343320425</v>
      </c>
      <c r="L1276" s="17">
        <v>41116.356770833328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154.97535999999999</v>
      </c>
      <c r="R1276" s="5">
        <f t="shared" si="77"/>
        <v>82.963254817987149</v>
      </c>
      <c r="S1276" t="str">
        <f t="shared" si="78"/>
        <v>music</v>
      </c>
      <c r="T1276" t="str">
        <f t="shared" si="79"/>
        <v>rock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7">
        <v>41493.534571759257</v>
      </c>
      <c r="K1277">
        <v>1372884587</v>
      </c>
      <c r="L1277" s="17">
        <v>41458.534571759257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162.14066666666668</v>
      </c>
      <c r="R1277" s="5">
        <f t="shared" si="77"/>
        <v>62.522107969151669</v>
      </c>
      <c r="S1277" t="str">
        <f t="shared" si="78"/>
        <v>music</v>
      </c>
      <c r="T1277" t="str">
        <f t="shared" si="79"/>
        <v>rock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7">
        <v>40056.833333333328</v>
      </c>
      <c r="K1278">
        <v>1247504047</v>
      </c>
      <c r="L1278" s="17">
        <v>40007.37091435185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104.42100000000001</v>
      </c>
      <c r="R1278" s="5">
        <f t="shared" si="77"/>
        <v>46.06808823529412</v>
      </c>
      <c r="S1278" t="str">
        <f t="shared" si="78"/>
        <v>music</v>
      </c>
      <c r="T1278" t="str">
        <f t="shared" si="79"/>
        <v>rock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7">
        <v>41156.22855324074</v>
      </c>
      <c r="K1279">
        <v>1343741347</v>
      </c>
      <c r="L1279" s="17">
        <v>41121.22855324074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106.12433333333333</v>
      </c>
      <c r="R1279" s="5">
        <f t="shared" si="77"/>
        <v>38.543946731234868</v>
      </c>
      <c r="S1279" t="str">
        <f t="shared" si="78"/>
        <v>music</v>
      </c>
      <c r="T1279" t="str">
        <f t="shared" si="79"/>
        <v>rock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7">
        <v>41814.75</v>
      </c>
      <c r="K1280">
        <v>1401196766</v>
      </c>
      <c r="L1280" s="17">
        <v>41786.221828703703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154.93846153846152</v>
      </c>
      <c r="R1280" s="5">
        <f t="shared" si="77"/>
        <v>53.005263157894738</v>
      </c>
      <c r="S1280" t="str">
        <f t="shared" si="78"/>
        <v>music</v>
      </c>
      <c r="T1280" t="str">
        <f t="shared" si="79"/>
        <v>rock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7">
        <v>41721.724189814813</v>
      </c>
      <c r="K1281">
        <v>1392171770</v>
      </c>
      <c r="L1281" s="17">
        <v>41681.765856481477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110.77157238734421</v>
      </c>
      <c r="R1281" s="5">
        <f t="shared" si="77"/>
        <v>73.355396825396824</v>
      </c>
      <c r="S1281" t="str">
        <f t="shared" si="78"/>
        <v>music</v>
      </c>
      <c r="T1281" t="str">
        <f t="shared" si="79"/>
        <v>rock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7">
        <v>40603.42423611111</v>
      </c>
      <c r="K1282">
        <v>1291227054</v>
      </c>
      <c r="L1282" s="17">
        <v>40513.42423611111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6"/>
        <v>110.91186666666665</v>
      </c>
      <c r="R1282" s="5">
        <f t="shared" si="77"/>
        <v>127.97523076923076</v>
      </c>
      <c r="S1282" t="str">
        <f t="shared" si="78"/>
        <v>music</v>
      </c>
      <c r="T1282" t="str">
        <f t="shared" si="79"/>
        <v>rock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7">
        <v>41483.410138888888</v>
      </c>
      <c r="K1283">
        <v>1373305836</v>
      </c>
      <c r="L1283" s="17">
        <v>41463.410138888888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0">E1283/D1283*100</f>
        <v>110.71428571428572</v>
      </c>
      <c r="R1283" s="5">
        <f t="shared" ref="R1283:R1346" si="81">E1283/N1283</f>
        <v>104.72972972972973</v>
      </c>
      <c r="S1283" t="str">
        <f t="shared" ref="S1283:S1346" si="82">LEFT(P1283,SEARCH("/",P1283)-1)</f>
        <v>music</v>
      </c>
      <c r="T1283" t="str">
        <f t="shared" ref="T1283:T1346" si="83">RIGHT(P1283,LEN(P1283)-SEARCH("/",P1283))</f>
        <v>rock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7">
        <v>41616.874305555553</v>
      </c>
      <c r="K1284">
        <v>1383909855</v>
      </c>
      <c r="L1284" s="17">
        <v>41586.141840277778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123.61333333333333</v>
      </c>
      <c r="R1284" s="5">
        <f t="shared" si="81"/>
        <v>67.671532846715323</v>
      </c>
      <c r="S1284" t="str">
        <f t="shared" si="82"/>
        <v>music</v>
      </c>
      <c r="T1284" t="str">
        <f t="shared" si="83"/>
        <v>rock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7">
        <v>41343.833333333328</v>
      </c>
      <c r="K1285">
        <v>1360948389</v>
      </c>
      <c r="L1285" s="17">
        <v>41320.38413194444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211.05</v>
      </c>
      <c r="R1285" s="5">
        <f t="shared" si="81"/>
        <v>95.931818181818187</v>
      </c>
      <c r="S1285" t="str">
        <f t="shared" si="82"/>
        <v>music</v>
      </c>
      <c r="T1285" t="str">
        <f t="shared" si="83"/>
        <v>rock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7">
        <v>42735.374305555553</v>
      </c>
      <c r="K1286">
        <v>1481175482</v>
      </c>
      <c r="L1286" s="17">
        <v>42711.901412037034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101</v>
      </c>
      <c r="R1286" s="5">
        <f t="shared" si="81"/>
        <v>65.161290322580641</v>
      </c>
      <c r="S1286" t="str">
        <f t="shared" si="82"/>
        <v>theater</v>
      </c>
      <c r="T1286" t="str">
        <f t="shared" si="83"/>
        <v>plays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7">
        <v>42175.249710648146</v>
      </c>
      <c r="K1287">
        <v>1433512775</v>
      </c>
      <c r="L1287" s="17">
        <v>42160.249710648146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101.64999999999999</v>
      </c>
      <c r="R1287" s="5">
        <f t="shared" si="81"/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7">
        <v>42052.249999999993</v>
      </c>
      <c r="K1288">
        <v>1423041227</v>
      </c>
      <c r="L1288" s="17">
        <v>42039.051238425927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108.33333333333333</v>
      </c>
      <c r="R1288" s="5">
        <f t="shared" si="81"/>
        <v>81.25</v>
      </c>
      <c r="S1288" t="str">
        <f t="shared" si="82"/>
        <v>theater</v>
      </c>
      <c r="T1288" t="str">
        <f t="shared" si="83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7">
        <v>42167.287685185183</v>
      </c>
      <c r="K1289">
        <v>1428936856</v>
      </c>
      <c r="L1289" s="17">
        <v>42107.287685185183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242</v>
      </c>
      <c r="R1289" s="5">
        <f t="shared" si="81"/>
        <v>24.2</v>
      </c>
      <c r="S1289" t="str">
        <f t="shared" si="82"/>
        <v>theater</v>
      </c>
      <c r="T1289" t="str">
        <f t="shared" si="83"/>
        <v>plays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7">
        <v>42591.833333333336</v>
      </c>
      <c r="K1290">
        <v>1468122163</v>
      </c>
      <c r="L1290" s="17">
        <v>42560.821331018517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100.44999999999999</v>
      </c>
      <c r="R1290" s="5">
        <f t="shared" si="81"/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7">
        <v>42738.801446759251</v>
      </c>
      <c r="K1291">
        <v>1480907645</v>
      </c>
      <c r="L1291" s="17">
        <v>42708.801446759251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125.06666666666666</v>
      </c>
      <c r="R1291" s="5">
        <f t="shared" si="81"/>
        <v>36.07692307692308</v>
      </c>
      <c r="S1291" t="str">
        <f t="shared" si="82"/>
        <v>theater</v>
      </c>
      <c r="T1291" t="str">
        <f t="shared" si="83"/>
        <v>plays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7">
        <v>42116.957638888889</v>
      </c>
      <c r="K1292">
        <v>1427121931</v>
      </c>
      <c r="L1292" s="17">
        <v>42086.281608796293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108.57142857142857</v>
      </c>
      <c r="R1292" s="5">
        <f t="shared" si="81"/>
        <v>44.186046511627907</v>
      </c>
      <c r="S1292" t="str">
        <f t="shared" si="82"/>
        <v>theater</v>
      </c>
      <c r="T1292" t="str">
        <f t="shared" si="83"/>
        <v>plays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7">
        <v>42100.958333333336</v>
      </c>
      <c r="K1293">
        <v>1425224391</v>
      </c>
      <c r="L1293" s="17">
        <v>42064.319340277776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145.70000000000002</v>
      </c>
      <c r="R1293" s="5">
        <f t="shared" si="81"/>
        <v>104.07142857142857</v>
      </c>
      <c r="S1293" t="str">
        <f t="shared" si="82"/>
        <v>theater</v>
      </c>
      <c r="T1293" t="str">
        <f t="shared" si="83"/>
        <v>plays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7">
        <v>42283.624305555553</v>
      </c>
      <c r="K1294">
        <v>1441822828</v>
      </c>
      <c r="L1294" s="17">
        <v>42256.430879629632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110.00000000000001</v>
      </c>
      <c r="R1294" s="5">
        <f t="shared" si="81"/>
        <v>35.96153846153846</v>
      </c>
      <c r="S1294" t="str">
        <f t="shared" si="82"/>
        <v>theater</v>
      </c>
      <c r="T1294" t="str">
        <f t="shared" si="83"/>
        <v>plays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7">
        <v>42322.409386574065</v>
      </c>
      <c r="K1295">
        <v>1444927771</v>
      </c>
      <c r="L1295" s="17">
        <v>42292.367719907408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102.23333333333333</v>
      </c>
      <c r="R1295" s="5">
        <f t="shared" si="81"/>
        <v>127.79166666666667</v>
      </c>
      <c r="S1295" t="str">
        <f t="shared" si="82"/>
        <v>theater</v>
      </c>
      <c r="T1295" t="str">
        <f t="shared" si="83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7">
        <v>42296.124999999993</v>
      </c>
      <c r="K1296">
        <v>1443696797</v>
      </c>
      <c r="L1296" s="17">
        <v>42278.120335648149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122</v>
      </c>
      <c r="R1296" s="5">
        <f t="shared" si="81"/>
        <v>27.727272727272727</v>
      </c>
      <c r="S1296" t="str">
        <f t="shared" si="82"/>
        <v>theater</v>
      </c>
      <c r="T1296" t="str">
        <f t="shared" si="83"/>
        <v>plays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7">
        <v>42214.374999999993</v>
      </c>
      <c r="K1297">
        <v>1435585497</v>
      </c>
      <c r="L1297" s="17">
        <v>42184.239548611113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101.96000000000001</v>
      </c>
      <c r="R1297" s="5">
        <f t="shared" si="81"/>
        <v>39.828125</v>
      </c>
      <c r="S1297" t="str">
        <f t="shared" si="82"/>
        <v>theater</v>
      </c>
      <c r="T1297" t="str">
        <f t="shared" si="83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7">
        <v>42442.675613425927</v>
      </c>
      <c r="K1298">
        <v>1456189973</v>
      </c>
      <c r="L1298" s="17">
        <v>42422.717280092591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141.1764705882353</v>
      </c>
      <c r="R1298" s="5">
        <f t="shared" si="81"/>
        <v>52.173913043478258</v>
      </c>
      <c r="S1298" t="str">
        <f t="shared" si="82"/>
        <v>theater</v>
      </c>
      <c r="T1298" t="str">
        <f t="shared" si="83"/>
        <v>plays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7">
        <v>42491.413865740738</v>
      </c>
      <c r="K1299">
        <v>1459533358</v>
      </c>
      <c r="L1299" s="17">
        <v>42461.413865740738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109.52500000000001</v>
      </c>
      <c r="R1299" s="5">
        <f t="shared" si="81"/>
        <v>92.037815126050418</v>
      </c>
      <c r="S1299" t="str">
        <f t="shared" si="82"/>
        <v>theater</v>
      </c>
      <c r="T1299" t="str">
        <f t="shared" si="83"/>
        <v>plays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7">
        <v>42488.347592592596</v>
      </c>
      <c r="K1300">
        <v>1459268432</v>
      </c>
      <c r="L1300" s="17">
        <v>42458.347592592596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104.65</v>
      </c>
      <c r="R1300" s="5">
        <f t="shared" si="81"/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7">
        <v>42199.481006944443</v>
      </c>
      <c r="K1301">
        <v>1434310359</v>
      </c>
      <c r="L1301" s="17">
        <v>42169.481006944443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124</v>
      </c>
      <c r="R1301" s="5">
        <f t="shared" si="81"/>
        <v>135.625</v>
      </c>
      <c r="S1301" t="str">
        <f t="shared" si="82"/>
        <v>theater</v>
      </c>
      <c r="T1301" t="str">
        <f t="shared" si="83"/>
        <v>plays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7">
        <v>42522.456249999996</v>
      </c>
      <c r="K1302">
        <v>1461427938</v>
      </c>
      <c r="L1302" s="17">
        <v>42483.341874999998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135</v>
      </c>
      <c r="R1302" s="5">
        <f t="shared" si="81"/>
        <v>168.75</v>
      </c>
      <c r="S1302" t="str">
        <f t="shared" si="82"/>
        <v>theater</v>
      </c>
      <c r="T1302" t="str">
        <f t="shared" si="83"/>
        <v>plays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7">
        <v>42205.791666666664</v>
      </c>
      <c r="K1303">
        <v>1436551178</v>
      </c>
      <c r="L1303" s="17">
        <v>42195.416412037033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102.75000000000001</v>
      </c>
      <c r="R1303" s="5">
        <f t="shared" si="81"/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7">
        <v>42704.766331018516</v>
      </c>
      <c r="K1304">
        <v>1477963411</v>
      </c>
      <c r="L1304" s="17">
        <v>42674.724664351852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100</v>
      </c>
      <c r="R1304" s="5">
        <f t="shared" si="81"/>
        <v>50</v>
      </c>
      <c r="S1304" t="str">
        <f t="shared" si="82"/>
        <v>theater</v>
      </c>
      <c r="T1304" t="str">
        <f t="shared" si="83"/>
        <v>plays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7">
        <v>42582.124999999993</v>
      </c>
      <c r="K1305">
        <v>1468578920</v>
      </c>
      <c r="L1305" s="17">
        <v>42566.107870370368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130.26085714285716</v>
      </c>
      <c r="R1305" s="5">
        <f t="shared" si="81"/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7">
        <v>42806.819502314807</v>
      </c>
      <c r="K1306">
        <v>1484196005</v>
      </c>
      <c r="L1306" s="17">
        <v>42746.861168981479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39.627499999999998</v>
      </c>
      <c r="R1306" s="5">
        <f t="shared" si="81"/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7">
        <v>42572.395833333336</v>
      </c>
      <c r="K1307">
        <v>1466611108</v>
      </c>
      <c r="L1307" s="17">
        <v>42543.332268518519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25.976666666666663</v>
      </c>
      <c r="R1307" s="5">
        <f t="shared" si="81"/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7">
        <v>41977.124236111107</v>
      </c>
      <c r="K1308">
        <v>1415098734</v>
      </c>
      <c r="L1308" s="17">
        <v>41947.124236111107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65.24636363636364</v>
      </c>
      <c r="R1308" s="5">
        <f t="shared" si="81"/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7">
        <v>42417.169895833329</v>
      </c>
      <c r="K1309">
        <v>1453118679</v>
      </c>
      <c r="L1309" s="17">
        <v>42387.169895833329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11.514000000000001</v>
      </c>
      <c r="R1309" s="5">
        <f t="shared" si="81"/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7">
        <v>42651.280231481483</v>
      </c>
      <c r="K1310">
        <v>1472481812</v>
      </c>
      <c r="L1310" s="17">
        <v>42611.280231481483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11.360000000000001</v>
      </c>
      <c r="R1310" s="5">
        <f t="shared" si="81"/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7">
        <v>42292.549398148149</v>
      </c>
      <c r="K1311">
        <v>1441919468</v>
      </c>
      <c r="L1311" s="17">
        <v>42257.549398148149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111.99130434782609</v>
      </c>
      <c r="R1311" s="5">
        <f t="shared" si="81"/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7">
        <v>42601.333912037029</v>
      </c>
      <c r="K1312">
        <v>1467734450</v>
      </c>
      <c r="L1312" s="17">
        <v>42556.333912037029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15.5</v>
      </c>
      <c r="R1312" s="5">
        <f t="shared" si="81"/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7">
        <v>42704.510636574072</v>
      </c>
      <c r="K1313">
        <v>1477509319</v>
      </c>
      <c r="L1313" s="17">
        <v>42669.468969907401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32.027999999999999</v>
      </c>
      <c r="R1313" s="5">
        <f t="shared" si="81"/>
        <v>800.7</v>
      </c>
      <c r="S1313" t="str">
        <f t="shared" si="82"/>
        <v>technology</v>
      </c>
      <c r="T1313" t="str">
        <f t="shared" si="83"/>
        <v>wearables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7">
        <v>42112.369467592587</v>
      </c>
      <c r="K1314">
        <v>1426783922</v>
      </c>
      <c r="L1314" s="17">
        <v>42082.369467592587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0.60869565217391308</v>
      </c>
      <c r="R1314" s="5">
        <f t="shared" si="81"/>
        <v>28</v>
      </c>
      <c r="S1314" t="str">
        <f t="shared" si="82"/>
        <v>technology</v>
      </c>
      <c r="T1314" t="str">
        <f t="shared" si="83"/>
        <v>wearables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7">
        <v>42432.37631944444</v>
      </c>
      <c r="K1315">
        <v>1454432514</v>
      </c>
      <c r="L1315" s="17">
        <v>42402.37631944444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31.114999999999998</v>
      </c>
      <c r="R1315" s="5">
        <f t="shared" si="81"/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7">
        <v>42664.336342592585</v>
      </c>
      <c r="K1316">
        <v>1471881860</v>
      </c>
      <c r="L1316" s="17">
        <v>42604.336342592585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1.1266666666666667</v>
      </c>
      <c r="R1316" s="5">
        <f t="shared" si="81"/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7">
        <v>42313.708333333336</v>
      </c>
      <c r="K1317">
        <v>1443700648</v>
      </c>
      <c r="L1317" s="17">
        <v>42278.164907407401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40.404000000000003</v>
      </c>
      <c r="R1317" s="5">
        <f t="shared" si="81"/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7">
        <v>42428.628576388881</v>
      </c>
      <c r="K1318">
        <v>1453676709</v>
      </c>
      <c r="L1318" s="17">
        <v>42393.628576388881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1.3333333333333333E-3</v>
      </c>
      <c r="R1318" s="5">
        <f t="shared" si="81"/>
        <v>1</v>
      </c>
      <c r="S1318" t="str">
        <f t="shared" si="82"/>
        <v>technology</v>
      </c>
      <c r="T1318" t="str">
        <f t="shared" si="83"/>
        <v>wearables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7">
        <v>42572.249999999993</v>
      </c>
      <c r="K1319">
        <v>1464586746</v>
      </c>
      <c r="L1319" s="17">
        <v>42519.902152777773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5.7334999999999994</v>
      </c>
      <c r="R1319" s="5">
        <f t="shared" si="81"/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7">
        <v>42014.710324074076</v>
      </c>
      <c r="K1320">
        <v>1418346172</v>
      </c>
      <c r="L1320" s="17">
        <v>41984.710324074076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15.324999999999999</v>
      </c>
      <c r="R1320" s="5">
        <f t="shared" si="81"/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7">
        <v>41831.333333333328</v>
      </c>
      <c r="K1321">
        <v>1403810965</v>
      </c>
      <c r="L1321" s="17">
        <v>41816.478761574072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15.103448275862069</v>
      </c>
      <c r="R1321" s="5">
        <f t="shared" si="81"/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7">
        <v>42734.624999999993</v>
      </c>
      <c r="K1322">
        <v>1480610046</v>
      </c>
      <c r="L1322" s="17">
        <v>42705.357013888883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0.503</v>
      </c>
      <c r="R1322" s="5">
        <f t="shared" si="81"/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7">
        <v>42727.415937499994</v>
      </c>
      <c r="K1323">
        <v>1479923937</v>
      </c>
      <c r="L1323" s="17">
        <v>42697.415937499994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1.3028138528138529</v>
      </c>
      <c r="R1323" s="5">
        <f t="shared" si="81"/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7">
        <v>42145.323206018518</v>
      </c>
      <c r="K1324">
        <v>1429631125</v>
      </c>
      <c r="L1324" s="17">
        <v>42115.323206018518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0.30285714285714288</v>
      </c>
      <c r="R1324" s="5">
        <f t="shared" si="81"/>
        <v>26.5</v>
      </c>
      <c r="S1324" t="str">
        <f t="shared" si="82"/>
        <v>technology</v>
      </c>
      <c r="T1324" t="str">
        <f t="shared" si="83"/>
        <v>wearables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7">
        <v>42485.954861111109</v>
      </c>
      <c r="K1325">
        <v>1458665146</v>
      </c>
      <c r="L1325" s="17">
        <v>42451.365115740737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8.8800000000000008</v>
      </c>
      <c r="R1325" s="5">
        <f t="shared" si="81"/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7">
        <v>42656.300370370365</v>
      </c>
      <c r="K1326">
        <v>1473779552</v>
      </c>
      <c r="L1326" s="17">
        <v>42626.300370370365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</v>
      </c>
      <c r="R1326" s="5">
        <f t="shared" si="81"/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7">
        <v>42733.752719907403</v>
      </c>
      <c r="K1327">
        <v>1480471435</v>
      </c>
      <c r="L1327" s="17">
        <v>42703.752719907403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2.4299999999999997</v>
      </c>
      <c r="R1327" s="5">
        <f t="shared" si="81"/>
        <v>60.75</v>
      </c>
      <c r="S1327" t="str">
        <f t="shared" si="82"/>
        <v>technology</v>
      </c>
      <c r="T1327" t="str">
        <f t="shared" si="83"/>
        <v>wearables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7">
        <v>42019.458657407398</v>
      </c>
      <c r="K1328">
        <v>1417460428</v>
      </c>
      <c r="L1328" s="17">
        <v>41974.458657407398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</v>
      </c>
      <c r="R1328" s="5">
        <f t="shared" si="81"/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7">
        <v>42153.345312500001</v>
      </c>
      <c r="K1329">
        <v>1430324235</v>
      </c>
      <c r="L1329" s="17">
        <v>42123.345312500001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</v>
      </c>
      <c r="R1329" s="5">
        <f t="shared" si="81"/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7">
        <v>42657.309421296297</v>
      </c>
      <c r="K1330">
        <v>1472570734</v>
      </c>
      <c r="L1330" s="17">
        <v>42612.309421296297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</v>
      </c>
      <c r="R1330" s="5">
        <f t="shared" si="81"/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7">
        <v>41974.929918981477</v>
      </c>
      <c r="K1331">
        <v>1414041545</v>
      </c>
      <c r="L1331" s="17">
        <v>41934.888252314813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0.81600000000000006</v>
      </c>
      <c r="R1331" s="5">
        <f t="shared" si="81"/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7">
        <v>42552.833333333336</v>
      </c>
      <c r="K1332">
        <v>1464763109</v>
      </c>
      <c r="L1332" s="17">
        <v>42521.943391203698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22.494285714285713</v>
      </c>
      <c r="R1332" s="5">
        <f t="shared" si="81"/>
        <v>157.46</v>
      </c>
      <c r="S1332" t="str">
        <f t="shared" si="82"/>
        <v>technology</v>
      </c>
      <c r="T1332" t="str">
        <f t="shared" si="83"/>
        <v>wearables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7">
        <v>42599.170763888884</v>
      </c>
      <c r="K1333">
        <v>1468843554</v>
      </c>
      <c r="L1333" s="17">
        <v>42569.170763888884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</v>
      </c>
      <c r="R1333" s="5">
        <f t="shared" si="81"/>
        <v>100.5</v>
      </c>
      <c r="S1333" t="str">
        <f t="shared" si="82"/>
        <v>technology</v>
      </c>
      <c r="T1333" t="str">
        <f t="shared" si="83"/>
        <v>wearables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7">
        <v>42761.726944444446</v>
      </c>
      <c r="K1334">
        <v>1482888408</v>
      </c>
      <c r="L1334" s="17">
        <v>42731.726944444446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5" t="e">
        <f t="shared" si="81"/>
        <v>#DIV/0!</v>
      </c>
      <c r="S1334" t="str">
        <f t="shared" si="82"/>
        <v>technology</v>
      </c>
      <c r="T1334" t="str">
        <f t="shared" si="83"/>
        <v>wearables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7">
        <v>41835.7734375</v>
      </c>
      <c r="K1335">
        <v>1402886025</v>
      </c>
      <c r="L1335" s="17">
        <v>41805.7734375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5" t="e">
        <f t="shared" si="81"/>
        <v>#DIV/0!</v>
      </c>
      <c r="S1335" t="str">
        <f t="shared" si="82"/>
        <v>technology</v>
      </c>
      <c r="T1335" t="str">
        <f t="shared" si="83"/>
        <v>wearables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7">
        <v>42440.440821759257</v>
      </c>
      <c r="K1336">
        <v>1455129287</v>
      </c>
      <c r="L1336" s="17">
        <v>42410.440821759257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10.754135338345865</v>
      </c>
      <c r="R1336" s="5">
        <f t="shared" si="81"/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7">
        <v>42343.603032407402</v>
      </c>
      <c r="K1337">
        <v>1446762502</v>
      </c>
      <c r="L1337" s="17">
        <v>42313.603032407402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19.759999999999998</v>
      </c>
      <c r="R1337" s="5">
        <f t="shared" si="81"/>
        <v>308.75</v>
      </c>
      <c r="S1337" t="str">
        <f t="shared" si="82"/>
        <v>technology</v>
      </c>
      <c r="T1337" t="str">
        <f t="shared" si="83"/>
        <v>wearables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7">
        <v>41990.530416666668</v>
      </c>
      <c r="K1338">
        <v>1415825028</v>
      </c>
      <c r="L1338" s="17">
        <v>41955.530416666668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84.946999999999989</v>
      </c>
      <c r="R1338" s="5">
        <f t="shared" si="81"/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7">
        <v>42797.243969907409</v>
      </c>
      <c r="K1339">
        <v>1485957079</v>
      </c>
      <c r="L1339" s="17">
        <v>42767.243969907409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49.381999999999998</v>
      </c>
      <c r="R1339" s="5">
        <f t="shared" si="81"/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7">
        <v>42218.470289351848</v>
      </c>
      <c r="K1340">
        <v>1435951033</v>
      </c>
      <c r="L1340" s="17">
        <v>42188.470289351848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3.3033333333333332</v>
      </c>
      <c r="R1340" s="5">
        <f t="shared" si="81"/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7">
        <v>41981.355497685181</v>
      </c>
      <c r="K1341">
        <v>1414164715</v>
      </c>
      <c r="L1341" s="17">
        <v>41936.313831018517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6.6339999999999995</v>
      </c>
      <c r="R1341" s="5">
        <f t="shared" si="81"/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7">
        <v>41866.262187499997</v>
      </c>
      <c r="K1342">
        <v>1405520253</v>
      </c>
      <c r="L1342" s="17">
        <v>41836.262187499997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5" t="e">
        <f t="shared" si="81"/>
        <v>#DIV/0!</v>
      </c>
      <c r="S1342" t="str">
        <f t="shared" si="82"/>
        <v>technology</v>
      </c>
      <c r="T1342" t="str">
        <f t="shared" si="83"/>
        <v>wearables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7">
        <v>42644.290706018517</v>
      </c>
      <c r="K1343">
        <v>1472569117</v>
      </c>
      <c r="L1343" s="17">
        <v>42612.290706018517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70.36</v>
      </c>
      <c r="R1343" s="5">
        <f t="shared" si="81"/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7">
        <v>42202.483090277768</v>
      </c>
      <c r="K1344">
        <v>1434569739</v>
      </c>
      <c r="L1344" s="17">
        <v>42172.483090277768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0.2</v>
      </c>
      <c r="R1344" s="5">
        <f t="shared" si="81"/>
        <v>100</v>
      </c>
      <c r="S1344" t="str">
        <f t="shared" si="82"/>
        <v>technology</v>
      </c>
      <c r="T1344" t="str">
        <f t="shared" si="83"/>
        <v>wearables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7">
        <v>42600.832638888889</v>
      </c>
      <c r="K1345">
        <v>1466512683</v>
      </c>
      <c r="L1345" s="17">
        <v>42542.193090277775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102.298</v>
      </c>
      <c r="R1345" s="5">
        <f t="shared" si="81"/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7">
        <v>42551.456469907404</v>
      </c>
      <c r="K1346">
        <v>1464807439</v>
      </c>
      <c r="L1346" s="17">
        <v>42522.456469907404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0"/>
        <v>377.73333333333335</v>
      </c>
      <c r="R1346" s="5">
        <f t="shared" si="81"/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7">
        <v>41834.481006944443</v>
      </c>
      <c r="K1347">
        <v>1402342359</v>
      </c>
      <c r="L1347" s="17">
        <v>41799.481006944443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4">E1347/D1347*100</f>
        <v>125</v>
      </c>
      <c r="R1347" s="5">
        <f t="shared" ref="R1347:R1410" si="85">E1347/N1347</f>
        <v>53.571428571428569</v>
      </c>
      <c r="S1347" t="str">
        <f t="shared" ref="S1347:S1410" si="86">LEFT(P1347,SEARCH("/",P1347)-1)</f>
        <v>publishing</v>
      </c>
      <c r="T1347" t="str">
        <f t="shared" ref="T1347:T1410" si="87">RIGHT(P1347,LEN(P1347)-SEARCH("/",P1347))</f>
        <v>nonfiction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7">
        <v>41451.742488425924</v>
      </c>
      <c r="K1348">
        <v>1369705751</v>
      </c>
      <c r="L1348" s="17">
        <v>41421.742488425924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147.32653061224491</v>
      </c>
      <c r="R1348" s="5">
        <f t="shared" si="85"/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7">
        <v>42070.304687499993</v>
      </c>
      <c r="K1349">
        <v>1423149525</v>
      </c>
      <c r="L1349" s="17">
        <v>42040.304687499993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102.2</v>
      </c>
      <c r="R1349" s="5">
        <f t="shared" si="85"/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7">
        <v>41991.17283564814</v>
      </c>
      <c r="K1350">
        <v>1416485333</v>
      </c>
      <c r="L1350" s="17">
        <v>41963.17283564814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101.8723404255319</v>
      </c>
      <c r="R1350" s="5">
        <f t="shared" si="85"/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7">
        <v>42353.957638888889</v>
      </c>
      <c r="K1351">
        <v>1447055935</v>
      </c>
      <c r="L1351" s="17">
        <v>42316.999247685184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204.2</v>
      </c>
      <c r="R1351" s="5">
        <f t="shared" si="85"/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7">
        <v>42363.679791666662</v>
      </c>
      <c r="K1352">
        <v>1448497134</v>
      </c>
      <c r="L1352" s="17">
        <v>42333.679791666662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104.05</v>
      </c>
      <c r="R1352" s="5">
        <f t="shared" si="85"/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7">
        <v>42412.406759259255</v>
      </c>
      <c r="K1353">
        <v>1452707144</v>
      </c>
      <c r="L1353" s="17">
        <v>42382.406759259255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101.265</v>
      </c>
      <c r="R1353" s="5">
        <f t="shared" si="85"/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7">
        <v>42251.832638888889</v>
      </c>
      <c r="K1354">
        <v>1436968366</v>
      </c>
      <c r="L1354" s="17">
        <v>42200.244976851849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136.13999999999999</v>
      </c>
      <c r="R1354" s="5">
        <f t="shared" si="85"/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7">
        <v>41343.666666666664</v>
      </c>
      <c r="K1355">
        <v>1359946188</v>
      </c>
      <c r="L1355" s="17">
        <v>41308.784583333334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133.6</v>
      </c>
      <c r="R1355" s="5">
        <f t="shared" si="85"/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7">
        <v>42532.474293981482</v>
      </c>
      <c r="K1356">
        <v>1463080979</v>
      </c>
      <c r="L1356" s="17">
        <v>42502.474293981482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130.25</v>
      </c>
      <c r="R1356" s="5">
        <f t="shared" si="85"/>
        <v>24.421875</v>
      </c>
      <c r="S1356" t="str">
        <f t="shared" si="86"/>
        <v>publishing</v>
      </c>
      <c r="T1356" t="str">
        <f t="shared" si="87"/>
        <v>nonfiction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7">
        <v>41243.083333333328</v>
      </c>
      <c r="K1357">
        <v>1351663605</v>
      </c>
      <c r="L1357" s="17">
        <v>41212.921354166661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122.67999999999999</v>
      </c>
      <c r="R1357" s="5">
        <f t="shared" si="85"/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7">
        <v>41459.705555555556</v>
      </c>
      <c r="K1358">
        <v>1370393760</v>
      </c>
      <c r="L1358" s="17">
        <v>41429.705555555556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182.81058823529412</v>
      </c>
      <c r="R1358" s="5">
        <f t="shared" si="85"/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7">
        <v>41333.915972222218</v>
      </c>
      <c r="K1359">
        <v>1359587137</v>
      </c>
      <c r="L1359" s="17">
        <v>41304.628900462958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125.29999999999998</v>
      </c>
      <c r="R1359" s="5">
        <f t="shared" si="85"/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7">
        <v>40719.237534722219</v>
      </c>
      <c r="K1360">
        <v>1306417323</v>
      </c>
      <c r="L1360" s="17">
        <v>40689.237534722219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111.66666666666667</v>
      </c>
      <c r="R1360" s="5">
        <f t="shared" si="85"/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7">
        <v>40730.481365740736</v>
      </c>
      <c r="K1361">
        <v>1304623990</v>
      </c>
      <c r="L1361" s="17">
        <v>40668.481365740736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115.75757575757575</v>
      </c>
      <c r="R1361" s="5">
        <f t="shared" si="85"/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7">
        <v>41123.567361111105</v>
      </c>
      <c r="K1362">
        <v>1341524220</v>
      </c>
      <c r="L1362" s="17">
        <v>41095.567361111105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173.2</v>
      </c>
      <c r="R1362" s="5">
        <f t="shared" si="85"/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7">
        <v>41811.383935185186</v>
      </c>
      <c r="K1363">
        <v>1400778772</v>
      </c>
      <c r="L1363" s="17">
        <v>41781.383935185186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125.98333333333333</v>
      </c>
      <c r="R1363" s="5">
        <f t="shared" si="85"/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7">
        <v>41524.601053240738</v>
      </c>
      <c r="K1364">
        <v>1373408731</v>
      </c>
      <c r="L1364" s="17">
        <v>41464.601053240738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109.1</v>
      </c>
      <c r="R1364" s="5">
        <f t="shared" si="85"/>
        <v>43.64</v>
      </c>
      <c r="S1364" t="str">
        <f t="shared" si="86"/>
        <v>publishing</v>
      </c>
      <c r="T1364" t="str">
        <f t="shared" si="87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7">
        <v>42414.999305555553</v>
      </c>
      <c r="K1365">
        <v>1453925727</v>
      </c>
      <c r="L1365" s="17">
        <v>42396.510729166665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100</v>
      </c>
      <c r="R1365" s="5">
        <f t="shared" si="85"/>
        <v>40</v>
      </c>
      <c r="S1365" t="str">
        <f t="shared" si="86"/>
        <v>publishing</v>
      </c>
      <c r="T1365" t="str">
        <f t="shared" si="87"/>
        <v>nonfiction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7">
        <v>42011.362337962964</v>
      </c>
      <c r="K1366">
        <v>1415464906</v>
      </c>
      <c r="L1366" s="17">
        <v>41951.362337962957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118.64285714285714</v>
      </c>
      <c r="R1366" s="5">
        <f t="shared" si="85"/>
        <v>346.04166666666669</v>
      </c>
      <c r="S1366" t="str">
        <f t="shared" si="86"/>
        <v>music</v>
      </c>
      <c r="T1366" t="str">
        <f t="shared" si="87"/>
        <v>rock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7">
        <v>42079.358240740738</v>
      </c>
      <c r="K1367">
        <v>1423935352</v>
      </c>
      <c r="L1367" s="17">
        <v>42049.399907407402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100.26666666666667</v>
      </c>
      <c r="R1367" s="5">
        <f t="shared" si="85"/>
        <v>81.739130434782609</v>
      </c>
      <c r="S1367" t="str">
        <f t="shared" si="86"/>
        <v>music</v>
      </c>
      <c r="T1367" t="str">
        <f t="shared" si="87"/>
        <v>rock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7">
        <v>41969.704432870371</v>
      </c>
      <c r="K1368">
        <v>1413158063</v>
      </c>
      <c r="L1368" s="17">
        <v>41924.662766203699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126.48920000000001</v>
      </c>
      <c r="R1368" s="5">
        <f t="shared" si="85"/>
        <v>64.535306122448986</v>
      </c>
      <c r="S1368" t="str">
        <f t="shared" si="86"/>
        <v>music</v>
      </c>
      <c r="T1368" t="str">
        <f t="shared" si="87"/>
        <v>rock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7">
        <v>42321.711226851847</v>
      </c>
      <c r="K1369">
        <v>1444867450</v>
      </c>
      <c r="L1369" s="17">
        <v>42291.669560185182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114.26</v>
      </c>
      <c r="R1369" s="5">
        <f t="shared" si="85"/>
        <v>63.477777777777774</v>
      </c>
      <c r="S1369" t="str">
        <f t="shared" si="86"/>
        <v>music</v>
      </c>
      <c r="T1369" t="str">
        <f t="shared" si="87"/>
        <v>rock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7">
        <v>42169.857569444437</v>
      </c>
      <c r="K1370">
        <v>1432269294</v>
      </c>
      <c r="L1370" s="17">
        <v>42145.857569444437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110.7</v>
      </c>
      <c r="R1370" s="5">
        <f t="shared" si="85"/>
        <v>63.620689655172413</v>
      </c>
      <c r="S1370" t="str">
        <f t="shared" si="86"/>
        <v>music</v>
      </c>
      <c r="T1370" t="str">
        <f t="shared" si="87"/>
        <v>rock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7">
        <v>41740.260949074072</v>
      </c>
      <c r="K1371">
        <v>1394633746</v>
      </c>
      <c r="L1371" s="17">
        <v>41710.260949074072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105.34805315203954</v>
      </c>
      <c r="R1371" s="5">
        <f t="shared" si="85"/>
        <v>83.967068965517228</v>
      </c>
      <c r="S1371" t="str">
        <f t="shared" si="86"/>
        <v>music</v>
      </c>
      <c r="T1371" t="str">
        <f t="shared" si="87"/>
        <v>rock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7">
        <v>41562.670023148145</v>
      </c>
      <c r="K1372">
        <v>1380585890</v>
      </c>
      <c r="L1372" s="17">
        <v>41547.670023148145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103.66666666666666</v>
      </c>
      <c r="R1372" s="5">
        <f t="shared" si="85"/>
        <v>77.75</v>
      </c>
      <c r="S1372" t="str">
        <f t="shared" si="86"/>
        <v>music</v>
      </c>
      <c r="T1372" t="str">
        <f t="shared" si="87"/>
        <v>rock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7">
        <v>42131.425254629627</v>
      </c>
      <c r="K1373">
        <v>1428430342</v>
      </c>
      <c r="L1373" s="17">
        <v>42101.425254629627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107.08672667523933</v>
      </c>
      <c r="R1373" s="5">
        <f t="shared" si="85"/>
        <v>107.07142857142857</v>
      </c>
      <c r="S1373" t="str">
        <f t="shared" si="86"/>
        <v>music</v>
      </c>
      <c r="T1373" t="str">
        <f t="shared" si="87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7">
        <v>41102.40662037037</v>
      </c>
      <c r="K1374">
        <v>1339523132</v>
      </c>
      <c r="L1374" s="17">
        <v>41072.40662037037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124</v>
      </c>
      <c r="R1374" s="5">
        <f t="shared" si="85"/>
        <v>38.75</v>
      </c>
      <c r="S1374" t="str">
        <f t="shared" si="86"/>
        <v>music</v>
      </c>
      <c r="T1374" t="str">
        <f t="shared" si="87"/>
        <v>rock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7">
        <v>42734.618437499994</v>
      </c>
      <c r="K1375">
        <v>1480546233</v>
      </c>
      <c r="L1375" s="17">
        <v>42704.618437499994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105.01</v>
      </c>
      <c r="R1375" s="5">
        <f t="shared" si="85"/>
        <v>201.94230769230768</v>
      </c>
      <c r="S1375" t="str">
        <f t="shared" si="86"/>
        <v>music</v>
      </c>
      <c r="T1375" t="str">
        <f t="shared" si="87"/>
        <v>rock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7">
        <v>42453.786898148144</v>
      </c>
      <c r="K1376">
        <v>1456285988</v>
      </c>
      <c r="L1376" s="17">
        <v>42423.828564814808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189.46666666666667</v>
      </c>
      <c r="R1376" s="5">
        <f t="shared" si="85"/>
        <v>43.060606060606062</v>
      </c>
      <c r="S1376" t="str">
        <f t="shared" si="86"/>
        <v>music</v>
      </c>
      <c r="T1376" t="str">
        <f t="shared" si="87"/>
        <v>rock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7">
        <v>42749.732858796291</v>
      </c>
      <c r="K1377">
        <v>1481852119</v>
      </c>
      <c r="L1377" s="17">
        <v>42719.732858796291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171.32499999999999</v>
      </c>
      <c r="R1377" s="5">
        <f t="shared" si="85"/>
        <v>62.871559633027523</v>
      </c>
      <c r="S1377" t="str">
        <f t="shared" si="86"/>
        <v>music</v>
      </c>
      <c r="T1377" t="str">
        <f t="shared" si="87"/>
        <v>rock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7">
        <v>42707.377384259256</v>
      </c>
      <c r="K1378">
        <v>1478189006</v>
      </c>
      <c r="L1378" s="17">
        <v>42677.335717592585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252.48648648648651</v>
      </c>
      <c r="R1378" s="5">
        <f t="shared" si="85"/>
        <v>55.607142857142854</v>
      </c>
      <c r="S1378" t="str">
        <f t="shared" si="86"/>
        <v>music</v>
      </c>
      <c r="T1378" t="str">
        <f t="shared" si="87"/>
        <v>rock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7">
        <v>42768.84097222222</v>
      </c>
      <c r="K1379">
        <v>1484198170</v>
      </c>
      <c r="L1379" s="17">
        <v>42746.88622685185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116.15384615384616</v>
      </c>
      <c r="R1379" s="5">
        <f t="shared" si="85"/>
        <v>48.70967741935484</v>
      </c>
      <c r="S1379" t="str">
        <f t="shared" si="86"/>
        <v>music</v>
      </c>
      <c r="T1379" t="str">
        <f t="shared" si="87"/>
        <v>rock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7">
        <v>42583.426041666658</v>
      </c>
      <c r="K1380">
        <v>1468779210</v>
      </c>
      <c r="L1380" s="17">
        <v>42568.426041666658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203.35000000000002</v>
      </c>
      <c r="R1380" s="5">
        <f t="shared" si="85"/>
        <v>30.578947368421051</v>
      </c>
      <c r="S1380" t="str">
        <f t="shared" si="86"/>
        <v>music</v>
      </c>
      <c r="T1380" t="str">
        <f t="shared" si="87"/>
        <v>rock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7">
        <v>42160.15828703704</v>
      </c>
      <c r="K1381">
        <v>1430912876</v>
      </c>
      <c r="L1381" s="17">
        <v>42130.15828703704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111.60000000000001</v>
      </c>
      <c r="R1381" s="5">
        <f t="shared" si="85"/>
        <v>73.907284768211923</v>
      </c>
      <c r="S1381" t="str">
        <f t="shared" si="86"/>
        <v>music</v>
      </c>
      <c r="T1381" t="str">
        <f t="shared" si="87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7">
        <v>42163.749999999993</v>
      </c>
      <c r="K1382">
        <v>1431886706</v>
      </c>
      <c r="L1382" s="17">
        <v>42141.429467592585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424</v>
      </c>
      <c r="R1382" s="5">
        <f t="shared" si="85"/>
        <v>21.2</v>
      </c>
      <c r="S1382" t="str">
        <f t="shared" si="86"/>
        <v>music</v>
      </c>
      <c r="T1382" t="str">
        <f t="shared" si="87"/>
        <v>rock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7">
        <v>42732.881076388883</v>
      </c>
      <c r="K1383">
        <v>1480396125</v>
      </c>
      <c r="L1383" s="17">
        <v>42702.881076388883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107.1</v>
      </c>
      <c r="R1383" s="5">
        <f t="shared" si="85"/>
        <v>73.356164383561648</v>
      </c>
      <c r="S1383" t="str">
        <f t="shared" si="86"/>
        <v>music</v>
      </c>
      <c r="T1383" t="str">
        <f t="shared" si="87"/>
        <v>rock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7">
        <v>41400.466851851852</v>
      </c>
      <c r="K1384">
        <v>1365275536</v>
      </c>
      <c r="L1384" s="17">
        <v>41370.466851851852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104.3625</v>
      </c>
      <c r="R1384" s="5">
        <f t="shared" si="85"/>
        <v>56.412162162162161</v>
      </c>
      <c r="S1384" t="str">
        <f t="shared" si="86"/>
        <v>music</v>
      </c>
      <c r="T1384" t="str">
        <f t="shared" si="87"/>
        <v>rock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7">
        <v>42726.741643518515</v>
      </c>
      <c r="K1385">
        <v>1480729678</v>
      </c>
      <c r="L1385" s="17">
        <v>42706.741643518515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212.40909090909091</v>
      </c>
      <c r="R1385" s="5">
        <f t="shared" si="85"/>
        <v>50.247311827956992</v>
      </c>
      <c r="S1385" t="str">
        <f t="shared" si="86"/>
        <v>music</v>
      </c>
      <c r="T1385" t="str">
        <f t="shared" si="87"/>
        <v>rock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7">
        <v>42190.401874999996</v>
      </c>
      <c r="K1386">
        <v>1433525922</v>
      </c>
      <c r="L1386" s="17">
        <v>42160.401874999996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124.08571428571429</v>
      </c>
      <c r="R1386" s="5">
        <f t="shared" si="85"/>
        <v>68.936507936507937</v>
      </c>
      <c r="S1386" t="str">
        <f t="shared" si="86"/>
        <v>music</v>
      </c>
      <c r="T1386" t="str">
        <f t="shared" si="87"/>
        <v>rock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7">
        <v>42489.174305555549</v>
      </c>
      <c r="K1387">
        <v>1457109121</v>
      </c>
      <c r="L1387" s="17">
        <v>42433.355567129627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110.406125</v>
      </c>
      <c r="R1387" s="5">
        <f t="shared" si="85"/>
        <v>65.914104477611943</v>
      </c>
      <c r="S1387" t="str">
        <f t="shared" si="86"/>
        <v>music</v>
      </c>
      <c r="T1387" t="str">
        <f t="shared" si="87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7">
        <v>42214.313530092586</v>
      </c>
      <c r="K1388">
        <v>1435591889</v>
      </c>
      <c r="L1388" s="17">
        <v>42184.313530092586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218.75</v>
      </c>
      <c r="R1388" s="5">
        <f t="shared" si="85"/>
        <v>62.5</v>
      </c>
      <c r="S1388" t="str">
        <f t="shared" si="86"/>
        <v>music</v>
      </c>
      <c r="T1388" t="str">
        <f t="shared" si="87"/>
        <v>rock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7">
        <v>42157.854166666664</v>
      </c>
      <c r="K1389">
        <v>1430604395</v>
      </c>
      <c r="L1389" s="17">
        <v>42126.587905092594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136.625</v>
      </c>
      <c r="R1389" s="5">
        <f t="shared" si="85"/>
        <v>70.064102564102569</v>
      </c>
      <c r="S1389" t="str">
        <f t="shared" si="86"/>
        <v>music</v>
      </c>
      <c r="T1389" t="str">
        <f t="shared" si="87"/>
        <v>rock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7">
        <v>42660.343055555553</v>
      </c>
      <c r="K1390">
        <v>1474469117</v>
      </c>
      <c r="L1390" s="17">
        <v>42634.281446759262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134.8074</v>
      </c>
      <c r="R1390" s="5">
        <f t="shared" si="85"/>
        <v>60.181874999999998</v>
      </c>
      <c r="S1390" t="str">
        <f t="shared" si="86"/>
        <v>music</v>
      </c>
      <c r="T1390" t="str">
        <f t="shared" si="87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7">
        <v>42595.147650462961</v>
      </c>
      <c r="K1391">
        <v>1468495957</v>
      </c>
      <c r="L1391" s="17">
        <v>42565.147650462961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145.4</v>
      </c>
      <c r="R1391" s="5">
        <f t="shared" si="85"/>
        <v>21.382352941176471</v>
      </c>
      <c r="S1391" t="str">
        <f t="shared" si="86"/>
        <v>music</v>
      </c>
      <c r="T1391" t="str">
        <f t="shared" si="87"/>
        <v>rock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7">
        <v>42121.383333333331</v>
      </c>
      <c r="K1392">
        <v>1427224606</v>
      </c>
      <c r="L1392" s="17">
        <v>42087.469976851848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109.10714285714285</v>
      </c>
      <c r="R1392" s="5">
        <f t="shared" si="85"/>
        <v>160.78947368421052</v>
      </c>
      <c r="S1392" t="str">
        <f t="shared" si="86"/>
        <v>music</v>
      </c>
      <c r="T1392" t="str">
        <f t="shared" si="87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7">
        <v>42237.874305555553</v>
      </c>
      <c r="K1393">
        <v>1436369818</v>
      </c>
      <c r="L1393" s="17">
        <v>42193.317337962959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110.2</v>
      </c>
      <c r="R1393" s="5">
        <f t="shared" si="85"/>
        <v>42.384615384615387</v>
      </c>
      <c r="S1393" t="str">
        <f t="shared" si="86"/>
        <v>music</v>
      </c>
      <c r="T1393" t="str">
        <f t="shared" si="87"/>
        <v>rock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7">
        <v>42431.821597222217</v>
      </c>
      <c r="K1394">
        <v>1454298186</v>
      </c>
      <c r="L1394" s="17">
        <v>42400.821597222217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113.64000000000001</v>
      </c>
      <c r="R1394" s="5">
        <f t="shared" si="85"/>
        <v>27.317307692307693</v>
      </c>
      <c r="S1394" t="str">
        <f t="shared" si="86"/>
        <v>music</v>
      </c>
      <c r="T1394" t="str">
        <f t="shared" si="87"/>
        <v>rock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7">
        <v>42583.348645833328</v>
      </c>
      <c r="K1395">
        <v>1467476523</v>
      </c>
      <c r="L1395" s="17">
        <v>42553.348645833328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102.35000000000001</v>
      </c>
      <c r="R1395" s="5">
        <f t="shared" si="85"/>
        <v>196.82692307692307</v>
      </c>
      <c r="S1395" t="str">
        <f t="shared" si="86"/>
        <v>music</v>
      </c>
      <c r="T1395" t="str">
        <f t="shared" si="87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7">
        <v>42794.791666666664</v>
      </c>
      <c r="K1396">
        <v>1484623726</v>
      </c>
      <c r="L1396" s="17">
        <v>42751.811643518515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122.13333333333334</v>
      </c>
      <c r="R1396" s="5">
        <f t="shared" si="85"/>
        <v>53.882352941176471</v>
      </c>
      <c r="S1396" t="str">
        <f t="shared" si="86"/>
        <v>music</v>
      </c>
      <c r="T1396" t="str">
        <f t="shared" si="87"/>
        <v>rock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7">
        <v>42749.575011574074</v>
      </c>
      <c r="K1397">
        <v>1481838481</v>
      </c>
      <c r="L1397" s="17">
        <v>42719.575011574074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111.88571428571427</v>
      </c>
      <c r="R1397" s="5">
        <f t="shared" si="85"/>
        <v>47.756097560975611</v>
      </c>
      <c r="S1397" t="str">
        <f t="shared" si="86"/>
        <v>music</v>
      </c>
      <c r="T1397" t="str">
        <f t="shared" si="87"/>
        <v>rock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7">
        <v>42048.665300925924</v>
      </c>
      <c r="K1398">
        <v>1421279882</v>
      </c>
      <c r="L1398" s="17">
        <v>42018.665300925924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107.3</v>
      </c>
      <c r="R1398" s="5">
        <f t="shared" si="85"/>
        <v>88.191780821917803</v>
      </c>
      <c r="S1398" t="str">
        <f t="shared" si="86"/>
        <v>music</v>
      </c>
      <c r="T1398" t="str">
        <f t="shared" si="87"/>
        <v>rock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7">
        <v>42670.554861111108</v>
      </c>
      <c r="K1399">
        <v>1475013710</v>
      </c>
      <c r="L1399" s="17">
        <v>42640.584606481476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113.85000000000001</v>
      </c>
      <c r="R1399" s="5">
        <f t="shared" si="85"/>
        <v>72.056962025316452</v>
      </c>
      <c r="S1399" t="str">
        <f t="shared" si="86"/>
        <v>music</v>
      </c>
      <c r="T1399" t="str">
        <f t="shared" si="87"/>
        <v>rock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7">
        <v>42556.540902777771</v>
      </c>
      <c r="K1400">
        <v>1465160334</v>
      </c>
      <c r="L1400" s="17">
        <v>42526.540902777771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109.68181818181819</v>
      </c>
      <c r="R1400" s="5">
        <f t="shared" si="85"/>
        <v>74.246153846153845</v>
      </c>
      <c r="S1400" t="str">
        <f t="shared" si="86"/>
        <v>music</v>
      </c>
      <c r="T1400" t="str">
        <f t="shared" si="87"/>
        <v>rock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7">
        <v>41918.670983796292</v>
      </c>
      <c r="K1401">
        <v>1410048373</v>
      </c>
      <c r="L1401" s="17">
        <v>41888.670983796292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126.14444444444443</v>
      </c>
      <c r="R1401" s="5">
        <f t="shared" si="85"/>
        <v>61.701086956521742</v>
      </c>
      <c r="S1401" t="str">
        <f t="shared" si="86"/>
        <v>music</v>
      </c>
      <c r="T1401" t="str">
        <f t="shared" si="87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7">
        <v>42532.895833333336</v>
      </c>
      <c r="K1402">
        <v>1462695073</v>
      </c>
      <c r="L1402" s="17">
        <v>42498.007789351854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167.42857142857144</v>
      </c>
      <c r="R1402" s="5">
        <f t="shared" si="85"/>
        <v>17.235294117647058</v>
      </c>
      <c r="S1402" t="str">
        <f t="shared" si="86"/>
        <v>music</v>
      </c>
      <c r="T1402" t="str">
        <f t="shared" si="87"/>
        <v>rock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7">
        <v>41420.662893518514</v>
      </c>
      <c r="K1403">
        <v>1367798074</v>
      </c>
      <c r="L1403" s="17">
        <v>41399.662893518514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496.52000000000004</v>
      </c>
      <c r="R1403" s="5">
        <f t="shared" si="85"/>
        <v>51.720833333333331</v>
      </c>
      <c r="S1403" t="str">
        <f t="shared" si="86"/>
        <v>music</v>
      </c>
      <c r="T1403" t="str">
        <f t="shared" si="87"/>
        <v>rock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7">
        <v>42124.67836805556</v>
      </c>
      <c r="K1404">
        <v>1425259011</v>
      </c>
      <c r="L1404" s="17">
        <v>42064.720034722217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109.16</v>
      </c>
      <c r="R1404" s="5">
        <f t="shared" si="85"/>
        <v>24.150442477876105</v>
      </c>
      <c r="S1404" t="str">
        <f t="shared" si="86"/>
        <v>music</v>
      </c>
      <c r="T1404" t="str">
        <f t="shared" si="87"/>
        <v>rock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7">
        <v>41480.729571759257</v>
      </c>
      <c r="K1405">
        <v>1372210235</v>
      </c>
      <c r="L1405" s="17">
        <v>41450.729571759257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102.57499999999999</v>
      </c>
      <c r="R1405" s="5">
        <f t="shared" si="85"/>
        <v>62.166666666666664</v>
      </c>
      <c r="S1405" t="str">
        <f t="shared" si="86"/>
        <v>music</v>
      </c>
      <c r="T1405" t="str">
        <f t="shared" si="87"/>
        <v>rock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7">
        <v>42057.17690972222</v>
      </c>
      <c r="K1406">
        <v>1422447285</v>
      </c>
      <c r="L1406" s="17">
        <v>42032.17690972222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</v>
      </c>
      <c r="R1406" s="5">
        <f t="shared" si="85"/>
        <v>48.2</v>
      </c>
      <c r="S1406" t="str">
        <f t="shared" si="86"/>
        <v>publishing</v>
      </c>
      <c r="T1406" t="str">
        <f t="shared" si="87"/>
        <v>translations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7">
        <v>41971.38890046296</v>
      </c>
      <c r="K1407">
        <v>1414599601</v>
      </c>
      <c r="L1407" s="17">
        <v>41941.347233796296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0.42</v>
      </c>
      <c r="R1407" s="5">
        <f t="shared" si="85"/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7">
        <v>42350.083333333336</v>
      </c>
      <c r="K1408">
        <v>1445336607</v>
      </c>
      <c r="L1408" s="17">
        <v>42297.099618055552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0.125</v>
      </c>
      <c r="R1408" s="5">
        <f t="shared" si="85"/>
        <v>5</v>
      </c>
      <c r="S1408" t="str">
        <f t="shared" si="86"/>
        <v>publishing</v>
      </c>
      <c r="T1408" t="str">
        <f t="shared" si="87"/>
        <v>translations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7">
        <v>41863.20344907407</v>
      </c>
      <c r="K1409">
        <v>1405687978</v>
      </c>
      <c r="L1409" s="17">
        <v>41838.20344907407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0.5</v>
      </c>
      <c r="R1409" s="5">
        <f t="shared" si="85"/>
        <v>7.5</v>
      </c>
      <c r="S1409" t="str">
        <f t="shared" si="86"/>
        <v>publishing</v>
      </c>
      <c r="T1409" t="str">
        <f t="shared" si="87"/>
        <v>translations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7">
        <v>42321.580509259256</v>
      </c>
      <c r="K1410">
        <v>1444856156</v>
      </c>
      <c r="L1410" s="17">
        <v>42291.538842592585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4"/>
        <v>7.1999999999999993</v>
      </c>
      <c r="R1410" s="5">
        <f t="shared" si="85"/>
        <v>12</v>
      </c>
      <c r="S1410" t="str">
        <f t="shared" si="86"/>
        <v>publishing</v>
      </c>
      <c r="T1410" t="str">
        <f t="shared" si="87"/>
        <v>translations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7">
        <v>42004.841840277775</v>
      </c>
      <c r="K1411">
        <v>1414897935</v>
      </c>
      <c r="L1411" s="17">
        <v>41944.800173611111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88">E1411/D1411*100</f>
        <v>0</v>
      </c>
      <c r="R1411" s="5" t="e">
        <f t="shared" ref="R1411:R1474" si="89">E1411/N1411</f>
        <v>#DIV/0!</v>
      </c>
      <c r="S1411" t="str">
        <f t="shared" ref="S1411:S1474" si="90">LEFT(P1411,SEARCH("/",P1411)-1)</f>
        <v>publishing</v>
      </c>
      <c r="T1411" t="str">
        <f t="shared" ref="T1411:T1474" si="91">RIGHT(P1411,LEN(P1411)-SEARCH("/",P1411))</f>
        <v>translations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7">
        <v>42523.985185185178</v>
      </c>
      <c r="K1412">
        <v>1461051520</v>
      </c>
      <c r="L1412" s="17">
        <v>42478.985185185178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1.6666666666666666E-2</v>
      </c>
      <c r="R1412" s="5">
        <f t="shared" si="89"/>
        <v>1</v>
      </c>
      <c r="S1412" t="str">
        <f t="shared" si="90"/>
        <v>publishing</v>
      </c>
      <c r="T1412" t="str">
        <f t="shared" si="91"/>
        <v>translations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7">
        <v>42040.725694444445</v>
      </c>
      <c r="K1413">
        <v>1420766700</v>
      </c>
      <c r="L1413" s="17">
        <v>42012.725694444445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0.23333333333333336</v>
      </c>
      <c r="R1413" s="5">
        <f t="shared" si="89"/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7">
        <v>41976.730312499996</v>
      </c>
      <c r="K1414">
        <v>1415064699</v>
      </c>
      <c r="L1414" s="17">
        <v>41946.730312499996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4.5714285714285712</v>
      </c>
      <c r="R1414" s="5">
        <f t="shared" si="89"/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7">
        <v>42420.103819444441</v>
      </c>
      <c r="K1415">
        <v>1450780170</v>
      </c>
      <c r="L1415" s="17">
        <v>42360.103819444441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5</v>
      </c>
      <c r="R1415" s="5">
        <f t="shared" si="89"/>
        <v>100</v>
      </c>
      <c r="S1415" t="str">
        <f t="shared" si="90"/>
        <v>publishing</v>
      </c>
      <c r="T1415" t="str">
        <f t="shared" si="91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7">
        <v>42737.919756944444</v>
      </c>
      <c r="K1416">
        <v>1480831467</v>
      </c>
      <c r="L1416" s="17">
        <v>42707.919756944444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0.2</v>
      </c>
      <c r="R1416" s="5">
        <f t="shared" si="89"/>
        <v>1</v>
      </c>
      <c r="S1416" t="str">
        <f t="shared" si="90"/>
        <v>publishing</v>
      </c>
      <c r="T1416" t="str">
        <f t="shared" si="91"/>
        <v>translations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7">
        <v>42232.342488425922</v>
      </c>
      <c r="K1417">
        <v>1436285591</v>
      </c>
      <c r="L1417" s="17">
        <v>42192.342488425922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18.181818181818183</v>
      </c>
      <c r="R1417" s="5">
        <f t="shared" si="89"/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7">
        <v>42329.634479166663</v>
      </c>
      <c r="K1418">
        <v>1445552019</v>
      </c>
      <c r="L1418" s="17">
        <v>42299.592812499999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5" t="e">
        <f t="shared" si="89"/>
        <v>#DIV/0!</v>
      </c>
      <c r="S1418" t="str">
        <f t="shared" si="90"/>
        <v>publishing</v>
      </c>
      <c r="T1418" t="str">
        <f t="shared" si="91"/>
        <v>translations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7">
        <v>42262.132638888892</v>
      </c>
      <c r="K1419">
        <v>1439696174</v>
      </c>
      <c r="L1419" s="17">
        <v>42231.816828703704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</v>
      </c>
      <c r="R1419" s="5">
        <f t="shared" si="89"/>
        <v>27.5</v>
      </c>
      <c r="S1419" t="str">
        <f t="shared" si="90"/>
        <v>publishing</v>
      </c>
      <c r="T1419" t="str">
        <f t="shared" si="91"/>
        <v>translations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7">
        <v>42425.123078703698</v>
      </c>
      <c r="K1420">
        <v>1453805834</v>
      </c>
      <c r="L1420" s="17">
        <v>42395.123078703698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0.2</v>
      </c>
      <c r="R1420" s="5">
        <f t="shared" si="89"/>
        <v>6</v>
      </c>
      <c r="S1420" t="str">
        <f t="shared" si="90"/>
        <v>publishing</v>
      </c>
      <c r="T1420" t="str">
        <f t="shared" si="91"/>
        <v>translations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7">
        <v>42652.12290509259</v>
      </c>
      <c r="K1421">
        <v>1473418619</v>
      </c>
      <c r="L1421" s="17">
        <v>42622.12290509259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7.0634920634920633</v>
      </c>
      <c r="R1421" s="5">
        <f t="shared" si="89"/>
        <v>44.5</v>
      </c>
      <c r="S1421" t="str">
        <f t="shared" si="90"/>
        <v>publishing</v>
      </c>
      <c r="T1421" t="str">
        <f t="shared" si="91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7">
        <v>42549.334328703706</v>
      </c>
      <c r="K1422">
        <v>1464969686</v>
      </c>
      <c r="L1422" s="17">
        <v>42524.334328703706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</v>
      </c>
      <c r="R1422" s="5">
        <f t="shared" si="89"/>
        <v>1</v>
      </c>
      <c r="S1422" t="str">
        <f t="shared" si="90"/>
        <v>publishing</v>
      </c>
      <c r="T1422" t="str">
        <f t="shared" si="91"/>
        <v>translations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7">
        <v>42043.582280092589</v>
      </c>
      <c r="K1423">
        <v>1420840709</v>
      </c>
      <c r="L1423" s="17">
        <v>42013.582280092589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0.1</v>
      </c>
      <c r="R1423" s="5">
        <f t="shared" si="89"/>
        <v>100</v>
      </c>
      <c r="S1423" t="str">
        <f t="shared" si="90"/>
        <v>publishing</v>
      </c>
      <c r="T1423" t="str">
        <f t="shared" si="91"/>
        <v>translations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7">
        <v>42633.906296296293</v>
      </c>
      <c r="K1424">
        <v>1471844704</v>
      </c>
      <c r="L1424" s="17">
        <v>42603.906296296293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0.104</v>
      </c>
      <c r="R1424" s="5">
        <f t="shared" si="89"/>
        <v>13</v>
      </c>
      <c r="S1424" t="str">
        <f t="shared" si="90"/>
        <v>publishing</v>
      </c>
      <c r="T1424" t="str">
        <f t="shared" si="91"/>
        <v>translations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7">
        <v>42370.026979166665</v>
      </c>
      <c r="K1425">
        <v>1449045531</v>
      </c>
      <c r="L1425" s="17">
        <v>42340.026979166665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0.33333333333333337</v>
      </c>
      <c r="R1425" s="5">
        <f t="shared" si="89"/>
        <v>100</v>
      </c>
      <c r="S1425" t="str">
        <f t="shared" si="90"/>
        <v>publishing</v>
      </c>
      <c r="T1425" t="str">
        <f t="shared" si="91"/>
        <v>translations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7">
        <v>42689.425949074073</v>
      </c>
      <c r="K1426">
        <v>1478106802</v>
      </c>
      <c r="L1426" s="17">
        <v>42676.384282407402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20.36</v>
      </c>
      <c r="R1426" s="5">
        <f t="shared" si="89"/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7">
        <v>42122.798136574071</v>
      </c>
      <c r="K1427">
        <v>1427684959</v>
      </c>
      <c r="L1427" s="17">
        <v>42092.798136574071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5" t="e">
        <f t="shared" si="89"/>
        <v>#DIV/0!</v>
      </c>
      <c r="S1427" t="str">
        <f t="shared" si="90"/>
        <v>publishing</v>
      </c>
      <c r="T1427" t="str">
        <f t="shared" si="91"/>
        <v>translations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7">
        <v>42240.056944444441</v>
      </c>
      <c r="K1428">
        <v>1435224120</v>
      </c>
      <c r="L1428" s="17">
        <v>42180.056944444441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5" t="e">
        <f t="shared" si="89"/>
        <v>#DIV/0!</v>
      </c>
      <c r="S1428" t="str">
        <f t="shared" si="90"/>
        <v>publishing</v>
      </c>
      <c r="T1428" t="str">
        <f t="shared" si="91"/>
        <v>translations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7">
        <v>42631.518344907403</v>
      </c>
      <c r="K1429">
        <v>1471638385</v>
      </c>
      <c r="L1429" s="17">
        <v>42601.518344907403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8.3800000000000008</v>
      </c>
      <c r="R1429" s="5">
        <f t="shared" si="89"/>
        <v>104.75</v>
      </c>
      <c r="S1429" t="str">
        <f t="shared" si="90"/>
        <v>publishing</v>
      </c>
      <c r="T1429" t="str">
        <f t="shared" si="91"/>
        <v>translations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7">
        <v>42462.004826388882</v>
      </c>
      <c r="K1430">
        <v>1456996017</v>
      </c>
      <c r="L1430" s="17">
        <v>42432.046493055554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4.5</v>
      </c>
      <c r="R1430" s="5">
        <f t="shared" si="89"/>
        <v>15</v>
      </c>
      <c r="S1430" t="str">
        <f t="shared" si="90"/>
        <v>publishing</v>
      </c>
      <c r="T1430" t="str">
        <f t="shared" si="91"/>
        <v>translations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7">
        <v>42103.727337962955</v>
      </c>
      <c r="K1431">
        <v>1426037242</v>
      </c>
      <c r="L1431" s="17">
        <v>42073.727337962955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5" t="e">
        <f t="shared" si="89"/>
        <v>#DIV/0!</v>
      </c>
      <c r="S1431" t="str">
        <f t="shared" si="90"/>
        <v>publishing</v>
      </c>
      <c r="T1431" t="str">
        <f t="shared" si="91"/>
        <v>translations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7">
        <v>41992.480185185181</v>
      </c>
      <c r="K1432">
        <v>1416339088</v>
      </c>
      <c r="L1432" s="17">
        <v>41961.480185185181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</v>
      </c>
      <c r="R1432" s="5">
        <f t="shared" si="89"/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7">
        <v>42333.919166666667</v>
      </c>
      <c r="K1433">
        <v>1445922216</v>
      </c>
      <c r="L1433" s="17">
        <v>42303.877499999995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31.94705882352941</v>
      </c>
      <c r="R1433" s="5">
        <f t="shared" si="89"/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7">
        <v>42205.447083333333</v>
      </c>
      <c r="K1434">
        <v>1434825828</v>
      </c>
      <c r="L1434" s="17">
        <v>42175.447083333333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5" t="e">
        <f t="shared" si="89"/>
        <v>#DIV/0!</v>
      </c>
      <c r="S1434" t="str">
        <f t="shared" si="90"/>
        <v>publishing</v>
      </c>
      <c r="T1434" t="str">
        <f t="shared" si="91"/>
        <v>translations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7">
        <v>42714.124999999993</v>
      </c>
      <c r="K1435">
        <v>1477839675</v>
      </c>
      <c r="L1435" s="17">
        <v>42673.292534722219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6.708333333333333</v>
      </c>
      <c r="R1435" s="5">
        <f t="shared" si="89"/>
        <v>80.5</v>
      </c>
      <c r="S1435" t="str">
        <f t="shared" si="90"/>
        <v>publishing</v>
      </c>
      <c r="T1435" t="str">
        <f t="shared" si="91"/>
        <v>translations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7">
        <v>42163.291666666664</v>
      </c>
      <c r="K1436">
        <v>1431973478</v>
      </c>
      <c r="L1436" s="17">
        <v>42142.433773148143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9.9878048780487809</v>
      </c>
      <c r="R1436" s="5">
        <f t="shared" si="89"/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7">
        <v>42288.44699074074</v>
      </c>
      <c r="K1437">
        <v>1441997020</v>
      </c>
      <c r="L1437" s="17">
        <v>42258.44699074074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0.1</v>
      </c>
      <c r="R1437" s="5">
        <f t="shared" si="89"/>
        <v>7.5</v>
      </c>
      <c r="S1437" t="str">
        <f t="shared" si="90"/>
        <v>publishing</v>
      </c>
      <c r="T1437" t="str">
        <f t="shared" si="91"/>
        <v>translations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7">
        <v>42421.016863425924</v>
      </c>
      <c r="K1438">
        <v>1453451057</v>
      </c>
      <c r="L1438" s="17">
        <v>42391.016863425924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0.77</v>
      </c>
      <c r="R1438" s="5">
        <f t="shared" si="89"/>
        <v>38.5</v>
      </c>
      <c r="S1438" t="str">
        <f t="shared" si="90"/>
        <v>publishing</v>
      </c>
      <c r="T1438" t="str">
        <f t="shared" si="91"/>
        <v>translations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7">
        <v>41832.874305555553</v>
      </c>
      <c r="K1439">
        <v>1402058739</v>
      </c>
      <c r="L1439" s="17">
        <v>41796.19836805555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26.900000000000002</v>
      </c>
      <c r="R1439" s="5">
        <f t="shared" si="89"/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7">
        <v>42487.246527777774</v>
      </c>
      <c r="K1440">
        <v>1459198499</v>
      </c>
      <c r="L1440" s="17">
        <v>42457.538182870368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3</v>
      </c>
      <c r="R1440" s="5">
        <f t="shared" si="89"/>
        <v>75</v>
      </c>
      <c r="S1440" t="str">
        <f t="shared" si="90"/>
        <v>publishing</v>
      </c>
      <c r="T1440" t="str">
        <f t="shared" si="91"/>
        <v>translations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7">
        <v>42070.496539351843</v>
      </c>
      <c r="K1441">
        <v>1423166101</v>
      </c>
      <c r="L1441" s="17">
        <v>42040.496539351843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</v>
      </c>
      <c r="R1441" s="5">
        <f t="shared" si="89"/>
        <v>30</v>
      </c>
      <c r="S1441" t="str">
        <f t="shared" si="90"/>
        <v>publishing</v>
      </c>
      <c r="T1441" t="str">
        <f t="shared" si="91"/>
        <v>translations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7">
        <v>42516.415081018517</v>
      </c>
      <c r="K1442">
        <v>1461693463</v>
      </c>
      <c r="L1442" s="17">
        <v>42486.415081018517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7.6923076923076927E-3</v>
      </c>
      <c r="R1442" s="5">
        <f t="shared" si="89"/>
        <v>1</v>
      </c>
      <c r="S1442" t="str">
        <f t="shared" si="90"/>
        <v>publishing</v>
      </c>
      <c r="T1442" t="str">
        <f t="shared" si="91"/>
        <v>translations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7">
        <v>42258.432511574072</v>
      </c>
      <c r="K1443">
        <v>1436811769</v>
      </c>
      <c r="L1443" s="17">
        <v>42198.432511574072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</v>
      </c>
      <c r="R1443" s="5">
        <f t="shared" si="89"/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7">
        <v>42515.312013888884</v>
      </c>
      <c r="K1444">
        <v>1461598158</v>
      </c>
      <c r="L1444" s="17">
        <v>42485.312013888884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5" t="e">
        <f t="shared" si="89"/>
        <v>#DIV/0!</v>
      </c>
      <c r="S1444" t="str">
        <f t="shared" si="90"/>
        <v>publishing</v>
      </c>
      <c r="T1444" t="str">
        <f t="shared" si="91"/>
        <v>translations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7">
        <v>42737.59269675926</v>
      </c>
      <c r="K1445">
        <v>1480803209</v>
      </c>
      <c r="L1445" s="17">
        <v>42707.59269675926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5" t="e">
        <f t="shared" si="89"/>
        <v>#DIV/0!</v>
      </c>
      <c r="S1445" t="str">
        <f t="shared" si="90"/>
        <v>publishing</v>
      </c>
      <c r="T1445" t="str">
        <f t="shared" si="91"/>
        <v>translations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7">
        <v>42259.540069444447</v>
      </c>
      <c r="K1446">
        <v>1436907462</v>
      </c>
      <c r="L1446" s="17">
        <v>42199.540069444447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5" t="e">
        <f t="shared" si="89"/>
        <v>#DIV/0!</v>
      </c>
      <c r="S1446" t="str">
        <f t="shared" si="90"/>
        <v>publishing</v>
      </c>
      <c r="T1446" t="str">
        <f t="shared" si="91"/>
        <v>translations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7">
        <v>42169.208969907406</v>
      </c>
      <c r="K1447">
        <v>1431694855</v>
      </c>
      <c r="L1447" s="17">
        <v>42139.208969907406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5" t="e">
        <f t="shared" si="89"/>
        <v>#DIV/0!</v>
      </c>
      <c r="S1447" t="str">
        <f t="shared" si="90"/>
        <v>publishing</v>
      </c>
      <c r="T1447" t="str">
        <f t="shared" si="91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7">
        <v>42481.114328703705</v>
      </c>
      <c r="K1448">
        <v>1459507478</v>
      </c>
      <c r="L1448" s="17">
        <v>42461.114328703705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5" t="e">
        <f t="shared" si="89"/>
        <v>#DIV/0!</v>
      </c>
      <c r="S1448" t="str">
        <f t="shared" si="90"/>
        <v>publishing</v>
      </c>
      <c r="T1448" t="str">
        <f t="shared" si="91"/>
        <v>translations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7">
        <v>42559.39738425926</v>
      </c>
      <c r="K1449">
        <v>1465407134</v>
      </c>
      <c r="L1449" s="17">
        <v>42529.39738425926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1.4999999999999999E-2</v>
      </c>
      <c r="R1449" s="5">
        <f t="shared" si="89"/>
        <v>25</v>
      </c>
      <c r="S1449" t="str">
        <f t="shared" si="90"/>
        <v>publishing</v>
      </c>
      <c r="T1449" t="str">
        <f t="shared" si="91"/>
        <v>translations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7">
        <v>42145.892361111109</v>
      </c>
      <c r="K1450">
        <v>1429655318</v>
      </c>
      <c r="L1450" s="17">
        <v>42115.603217592587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5" t="e">
        <f t="shared" si="89"/>
        <v>#DIV/0!</v>
      </c>
      <c r="S1450" t="str">
        <f t="shared" si="90"/>
        <v>publishing</v>
      </c>
      <c r="T1450" t="str">
        <f t="shared" si="91"/>
        <v>translations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7">
        <v>42134.478067129625</v>
      </c>
      <c r="K1451">
        <v>1427138905</v>
      </c>
      <c r="L1451" s="17">
        <v>42086.478067129625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5" t="e">
        <f t="shared" si="89"/>
        <v>#DIV/0!</v>
      </c>
      <c r="S1451" t="str">
        <f t="shared" si="90"/>
        <v>publishing</v>
      </c>
      <c r="T1451" t="str">
        <f t="shared" si="91"/>
        <v>translations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7">
        <v>42419.837928240733</v>
      </c>
      <c r="K1452">
        <v>1453349197</v>
      </c>
      <c r="L1452" s="17">
        <v>42389.837928240733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1E-3</v>
      </c>
      <c r="R1452" s="5">
        <f t="shared" si="89"/>
        <v>1</v>
      </c>
      <c r="S1452" t="str">
        <f t="shared" si="90"/>
        <v>publishing</v>
      </c>
      <c r="T1452" t="str">
        <f t="shared" si="91"/>
        <v>translations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7">
        <v>41961.667349537034</v>
      </c>
      <c r="K1453">
        <v>1413759659</v>
      </c>
      <c r="L1453" s="17">
        <v>41931.62568287037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1.0554089709762533E-2</v>
      </c>
      <c r="R1453" s="5">
        <f t="shared" si="89"/>
        <v>1</v>
      </c>
      <c r="S1453" t="str">
        <f t="shared" si="90"/>
        <v>publishing</v>
      </c>
      <c r="T1453" t="str">
        <f t="shared" si="91"/>
        <v>translations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7">
        <v>41848.369942129626</v>
      </c>
      <c r="K1454">
        <v>1403974363</v>
      </c>
      <c r="L1454" s="17">
        <v>41818.369942129626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5" t="e">
        <f t="shared" si="89"/>
        <v>#DIV/0!</v>
      </c>
      <c r="S1454" t="str">
        <f t="shared" si="90"/>
        <v>publishing</v>
      </c>
      <c r="T1454" t="str">
        <f t="shared" si="91"/>
        <v>translations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7">
        <v>42840.321145833332</v>
      </c>
      <c r="K1455">
        <v>1488386547</v>
      </c>
      <c r="L1455" s="17">
        <v>42795.362812499996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5" t="e">
        <f t="shared" si="89"/>
        <v>#DIV/0!</v>
      </c>
      <c r="S1455" t="str">
        <f t="shared" si="90"/>
        <v>publishing</v>
      </c>
      <c r="T1455" t="str">
        <f t="shared" si="91"/>
        <v>translations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7">
        <v>42484.582638888889</v>
      </c>
      <c r="K1456">
        <v>1459716480</v>
      </c>
      <c r="L1456" s="17">
        <v>42463.533333333333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0.85714285714285721</v>
      </c>
      <c r="R1456" s="5">
        <f t="shared" si="89"/>
        <v>15</v>
      </c>
      <c r="S1456" t="str">
        <f t="shared" si="90"/>
        <v>publishing</v>
      </c>
      <c r="T1456" t="str">
        <f t="shared" si="91"/>
        <v>translations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7">
        <v>41887.235416666663</v>
      </c>
      <c r="K1457">
        <v>1405181320</v>
      </c>
      <c r="L1457" s="17">
        <v>41832.33935185185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10.5</v>
      </c>
      <c r="R1457" s="5">
        <f t="shared" si="89"/>
        <v>225</v>
      </c>
      <c r="S1457" t="str">
        <f t="shared" si="90"/>
        <v>publishing</v>
      </c>
      <c r="T1457" t="str">
        <f t="shared" si="91"/>
        <v>translations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7">
        <v>42738.335243055553</v>
      </c>
      <c r="K1458">
        <v>1480867365</v>
      </c>
      <c r="L1458" s="17">
        <v>42708.335243055553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2.9000000000000004</v>
      </c>
      <c r="R1458" s="5">
        <f t="shared" si="89"/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7">
        <v>42319.604675925926</v>
      </c>
      <c r="K1459">
        <v>1444685444</v>
      </c>
      <c r="L1459" s="17">
        <v>42289.563009259255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5" t="e">
        <f t="shared" si="89"/>
        <v>#DIV/0!</v>
      </c>
      <c r="S1459" t="str">
        <f t="shared" si="90"/>
        <v>publishing</v>
      </c>
      <c r="T1459" t="str">
        <f t="shared" si="91"/>
        <v>translations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7">
        <v>41861.833333333328</v>
      </c>
      <c r="K1460">
        <v>1405097760</v>
      </c>
      <c r="L1460" s="17">
        <v>41831.37222222222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5" t="e">
        <f t="shared" si="89"/>
        <v>#DIV/0!</v>
      </c>
      <c r="S1460" t="str">
        <f t="shared" si="90"/>
        <v>publishing</v>
      </c>
      <c r="T1460" t="str">
        <f t="shared" si="91"/>
        <v>translations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7">
        <v>42340.392361111109</v>
      </c>
      <c r="K1461">
        <v>1446612896</v>
      </c>
      <c r="L1461" s="17">
        <v>42311.871481481481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5" t="e">
        <f t="shared" si="89"/>
        <v>#DIV/0!</v>
      </c>
      <c r="S1461" t="str">
        <f t="shared" si="90"/>
        <v>publishing</v>
      </c>
      <c r="T1461" t="str">
        <f t="shared" si="91"/>
        <v>translations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7">
        <v>41973.656249999993</v>
      </c>
      <c r="K1462">
        <v>1412371898</v>
      </c>
      <c r="L1462" s="17">
        <v>41915.563634259255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5" t="e">
        <f t="shared" si="89"/>
        <v>#DIV/0!</v>
      </c>
      <c r="S1462" t="str">
        <f t="shared" si="90"/>
        <v>publishing</v>
      </c>
      <c r="T1462" t="str">
        <f t="shared" si="91"/>
        <v>translations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7">
        <v>41932.666666666664</v>
      </c>
      <c r="K1463">
        <v>1410967754</v>
      </c>
      <c r="L1463" s="17">
        <v>41899.311967592592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101.24459999999999</v>
      </c>
      <c r="R1463" s="5">
        <f t="shared" si="89"/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7">
        <v>41374.329525462963</v>
      </c>
      <c r="K1464">
        <v>1363017271</v>
      </c>
      <c r="L1464" s="17">
        <v>41344.329525462963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108.5175</v>
      </c>
      <c r="R1464" s="5">
        <f t="shared" si="89"/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7">
        <v>41371.536319444444</v>
      </c>
      <c r="K1465">
        <v>1361483538</v>
      </c>
      <c r="L1465" s="17">
        <v>41326.577986111108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147.66666666666666</v>
      </c>
      <c r="R1465" s="5">
        <f t="shared" si="89"/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7">
        <v>41321.328217592592</v>
      </c>
      <c r="K1466">
        <v>1358437958</v>
      </c>
      <c r="L1466" s="17">
        <v>41291.328217592592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163.19999999999999</v>
      </c>
      <c r="R1466" s="5">
        <f t="shared" si="89"/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7">
        <v>40989.791666666664</v>
      </c>
      <c r="K1467">
        <v>1329759452</v>
      </c>
      <c r="L1467" s="17">
        <v>40959.401064814811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456.41449999999998</v>
      </c>
      <c r="R1467" s="5">
        <f t="shared" si="89"/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7">
        <v>42380.874999999993</v>
      </c>
      <c r="K1468">
        <v>1449029266</v>
      </c>
      <c r="L1468" s="17">
        <v>42339.838726851849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107.87731249999999</v>
      </c>
      <c r="R1468" s="5">
        <f t="shared" si="89"/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7">
        <v>40993.42690972222</v>
      </c>
      <c r="K1469">
        <v>1327518885</v>
      </c>
      <c r="L1469" s="17">
        <v>40933.468576388885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115.08</v>
      </c>
      <c r="R1469" s="5">
        <f t="shared" si="89"/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7">
        <v>40705.681122685186</v>
      </c>
      <c r="K1470">
        <v>1302654049</v>
      </c>
      <c r="L1470" s="17">
        <v>40645.681122685186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102.36842105263158</v>
      </c>
      <c r="R1470" s="5">
        <f t="shared" si="89"/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7">
        <v>41320.265150462961</v>
      </c>
      <c r="K1471">
        <v>1358346109</v>
      </c>
      <c r="L1471" s="17">
        <v>41290.265150462961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108.42485875706214</v>
      </c>
      <c r="R1471" s="5">
        <f t="shared" si="89"/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7">
        <v>41271.493784722217</v>
      </c>
      <c r="K1472">
        <v>1354909863</v>
      </c>
      <c r="L1472" s="17">
        <v>41250.493784722217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125.13333333333334</v>
      </c>
      <c r="R1472" s="5">
        <f t="shared" si="89"/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7">
        <v>42103.624236111107</v>
      </c>
      <c r="K1473">
        <v>1426028334</v>
      </c>
      <c r="L1473" s="17">
        <v>42073.624236111107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103.840625</v>
      </c>
      <c r="R1473" s="5">
        <f t="shared" si="89"/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7">
        <v>41563.20952546296</v>
      </c>
      <c r="K1474">
        <v>1379336503</v>
      </c>
      <c r="L1474" s="17">
        <v>41533.20952546296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88"/>
        <v>138.70400000000001</v>
      </c>
      <c r="R1474" s="5">
        <f t="shared" si="89"/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7">
        <v>40969.646284722221</v>
      </c>
      <c r="K1475">
        <v>1328052639</v>
      </c>
      <c r="L1475" s="17">
        <v>40939.646284722221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2">E1475/D1475*100</f>
        <v>120.51600000000001</v>
      </c>
      <c r="R1475" s="5">
        <f t="shared" ref="R1475:R1538" si="93">E1475/N1475</f>
        <v>38.462553191489363</v>
      </c>
      <c r="S1475" t="str">
        <f t="shared" ref="S1475:S1538" si="94">LEFT(P1475,SEARCH("/",P1475)-1)</f>
        <v>publishing</v>
      </c>
      <c r="T1475" t="str">
        <f t="shared" ref="T1475:T1538" si="95">RIGHT(P1475,LEN(P1475)-SEARCH("/",P1475))</f>
        <v>radio &amp; podcasts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7">
        <v>41530.394583333327</v>
      </c>
      <c r="K1476">
        <v>1376501292</v>
      </c>
      <c r="L1476" s="17">
        <v>41500.394583333327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112.26666666666667</v>
      </c>
      <c r="R1476" s="5">
        <f t="shared" si="93"/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7">
        <v>41992.874305555553</v>
      </c>
      <c r="K1477">
        <v>1416244863</v>
      </c>
      <c r="L1477" s="17">
        <v>41960.389618055553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188.66966666666667</v>
      </c>
      <c r="R1477" s="5">
        <f t="shared" si="93"/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7">
        <v>40795.708587962959</v>
      </c>
      <c r="K1478">
        <v>1313024422</v>
      </c>
      <c r="L1478" s="17">
        <v>40765.708587962959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661.55466666666666</v>
      </c>
      <c r="R1478" s="5">
        <f t="shared" si="93"/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7">
        <v>40899.791666666664</v>
      </c>
      <c r="K1479">
        <v>1319467604</v>
      </c>
      <c r="L1479" s="17">
        <v>40840.282453703701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111.31</v>
      </c>
      <c r="R1479" s="5">
        <f t="shared" si="93"/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7">
        <v>41408.538344907407</v>
      </c>
      <c r="K1480">
        <v>1367355313</v>
      </c>
      <c r="L1480" s="17">
        <v>41394.538344907407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1181.6142199999999</v>
      </c>
      <c r="R1480" s="5">
        <f t="shared" si="93"/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7">
        <v>41768.832638888889</v>
      </c>
      <c r="K1481">
        <v>1398448389</v>
      </c>
      <c r="L1481" s="17">
        <v>41754.411909722221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137.375</v>
      </c>
      <c r="R1481" s="5">
        <f t="shared" si="93"/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7">
        <v>41481.375</v>
      </c>
      <c r="K1482">
        <v>1373408699</v>
      </c>
      <c r="L1482" s="17">
        <v>41464.600682870368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117.04040000000001</v>
      </c>
      <c r="R1482" s="5">
        <f t="shared" si="93"/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7">
        <v>41580.589641203704</v>
      </c>
      <c r="K1483">
        <v>1380838145</v>
      </c>
      <c r="L1483" s="17">
        <v>41550.589641203704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</v>
      </c>
      <c r="R1483" s="5">
        <f t="shared" si="93"/>
        <v>17.5</v>
      </c>
      <c r="S1483" t="str">
        <f t="shared" si="94"/>
        <v>publishing</v>
      </c>
      <c r="T1483" t="str">
        <f t="shared" si="95"/>
        <v>fiction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7">
        <v>41158.993749999994</v>
      </c>
      <c r="K1484">
        <v>1345062936</v>
      </c>
      <c r="L1484" s="17">
        <v>41136.524722222224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0.1</v>
      </c>
      <c r="R1484" s="5">
        <f t="shared" si="93"/>
        <v>5</v>
      </c>
      <c r="S1484" t="str">
        <f t="shared" si="94"/>
        <v>publishing</v>
      </c>
      <c r="T1484" t="str">
        <f t="shared" si="95"/>
        <v>fiction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7">
        <v>42572.859664351847</v>
      </c>
      <c r="K1485">
        <v>1467002275</v>
      </c>
      <c r="L1485" s="17">
        <v>42547.859664351847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0.7142857142857143</v>
      </c>
      <c r="R1485" s="5">
        <f t="shared" si="93"/>
        <v>25</v>
      </c>
      <c r="S1485" t="str">
        <f t="shared" si="94"/>
        <v>publishing</v>
      </c>
      <c r="T1485" t="str">
        <f t="shared" si="95"/>
        <v>fiction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7">
        <v>41111.285416666666</v>
      </c>
      <c r="K1486">
        <v>1337834963</v>
      </c>
      <c r="L1486" s="17">
        <v>41052.867627314808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5" t="e">
        <f t="shared" si="93"/>
        <v>#DIV/0!</v>
      </c>
      <c r="S1486" t="str">
        <f t="shared" si="94"/>
        <v>publishing</v>
      </c>
      <c r="T1486" t="str">
        <f t="shared" si="95"/>
        <v>fiction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7">
        <v>42175.462650462963</v>
      </c>
      <c r="K1487">
        <v>1430939173</v>
      </c>
      <c r="L1487" s="17">
        <v>42130.462650462963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2.2388059701492535</v>
      </c>
      <c r="R1487" s="5">
        <f t="shared" si="93"/>
        <v>50</v>
      </c>
      <c r="S1487" t="str">
        <f t="shared" si="94"/>
        <v>publishing</v>
      </c>
      <c r="T1487" t="str">
        <f t="shared" si="95"/>
        <v>fiction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7">
        <v>42061.835196759253</v>
      </c>
      <c r="K1488">
        <v>1422417761</v>
      </c>
      <c r="L1488" s="17">
        <v>42031.835196759253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0.24</v>
      </c>
      <c r="R1488" s="5">
        <f t="shared" si="93"/>
        <v>16</v>
      </c>
      <c r="S1488" t="str">
        <f t="shared" si="94"/>
        <v>publishing</v>
      </c>
      <c r="T1488" t="str">
        <f t="shared" si="95"/>
        <v>fiction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7">
        <v>42584.584155092591</v>
      </c>
      <c r="K1489">
        <v>1467583271</v>
      </c>
      <c r="L1489" s="17">
        <v>42554.584155092591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5" t="e">
        <f t="shared" si="93"/>
        <v>#DIV/0!</v>
      </c>
      <c r="S1489" t="str">
        <f t="shared" si="94"/>
        <v>publishing</v>
      </c>
      <c r="T1489" t="str">
        <f t="shared" si="95"/>
        <v>fiction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7">
        <v>41644.229861111111</v>
      </c>
      <c r="K1490">
        <v>1386336660</v>
      </c>
      <c r="L1490" s="17">
        <v>41614.229861111111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</v>
      </c>
      <c r="R1490" s="5">
        <f t="shared" si="93"/>
        <v>60</v>
      </c>
      <c r="S1490" t="str">
        <f t="shared" si="94"/>
        <v>publishing</v>
      </c>
      <c r="T1490" t="str">
        <f t="shared" si="95"/>
        <v>fiction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7">
        <v>41228.320046296292</v>
      </c>
      <c r="K1491">
        <v>1350398452</v>
      </c>
      <c r="L1491" s="17">
        <v>41198.278379629628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5" t="e">
        <f t="shared" si="93"/>
        <v>#DIV/0!</v>
      </c>
      <c r="S1491" t="str">
        <f t="shared" si="94"/>
        <v>publishing</v>
      </c>
      <c r="T1491" t="str">
        <f t="shared" si="95"/>
        <v>fiction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7">
        <v>41549.227708333332</v>
      </c>
      <c r="K1492">
        <v>1378214874</v>
      </c>
      <c r="L1492" s="17">
        <v>41520.227708333332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30.862068965517242</v>
      </c>
      <c r="R1492" s="5">
        <f t="shared" si="93"/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7">
        <v>42050.318055555552</v>
      </c>
      <c r="K1493">
        <v>1418922443</v>
      </c>
      <c r="L1493" s="17">
        <v>41991.380127314813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8.3333333333333321</v>
      </c>
      <c r="R1493" s="5">
        <f t="shared" si="93"/>
        <v>100</v>
      </c>
      <c r="S1493" t="str">
        <f t="shared" si="94"/>
        <v>publishing</v>
      </c>
      <c r="T1493" t="str">
        <f t="shared" si="95"/>
        <v>fiction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7">
        <v>40712.551458333335</v>
      </c>
      <c r="K1494">
        <v>1305839646</v>
      </c>
      <c r="L1494" s="17">
        <v>40682.551458333335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0.75</v>
      </c>
      <c r="R1494" s="5">
        <f t="shared" si="93"/>
        <v>15</v>
      </c>
      <c r="S1494" t="str">
        <f t="shared" si="94"/>
        <v>publishing</v>
      </c>
      <c r="T1494" t="str">
        <f t="shared" si="95"/>
        <v>fiction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7">
        <v>41441.533275462964</v>
      </c>
      <c r="K1495">
        <v>1368823675</v>
      </c>
      <c r="L1495" s="17">
        <v>41411.533275462964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5" t="e">
        <f t="shared" si="93"/>
        <v>#DIV/0!</v>
      </c>
      <c r="S1495" t="str">
        <f t="shared" si="94"/>
        <v>publishing</v>
      </c>
      <c r="T1495" t="str">
        <f t="shared" si="95"/>
        <v>fiction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7">
        <v>42097.318055555552</v>
      </c>
      <c r="K1496">
        <v>1425489613</v>
      </c>
      <c r="L1496" s="17">
        <v>42067.389039351845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8.9</v>
      </c>
      <c r="R1496" s="5">
        <f t="shared" si="93"/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7">
        <v>40782.456377314811</v>
      </c>
      <c r="K1497">
        <v>1311879431</v>
      </c>
      <c r="L1497" s="17">
        <v>40752.456377314811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5" t="e">
        <f t="shared" si="93"/>
        <v>#DIV/0!</v>
      </c>
      <c r="S1497" t="str">
        <f t="shared" si="94"/>
        <v>publishing</v>
      </c>
      <c r="T1497" t="str">
        <f t="shared" si="95"/>
        <v>fiction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7">
        <v>41898.141886574071</v>
      </c>
      <c r="K1498">
        <v>1405682659</v>
      </c>
      <c r="L1498" s="17">
        <v>41838.141886574071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5" t="e">
        <f t="shared" si="93"/>
        <v>#DIV/0!</v>
      </c>
      <c r="S1498" t="str">
        <f t="shared" si="94"/>
        <v>publishing</v>
      </c>
      <c r="T1498" t="str">
        <f t="shared" si="95"/>
        <v>fiction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7">
        <v>41486.488194444442</v>
      </c>
      <c r="K1499">
        <v>1371655522</v>
      </c>
      <c r="L1499" s="17">
        <v>41444.309282407405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6.6666666666666671E-3</v>
      </c>
      <c r="R1499" s="5">
        <f t="shared" si="93"/>
        <v>1</v>
      </c>
      <c r="S1499" t="str">
        <f t="shared" si="94"/>
        <v>publishing</v>
      </c>
      <c r="T1499" t="str">
        <f t="shared" si="95"/>
        <v>fiction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7">
        <v>41885.650208333333</v>
      </c>
      <c r="K1500">
        <v>1405899378</v>
      </c>
      <c r="L1500" s="17">
        <v>41840.650208333333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</v>
      </c>
      <c r="R1500" s="5">
        <f t="shared" si="93"/>
        <v>19</v>
      </c>
      <c r="S1500" t="str">
        <f t="shared" si="94"/>
        <v>publishing</v>
      </c>
      <c r="T1500" t="str">
        <f t="shared" si="95"/>
        <v>fiction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7">
        <v>42586.673993055556</v>
      </c>
      <c r="K1501">
        <v>1465171833</v>
      </c>
      <c r="L1501" s="17">
        <v>42526.673993055556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0.25</v>
      </c>
      <c r="R1501" s="5">
        <f t="shared" si="93"/>
        <v>5</v>
      </c>
      <c r="S1501" t="str">
        <f t="shared" si="94"/>
        <v>publishing</v>
      </c>
      <c r="T1501" t="str">
        <f t="shared" si="95"/>
        <v>fiction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7">
        <v>41395.57126157407</v>
      </c>
      <c r="K1502">
        <v>1364852557</v>
      </c>
      <c r="L1502" s="17">
        <v>41365.57126157407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25.035714285714285</v>
      </c>
      <c r="R1502" s="5">
        <f t="shared" si="93"/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7">
        <v>42193.2502662037</v>
      </c>
      <c r="K1503">
        <v>1433772023</v>
      </c>
      <c r="L1503" s="17">
        <v>42163.2502662037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166.33076923076925</v>
      </c>
      <c r="R1503" s="5">
        <f t="shared" si="93"/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7">
        <v>42454.583333333336</v>
      </c>
      <c r="K1504">
        <v>1456491680</v>
      </c>
      <c r="L1504" s="17">
        <v>42426.20925925926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101.44545454545455</v>
      </c>
      <c r="R1504" s="5">
        <f t="shared" si="93"/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7">
        <v>42666.01390046296</v>
      </c>
      <c r="K1505">
        <v>1472026801</v>
      </c>
      <c r="L1505" s="17">
        <v>42606.01390046296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107.89146666666667</v>
      </c>
      <c r="R1505" s="5">
        <f t="shared" si="93"/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7">
        <v>41800.022916666661</v>
      </c>
      <c r="K1506">
        <v>1399996024</v>
      </c>
      <c r="L1506" s="17">
        <v>41772.32435185185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277.93846153846158</v>
      </c>
      <c r="R1506" s="5">
        <f t="shared" si="93"/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7">
        <v>42451.500694444439</v>
      </c>
      <c r="K1507">
        <v>1455446303</v>
      </c>
      <c r="L1507" s="17">
        <v>42414.109988425924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103.58125</v>
      </c>
      <c r="R1507" s="5">
        <f t="shared" si="93"/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7">
        <v>41844.452592592592</v>
      </c>
      <c r="K1508">
        <v>1403635904</v>
      </c>
      <c r="L1508" s="17">
        <v>41814.452592592592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111.4</v>
      </c>
      <c r="R1508" s="5">
        <f t="shared" si="93"/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7">
        <v>40313.006944444445</v>
      </c>
      <c r="K1509">
        <v>1268822909</v>
      </c>
      <c r="L1509" s="17">
        <v>40254.117002314815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215</v>
      </c>
      <c r="R1509" s="5">
        <f t="shared" si="93"/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7">
        <v>41817.281030092592</v>
      </c>
      <c r="K1510">
        <v>1401201881</v>
      </c>
      <c r="L1510" s="17">
        <v>41786.281030092592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110.76216216216217</v>
      </c>
      <c r="R1510" s="5">
        <f t="shared" si="93"/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7">
        <v>42780.624305555553</v>
      </c>
      <c r="K1511">
        <v>1484570885</v>
      </c>
      <c r="L1511" s="17">
        <v>42751.200057870366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123.64125714285714</v>
      </c>
      <c r="R1511" s="5">
        <f t="shared" si="93"/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7">
        <v>41839.051828703698</v>
      </c>
      <c r="K1512">
        <v>1403169278</v>
      </c>
      <c r="L1512" s="17">
        <v>41809.051828703698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101.03500000000001</v>
      </c>
      <c r="R1512" s="5">
        <f t="shared" si="93"/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7">
        <v>42326.291712962957</v>
      </c>
      <c r="K1513">
        <v>1445263204</v>
      </c>
      <c r="L1513" s="17">
        <v>42296.250046296293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111.79285714285714</v>
      </c>
      <c r="R1513" s="5">
        <f t="shared" si="93"/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7">
        <v>42771.351145833331</v>
      </c>
      <c r="K1514">
        <v>1483719939</v>
      </c>
      <c r="L1514" s="17">
        <v>42741.351145833331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558.7714285714286</v>
      </c>
      <c r="R1514" s="5">
        <f t="shared" si="93"/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7">
        <v>41836.30400462963</v>
      </c>
      <c r="K1515">
        <v>1402931866</v>
      </c>
      <c r="L1515" s="17">
        <v>41806.30400462963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150.01875000000001</v>
      </c>
      <c r="R1515" s="5">
        <f t="shared" si="93"/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7">
        <v>42274.264351851853</v>
      </c>
      <c r="K1516">
        <v>1439907640</v>
      </c>
      <c r="L1516" s="17">
        <v>42234.264351851853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106.476</v>
      </c>
      <c r="R1516" s="5">
        <f t="shared" si="93"/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7">
        <v>42444.878437499996</v>
      </c>
      <c r="K1517">
        <v>1455516297</v>
      </c>
      <c r="L1517" s="17">
        <v>42414.92010416666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157.18899999999999</v>
      </c>
      <c r="R1517" s="5">
        <f t="shared" si="93"/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7">
        <v>42649.249999999993</v>
      </c>
      <c r="K1518">
        <v>1473160292</v>
      </c>
      <c r="L1518" s="17">
        <v>42619.133009259262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108.65882352941176</v>
      </c>
      <c r="R1518" s="5">
        <f t="shared" si="93"/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7">
        <v>41978.916666666664</v>
      </c>
      <c r="K1519">
        <v>1415194553</v>
      </c>
      <c r="L1519" s="17">
        <v>41948.233252314814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161.97999999999999</v>
      </c>
      <c r="R1519" s="5">
        <f t="shared" si="93"/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7">
        <v>41790.486712962964</v>
      </c>
      <c r="K1520">
        <v>1398973252</v>
      </c>
      <c r="L1520" s="17">
        <v>41760.486712962964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205.36666666666665</v>
      </c>
      <c r="R1520" s="5">
        <f t="shared" si="93"/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7">
        <v>41810.582638888889</v>
      </c>
      <c r="K1521">
        <v>1400867283</v>
      </c>
      <c r="L1521" s="17">
        <v>41782.408368055556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103.36388888888889</v>
      </c>
      <c r="R1521" s="5">
        <f t="shared" si="93"/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7">
        <v>41991.833333333336</v>
      </c>
      <c r="K1522">
        <v>1415824513</v>
      </c>
      <c r="L1522" s="17">
        <v>41955.524456018517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103.47222222222223</v>
      </c>
      <c r="R1522" s="5">
        <f t="shared" si="93"/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7">
        <v>42527.834386574068</v>
      </c>
      <c r="K1523">
        <v>1462248091</v>
      </c>
      <c r="L1523" s="17">
        <v>42492.834386574068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106.81333333333333</v>
      </c>
      <c r="R1523" s="5">
        <f t="shared" si="93"/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7">
        <v>41929.496979166666</v>
      </c>
      <c r="K1524">
        <v>1410983739</v>
      </c>
      <c r="L1524" s="17">
        <v>41899.496979166666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138.96574712643678</v>
      </c>
      <c r="R1524" s="5">
        <f t="shared" si="93"/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7">
        <v>41995.666666666664</v>
      </c>
      <c r="K1525">
        <v>1416592916</v>
      </c>
      <c r="L1525" s="17">
        <v>41964.418009259258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124.84324324324325</v>
      </c>
      <c r="R1525" s="5">
        <f t="shared" si="93"/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7">
        <v>42786.167708333327</v>
      </c>
      <c r="K1526">
        <v>1485000090</v>
      </c>
      <c r="L1526" s="17">
        <v>42756.167708333327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206.99999999999997</v>
      </c>
      <c r="R1526" s="5">
        <f t="shared" si="93"/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7">
        <v>42600.369652777772</v>
      </c>
      <c r="K1527">
        <v>1468947138</v>
      </c>
      <c r="L1527" s="17">
        <v>42570.369652777772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174.00576923076923</v>
      </c>
      <c r="R1527" s="5">
        <f t="shared" si="93"/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7">
        <v>42387.942673611113</v>
      </c>
      <c r="K1528">
        <v>1448951847</v>
      </c>
      <c r="L1528" s="17">
        <v>42338.942673611113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120.32608695652173</v>
      </c>
      <c r="R1528" s="5">
        <f t="shared" si="93"/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7">
        <v>42808.225532407399</v>
      </c>
      <c r="K1529">
        <v>1487082286</v>
      </c>
      <c r="L1529" s="17">
        <v>42780.267199074071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110.44428571428573</v>
      </c>
      <c r="R1529" s="5">
        <f t="shared" si="93"/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7">
        <v>42766.666666666664</v>
      </c>
      <c r="K1530">
        <v>1483292122</v>
      </c>
      <c r="L1530" s="17">
        <v>42736.399560185186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281.56666666666666</v>
      </c>
      <c r="R1530" s="5">
        <f t="shared" si="93"/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7">
        <v>42082.253703703704</v>
      </c>
      <c r="K1531">
        <v>1424185520</v>
      </c>
      <c r="L1531" s="17">
        <v>42052.295370370368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100.67894736842105</v>
      </c>
      <c r="R1531" s="5">
        <f t="shared" si="93"/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7">
        <v>42300.433969907412</v>
      </c>
      <c r="K1532">
        <v>1443464695</v>
      </c>
      <c r="L1532" s="17">
        <v>42275.433969907412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134.82571428571427</v>
      </c>
      <c r="R1532" s="5">
        <f t="shared" si="93"/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7">
        <v>41973.791666666664</v>
      </c>
      <c r="K1533">
        <v>1414610126</v>
      </c>
      <c r="L1533" s="17">
        <v>41941.469050925924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175.95744680851064</v>
      </c>
      <c r="R1533" s="5">
        <f t="shared" si="93"/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7">
        <v>42415.291666666664</v>
      </c>
      <c r="K1534">
        <v>1453461865</v>
      </c>
      <c r="L1534" s="17">
        <v>42391.141956018517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484.02000000000004</v>
      </c>
      <c r="R1534" s="5">
        <f t="shared" si="93"/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7">
        <v>42491.832638888889</v>
      </c>
      <c r="K1535">
        <v>1457913777</v>
      </c>
      <c r="L1535" s="17">
        <v>42442.668715277774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145.14000000000001</v>
      </c>
      <c r="R1535" s="5">
        <f t="shared" si="93"/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7">
        <v>42251.340995370374</v>
      </c>
      <c r="K1536">
        <v>1438791062</v>
      </c>
      <c r="L1536" s="17">
        <v>42221.340995370374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417.73333333333335</v>
      </c>
      <c r="R1536" s="5">
        <f t="shared" si="93"/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7">
        <v>42513.583333333336</v>
      </c>
      <c r="K1537">
        <v>1461527631</v>
      </c>
      <c r="L1537" s="17">
        <v>42484.495729166665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132.42499999999998</v>
      </c>
      <c r="R1537" s="5">
        <f t="shared" si="93"/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7">
        <v>42243.468865740739</v>
      </c>
      <c r="K1538">
        <v>1438110910</v>
      </c>
      <c r="L1538" s="17">
        <v>42213.468865740739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2"/>
        <v>250.30841666666666</v>
      </c>
      <c r="R1538" s="5">
        <f t="shared" si="93"/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7">
        <v>42588.416666666664</v>
      </c>
      <c r="K1539">
        <v>1467358427</v>
      </c>
      <c r="L1539" s="17">
        <v>42551.981793981475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6">E1539/D1539*100</f>
        <v>179.9</v>
      </c>
      <c r="R1539" s="5">
        <f t="shared" ref="R1539:R1602" si="97">E1539/N1539</f>
        <v>96.375</v>
      </c>
      <c r="S1539" t="str">
        <f t="shared" ref="S1539:S1602" si="98">LEFT(P1539,SEARCH("/",P1539)-1)</f>
        <v>photography</v>
      </c>
      <c r="T1539" t="str">
        <f t="shared" ref="T1539:T1602" si="99">RIGHT(P1539,LEN(P1539)-SEARCH("/",P1539))</f>
        <v>photobooks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7">
        <v>42026.44872685185</v>
      </c>
      <c r="K1540">
        <v>1418064370</v>
      </c>
      <c r="L1540" s="17">
        <v>41981.44872685185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102.62857142857142</v>
      </c>
      <c r="R1540" s="5">
        <f t="shared" si="97"/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7">
        <v>42738.585868055547</v>
      </c>
      <c r="K1541">
        <v>1480629819</v>
      </c>
      <c r="L1541" s="17">
        <v>42705.585868055547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135.98609999999999</v>
      </c>
      <c r="R1541" s="5">
        <f t="shared" si="97"/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7">
        <v>41968.718749999993</v>
      </c>
      <c r="K1542">
        <v>1414368616</v>
      </c>
      <c r="L1542" s="17">
        <v>41938.673796296294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117.86666666666667</v>
      </c>
      <c r="R1542" s="5">
        <f t="shared" si="97"/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7">
        <v>42004.378912037035</v>
      </c>
      <c r="K1543">
        <v>1417453538</v>
      </c>
      <c r="L1543" s="17">
        <v>41974.378912037035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3.3333333333333333E-2</v>
      </c>
      <c r="R1543" s="5">
        <f t="shared" si="97"/>
        <v>3</v>
      </c>
      <c r="S1543" t="str">
        <f t="shared" si="98"/>
        <v>photography</v>
      </c>
      <c r="T1543" t="str">
        <f t="shared" si="9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7">
        <v>42185.663194444445</v>
      </c>
      <c r="K1544">
        <v>1434412500</v>
      </c>
      <c r="L1544" s="17">
        <v>42170.663194444445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4</v>
      </c>
      <c r="R1544" s="5">
        <f t="shared" si="97"/>
        <v>20</v>
      </c>
      <c r="S1544" t="str">
        <f t="shared" si="98"/>
        <v>photography</v>
      </c>
      <c r="T1544" t="str">
        <f t="shared" si="99"/>
        <v>nature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7">
        <v>41965.217986111107</v>
      </c>
      <c r="K1545">
        <v>1414066434</v>
      </c>
      <c r="L1545" s="17">
        <v>41935.176319444443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0.44444444444444442</v>
      </c>
      <c r="R1545" s="5">
        <f t="shared" si="97"/>
        <v>10</v>
      </c>
      <c r="S1545" t="str">
        <f t="shared" si="98"/>
        <v>photography</v>
      </c>
      <c r="T1545" t="str">
        <f t="shared" si="99"/>
        <v>nature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7">
        <v>42094.679166666661</v>
      </c>
      <c r="K1546">
        <v>1424222024</v>
      </c>
      <c r="L1546" s="17">
        <v>42052.717870370368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5" t="e">
        <f t="shared" si="97"/>
        <v>#DIV/0!</v>
      </c>
      <c r="S1546" t="str">
        <f t="shared" si="98"/>
        <v>photography</v>
      </c>
      <c r="T1546" t="str">
        <f t="shared" si="99"/>
        <v>nature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7">
        <v>42065.552777777775</v>
      </c>
      <c r="K1547">
        <v>1422393234</v>
      </c>
      <c r="L1547" s="17">
        <v>42031.551319444443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3.3333333333333333E-2</v>
      </c>
      <c r="R1547" s="5">
        <f t="shared" si="97"/>
        <v>1</v>
      </c>
      <c r="S1547" t="str">
        <f t="shared" si="98"/>
        <v>photography</v>
      </c>
      <c r="T1547" t="str">
        <f t="shared" si="99"/>
        <v>nature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7">
        <v>41898.879618055551</v>
      </c>
      <c r="K1548">
        <v>1405746399</v>
      </c>
      <c r="L1548" s="17">
        <v>41838.879618055551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28.9</v>
      </c>
      <c r="R1548" s="5">
        <f t="shared" si="97"/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7">
        <v>42789.093541666669</v>
      </c>
      <c r="K1549">
        <v>1487240082</v>
      </c>
      <c r="L1549" s="17">
        <v>42782.093541666669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5" t="e">
        <f t="shared" si="97"/>
        <v>#DIV/0!</v>
      </c>
      <c r="S1549" t="str">
        <f t="shared" si="98"/>
        <v>photography</v>
      </c>
      <c r="T1549" t="str">
        <f t="shared" si="9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7">
        <v>42316.590509259251</v>
      </c>
      <c r="K1550">
        <v>1444425020</v>
      </c>
      <c r="L1550" s="17">
        <v>42286.548842592594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8.5714285714285712</v>
      </c>
      <c r="R1550" s="5">
        <f t="shared" si="97"/>
        <v>60</v>
      </c>
      <c r="S1550" t="str">
        <f t="shared" si="98"/>
        <v>photography</v>
      </c>
      <c r="T1550" t="str">
        <f t="shared" si="9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7">
        <v>42310.84443287037</v>
      </c>
      <c r="K1551">
        <v>1443928559</v>
      </c>
      <c r="L1551" s="17">
        <v>42280.802766203698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34</v>
      </c>
      <c r="R1551" s="5">
        <f t="shared" si="97"/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7">
        <v>42502.11613425926</v>
      </c>
      <c r="K1552">
        <v>1460458034</v>
      </c>
      <c r="L1552" s="17">
        <v>42472.11613425926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13.466666666666665</v>
      </c>
      <c r="R1552" s="5">
        <f t="shared" si="97"/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7">
        <v>42151.491192129623</v>
      </c>
      <c r="K1553">
        <v>1430164039</v>
      </c>
      <c r="L1553" s="17">
        <v>42121.491192129623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5" t="e">
        <f t="shared" si="97"/>
        <v>#DIV/0!</v>
      </c>
      <c r="S1553" t="str">
        <f t="shared" si="98"/>
        <v>photography</v>
      </c>
      <c r="T1553" t="str">
        <f t="shared" si="99"/>
        <v>nature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7">
        <v>41912.832638888889</v>
      </c>
      <c r="K1554">
        <v>1410366708</v>
      </c>
      <c r="L1554" s="17">
        <v>41892.355416666665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49.186046511627907</v>
      </c>
      <c r="R1554" s="5">
        <f t="shared" si="97"/>
        <v>132.1875</v>
      </c>
      <c r="S1554" t="str">
        <f t="shared" si="98"/>
        <v>photography</v>
      </c>
      <c r="T1554" t="str">
        <f t="shared" si="99"/>
        <v>nature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7">
        <v>42248.949618055551</v>
      </c>
      <c r="K1555">
        <v>1438584447</v>
      </c>
      <c r="L1555" s="17">
        <v>42218.949618055551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5" t="e">
        <f t="shared" si="97"/>
        <v>#DIV/0!</v>
      </c>
      <c r="S1555" t="str">
        <f t="shared" si="98"/>
        <v>photography</v>
      </c>
      <c r="T1555" t="str">
        <f t="shared" si="99"/>
        <v>nature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7">
        <v>42217.918865740743</v>
      </c>
      <c r="K1556">
        <v>1435903390</v>
      </c>
      <c r="L1556" s="17">
        <v>42187.918865740743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5" t="e">
        <f t="shared" si="97"/>
        <v>#DIV/0!</v>
      </c>
      <c r="S1556" t="str">
        <f t="shared" si="98"/>
        <v>photography</v>
      </c>
      <c r="T1556" t="str">
        <f t="shared" si="9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7">
        <v>42264.374999999993</v>
      </c>
      <c r="K1557">
        <v>1440513832</v>
      </c>
      <c r="L1557" s="17">
        <v>42241.280462962961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5" t="e">
        <f t="shared" si="97"/>
        <v>#DIV/0!</v>
      </c>
      <c r="S1557" t="str">
        <f t="shared" si="98"/>
        <v>photography</v>
      </c>
      <c r="T1557" t="str">
        <f t="shared" si="99"/>
        <v>nature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7">
        <v>42554.819722222215</v>
      </c>
      <c r="K1558">
        <v>1465011624</v>
      </c>
      <c r="L1558" s="17">
        <v>42524.819722222215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45.133333333333333</v>
      </c>
      <c r="R1558" s="5">
        <f t="shared" si="97"/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7">
        <v>41902.319826388884</v>
      </c>
      <c r="K1559">
        <v>1408549233</v>
      </c>
      <c r="L1559" s="17">
        <v>41871.319826388884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4</v>
      </c>
      <c r="R1559" s="5">
        <f t="shared" si="97"/>
        <v>100</v>
      </c>
      <c r="S1559" t="str">
        <f t="shared" si="98"/>
        <v>photography</v>
      </c>
      <c r="T1559" t="str">
        <f t="shared" si="9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7">
        <v>42244.174999999996</v>
      </c>
      <c r="K1560">
        <v>1435656759</v>
      </c>
      <c r="L1560" s="17">
        <v>42185.064340277771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4.666666666666667</v>
      </c>
      <c r="R1560" s="5">
        <f t="shared" si="97"/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7">
        <v>42122.719895833325</v>
      </c>
      <c r="K1561">
        <v>1428974199</v>
      </c>
      <c r="L1561" s="17">
        <v>42107.719895833325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0.33333333333333337</v>
      </c>
      <c r="R1561" s="5">
        <f t="shared" si="97"/>
        <v>50</v>
      </c>
      <c r="S1561" t="str">
        <f t="shared" si="98"/>
        <v>photography</v>
      </c>
      <c r="T1561" t="str">
        <f t="shared" si="99"/>
        <v>nature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7">
        <v>41955.729085648149</v>
      </c>
      <c r="K1562">
        <v>1414110593</v>
      </c>
      <c r="L1562" s="17">
        <v>41935.687418981477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3.7600000000000002</v>
      </c>
      <c r="R1562" s="5">
        <f t="shared" si="97"/>
        <v>23.5</v>
      </c>
      <c r="S1562" t="str">
        <f t="shared" si="98"/>
        <v>photography</v>
      </c>
      <c r="T1562" t="str">
        <f t="shared" si="99"/>
        <v>nature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7">
        <v>41584.750034722223</v>
      </c>
      <c r="K1563">
        <v>1381194003</v>
      </c>
      <c r="L1563" s="17">
        <v>41554.708368055552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0.67</v>
      </c>
      <c r="R1563" s="5">
        <f t="shared" si="97"/>
        <v>67</v>
      </c>
      <c r="S1563" t="str">
        <f t="shared" si="98"/>
        <v>publishing</v>
      </c>
      <c r="T1563" t="str">
        <f t="shared" si="99"/>
        <v>art books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7">
        <v>40148.701388888883</v>
      </c>
      <c r="K1564">
        <v>1253712916</v>
      </c>
      <c r="L1564" s="17">
        <v>40079.232824074068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5" t="e">
        <f t="shared" si="97"/>
        <v>#DIV/0!</v>
      </c>
      <c r="S1564" t="str">
        <f t="shared" si="98"/>
        <v>publishing</v>
      </c>
      <c r="T1564" t="str">
        <f t="shared" si="99"/>
        <v>art books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7">
        <v>41712.367488425924</v>
      </c>
      <c r="K1565">
        <v>1389635351</v>
      </c>
      <c r="L1565" s="17">
        <v>41652.409155092588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1.4166666666666665</v>
      </c>
      <c r="R1565" s="5">
        <f t="shared" si="97"/>
        <v>42.5</v>
      </c>
      <c r="S1565" t="str">
        <f t="shared" si="98"/>
        <v>publishing</v>
      </c>
      <c r="T1565" t="str">
        <f t="shared" si="99"/>
        <v>art books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7">
        <v>42152.503472222219</v>
      </c>
      <c r="K1566">
        <v>1430124509</v>
      </c>
      <c r="L1566" s="17">
        <v>42121.033668981479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0.1</v>
      </c>
      <c r="R1566" s="5">
        <f t="shared" si="97"/>
        <v>10</v>
      </c>
      <c r="S1566" t="str">
        <f t="shared" si="98"/>
        <v>publishing</v>
      </c>
      <c r="T1566" t="str">
        <f t="shared" si="99"/>
        <v>art books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7">
        <v>40702.396539351852</v>
      </c>
      <c r="K1567">
        <v>1304962261</v>
      </c>
      <c r="L1567" s="17">
        <v>40672.396539351852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</v>
      </c>
      <c r="R1567" s="5">
        <f t="shared" si="97"/>
        <v>100</v>
      </c>
      <c r="S1567" t="str">
        <f t="shared" si="98"/>
        <v>publishing</v>
      </c>
      <c r="T1567" t="str">
        <f t="shared" si="99"/>
        <v>art books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7">
        <v>42578.583333333336</v>
      </c>
      <c r="K1568">
        <v>1467151204</v>
      </c>
      <c r="L1568" s="17">
        <v>42549.583379629628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21.25</v>
      </c>
      <c r="R1568" s="5">
        <f t="shared" si="97"/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7">
        <v>41686.666666666664</v>
      </c>
      <c r="K1569">
        <v>1391293745</v>
      </c>
      <c r="L1569" s="17">
        <v>41671.603530092587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</v>
      </c>
      <c r="R1569" s="5">
        <f t="shared" si="97"/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7">
        <v>41996.728993055549</v>
      </c>
      <c r="K1570">
        <v>1416360585</v>
      </c>
      <c r="L1570" s="17">
        <v>41961.728993055549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13.639999999999999</v>
      </c>
      <c r="R1570" s="5">
        <f t="shared" si="97"/>
        <v>155</v>
      </c>
      <c r="S1570" t="str">
        <f t="shared" si="98"/>
        <v>publishing</v>
      </c>
      <c r="T1570" t="str">
        <f t="shared" si="99"/>
        <v>art books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7">
        <v>41419.346226851849</v>
      </c>
      <c r="K1571">
        <v>1366906714</v>
      </c>
      <c r="L1571" s="17">
        <v>41389.346226851849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5" t="e">
        <f t="shared" si="97"/>
        <v>#DIV/0!</v>
      </c>
      <c r="S1571" t="str">
        <f t="shared" si="98"/>
        <v>publishing</v>
      </c>
      <c r="T1571" t="str">
        <f t="shared" si="99"/>
        <v>art books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7">
        <v>42468.43844907407</v>
      </c>
      <c r="K1572">
        <v>1457551882</v>
      </c>
      <c r="L1572" s="17">
        <v>42438.480115740742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41.4</v>
      </c>
      <c r="R1572" s="5">
        <f t="shared" si="97"/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7">
        <v>42174.436145833337</v>
      </c>
      <c r="K1573">
        <v>1432146483</v>
      </c>
      <c r="L1573" s="17">
        <v>42144.436145833337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0.66115702479338845</v>
      </c>
      <c r="R1573" s="5">
        <f t="shared" si="97"/>
        <v>20</v>
      </c>
      <c r="S1573" t="str">
        <f t="shared" si="98"/>
        <v>publishing</v>
      </c>
      <c r="T1573" t="str">
        <f t="shared" si="99"/>
        <v>art books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7">
        <v>42428.665972222218</v>
      </c>
      <c r="K1574">
        <v>1454546859</v>
      </c>
      <c r="L1574" s="17">
        <v>42403.699756944443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5</v>
      </c>
      <c r="R1574" s="5">
        <f t="shared" si="97"/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7">
        <v>42825.832638888889</v>
      </c>
      <c r="K1575">
        <v>1487548802</v>
      </c>
      <c r="L1575" s="17">
        <v>42785.666689814818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2.4777777777777779</v>
      </c>
      <c r="R1575" s="5">
        <f t="shared" si="97"/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7">
        <v>42052.594085648147</v>
      </c>
      <c r="K1576">
        <v>1421187329</v>
      </c>
      <c r="L1576" s="17">
        <v>42017.594085648147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5.0599999999999996</v>
      </c>
      <c r="R1576" s="5">
        <f t="shared" si="97"/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7">
        <v>41829.190925925926</v>
      </c>
      <c r="K1577">
        <v>1402317296</v>
      </c>
      <c r="L1577" s="17">
        <v>41799.190925925926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22.91</v>
      </c>
      <c r="R1577" s="5">
        <f t="shared" si="97"/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7">
        <v>42185.545925925922</v>
      </c>
      <c r="K1578">
        <v>1431810368</v>
      </c>
      <c r="L1578" s="17">
        <v>42140.545925925922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13</v>
      </c>
      <c r="R1578" s="5">
        <f t="shared" si="97"/>
        <v>65</v>
      </c>
      <c r="S1578" t="str">
        <f t="shared" si="98"/>
        <v>publishing</v>
      </c>
      <c r="T1578" t="str">
        <f t="shared" si="99"/>
        <v>art books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7">
        <v>41114.514444444445</v>
      </c>
      <c r="K1579">
        <v>1337977248</v>
      </c>
      <c r="L1579" s="17">
        <v>41054.514444444445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0.54999999999999993</v>
      </c>
      <c r="R1579" s="5">
        <f t="shared" si="97"/>
        <v>27.5</v>
      </c>
      <c r="S1579" t="str">
        <f t="shared" si="98"/>
        <v>publishing</v>
      </c>
      <c r="T1579" t="str">
        <f t="shared" si="99"/>
        <v>art books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7">
        <v>40422.75</v>
      </c>
      <c r="K1580">
        <v>1281317691</v>
      </c>
      <c r="L1580" s="17">
        <v>40398.732534722221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10.806536636794938</v>
      </c>
      <c r="R1580" s="5">
        <f t="shared" si="97"/>
        <v>51.25</v>
      </c>
      <c r="S1580" t="str">
        <f t="shared" si="98"/>
        <v>publishing</v>
      </c>
      <c r="T1580" t="str">
        <f t="shared" si="99"/>
        <v>art books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7">
        <v>41514.663090277776</v>
      </c>
      <c r="K1581">
        <v>1374882891</v>
      </c>
      <c r="L1581" s="17">
        <v>41481.663090277776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0.84008400840084008</v>
      </c>
      <c r="R1581" s="5">
        <f t="shared" si="97"/>
        <v>14</v>
      </c>
      <c r="S1581" t="str">
        <f t="shared" si="98"/>
        <v>publishing</v>
      </c>
      <c r="T1581" t="str">
        <f t="shared" si="99"/>
        <v>art books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7">
        <v>41049.716736111113</v>
      </c>
      <c r="K1582">
        <v>1332378726</v>
      </c>
      <c r="L1582" s="17">
        <v>40989.716736111113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5" t="e">
        <f t="shared" si="97"/>
        <v>#DIV/0!</v>
      </c>
      <c r="S1582" t="str">
        <f t="shared" si="98"/>
        <v>publishing</v>
      </c>
      <c r="T1582" t="str">
        <f t="shared" si="99"/>
        <v>art books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7">
        <v>42357.115624999999</v>
      </c>
      <c r="K1583">
        <v>1447757190</v>
      </c>
      <c r="L1583" s="17">
        <v>42325.115624999999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0.5</v>
      </c>
      <c r="R1583" s="5">
        <f t="shared" si="97"/>
        <v>5</v>
      </c>
      <c r="S1583" t="str">
        <f t="shared" si="98"/>
        <v>photography</v>
      </c>
      <c r="T1583" t="str">
        <f t="shared" si="99"/>
        <v>places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7">
        <v>42303.555555555555</v>
      </c>
      <c r="K1584">
        <v>1440961053</v>
      </c>
      <c r="L1584" s="17">
        <v>42246.456631944442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9.3000000000000007</v>
      </c>
      <c r="R1584" s="5">
        <f t="shared" si="97"/>
        <v>31</v>
      </c>
      <c r="S1584" t="str">
        <f t="shared" si="98"/>
        <v>photography</v>
      </c>
      <c r="T1584" t="str">
        <f t="shared" si="99"/>
        <v>places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7">
        <v>41907.571655092594</v>
      </c>
      <c r="K1585">
        <v>1409089391</v>
      </c>
      <c r="L1585" s="17">
        <v>41877.571655092594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7.4999999999999997E-2</v>
      </c>
      <c r="R1585" s="5">
        <f t="shared" si="97"/>
        <v>15</v>
      </c>
      <c r="S1585" t="str">
        <f t="shared" si="98"/>
        <v>photography</v>
      </c>
      <c r="T1585" t="str">
        <f t="shared" si="99"/>
        <v>places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7">
        <v>41789.315983796296</v>
      </c>
      <c r="K1586">
        <v>1400600101</v>
      </c>
      <c r="L1586" s="17">
        <v>41779.315983796296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5" t="e">
        <f t="shared" si="97"/>
        <v>#DIV/0!</v>
      </c>
      <c r="S1586" t="str">
        <f t="shared" si="98"/>
        <v>photography</v>
      </c>
      <c r="T1586" t="str">
        <f t="shared" si="99"/>
        <v>places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7">
        <v>42729.124999999993</v>
      </c>
      <c r="K1587">
        <v>1480800568</v>
      </c>
      <c r="L1587" s="17">
        <v>42707.562129629623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79</v>
      </c>
      <c r="R1587" s="5">
        <f t="shared" si="97"/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7">
        <v>42098.729421296295</v>
      </c>
      <c r="K1588">
        <v>1425609022</v>
      </c>
      <c r="L1588" s="17">
        <v>42068.771087962967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5" t="e">
        <f t="shared" si="97"/>
        <v>#DIV/0!</v>
      </c>
      <c r="S1588" t="str">
        <f t="shared" si="98"/>
        <v>photography</v>
      </c>
      <c r="T1588" t="str">
        <f t="shared" si="99"/>
        <v>places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7">
        <v>41986.617650462962</v>
      </c>
      <c r="K1589">
        <v>1415918965</v>
      </c>
      <c r="L1589" s="17">
        <v>41956.617650462962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1.3333333333333334E-2</v>
      </c>
      <c r="R1589" s="5">
        <f t="shared" si="97"/>
        <v>1</v>
      </c>
      <c r="S1589" t="str">
        <f t="shared" si="98"/>
        <v>photography</v>
      </c>
      <c r="T1589" t="str">
        <f t="shared" si="9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7">
        <v>42035.508333333331</v>
      </c>
      <c r="K1590">
        <v>1420091999</v>
      </c>
      <c r="L1590" s="17">
        <v>42004.916655092595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5" t="e">
        <f t="shared" si="97"/>
        <v>#DIV/0!</v>
      </c>
      <c r="S1590" t="str">
        <f t="shared" si="98"/>
        <v>photography</v>
      </c>
      <c r="T1590" t="str">
        <f t="shared" si="99"/>
        <v>places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7">
        <v>42286.651458333326</v>
      </c>
      <c r="K1591">
        <v>1441841886</v>
      </c>
      <c r="L1591" s="17">
        <v>42256.651458333326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5" t="e">
        <f t="shared" si="97"/>
        <v>#DIV/0!</v>
      </c>
      <c r="S1591" t="str">
        <f t="shared" si="98"/>
        <v>photography</v>
      </c>
      <c r="T1591" t="str">
        <f t="shared" si="99"/>
        <v>places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7">
        <v>42270.523888888885</v>
      </c>
      <c r="K1592">
        <v>1440448464</v>
      </c>
      <c r="L1592" s="17">
        <v>42240.523888888885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1.7000000000000002</v>
      </c>
      <c r="R1592" s="5">
        <f t="shared" si="97"/>
        <v>510</v>
      </c>
      <c r="S1592" t="str">
        <f t="shared" si="98"/>
        <v>photography</v>
      </c>
      <c r="T1592" t="str">
        <f t="shared" si="99"/>
        <v>places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7">
        <v>42463.351168981484</v>
      </c>
      <c r="K1593">
        <v>1457112341</v>
      </c>
      <c r="L1593" s="17">
        <v>42433.392835648141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29.228571428571428</v>
      </c>
      <c r="R1593" s="5">
        <f t="shared" si="97"/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7">
        <v>42090.697743055549</v>
      </c>
      <c r="K1594">
        <v>1423619085</v>
      </c>
      <c r="L1594" s="17">
        <v>42045.73940972222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5" t="e">
        <f t="shared" si="97"/>
        <v>#DIV/0!</v>
      </c>
      <c r="S1594" t="str">
        <f t="shared" si="98"/>
        <v>photography</v>
      </c>
      <c r="T1594" t="str">
        <f t="shared" si="99"/>
        <v>places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7">
        <v>42063.51221064815</v>
      </c>
      <c r="K1595">
        <v>1422562655</v>
      </c>
      <c r="L1595" s="17">
        <v>42033.51221064815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1.3636363636363637E-2</v>
      </c>
      <c r="R1595" s="5">
        <f t="shared" si="97"/>
        <v>1</v>
      </c>
      <c r="S1595" t="str">
        <f t="shared" si="98"/>
        <v>photography</v>
      </c>
      <c r="T1595" t="str">
        <f t="shared" si="99"/>
        <v>places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7">
        <v>42505.347916666658</v>
      </c>
      <c r="K1596">
        <v>1458147982</v>
      </c>
      <c r="L1596" s="17">
        <v>42445.379421296289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20.5</v>
      </c>
      <c r="R1596" s="5">
        <f t="shared" si="97"/>
        <v>20.5</v>
      </c>
      <c r="S1596" t="str">
        <f t="shared" si="98"/>
        <v>photography</v>
      </c>
      <c r="T1596" t="str">
        <f t="shared" si="99"/>
        <v>places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7">
        <v>41808.509027777778</v>
      </c>
      <c r="K1597">
        <v>1400634728</v>
      </c>
      <c r="L1597" s="17">
        <v>41779.71675925926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0.27999999999999997</v>
      </c>
      <c r="R1597" s="5">
        <f t="shared" si="97"/>
        <v>40</v>
      </c>
      <c r="S1597" t="str">
        <f t="shared" si="98"/>
        <v>photography</v>
      </c>
      <c r="T1597" t="str">
        <f t="shared" si="99"/>
        <v>places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7">
        <v>41986.13853009259</v>
      </c>
      <c r="K1598">
        <v>1414577969</v>
      </c>
      <c r="L1598" s="17">
        <v>41941.096863425926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2.3076923076923079</v>
      </c>
      <c r="R1598" s="5">
        <f t="shared" si="97"/>
        <v>25</v>
      </c>
      <c r="S1598" t="str">
        <f t="shared" si="98"/>
        <v>photography</v>
      </c>
      <c r="T1598" t="str">
        <f t="shared" si="99"/>
        <v>places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7">
        <v>42633.020798611113</v>
      </c>
      <c r="K1599">
        <v>1471768197</v>
      </c>
      <c r="L1599" s="17">
        <v>42603.020798611113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5" t="e">
        <f t="shared" si="97"/>
        <v>#DIV/0!</v>
      </c>
      <c r="S1599" t="str">
        <f t="shared" si="98"/>
        <v>photography</v>
      </c>
      <c r="T1599" t="str">
        <f t="shared" si="9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7">
        <v>42211.334004629629</v>
      </c>
      <c r="K1600">
        <v>1432742458</v>
      </c>
      <c r="L1600" s="17">
        <v>42151.334004629629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0.125</v>
      </c>
      <c r="R1600" s="5">
        <f t="shared" si="97"/>
        <v>1</v>
      </c>
      <c r="S1600" t="str">
        <f t="shared" si="98"/>
        <v>photography</v>
      </c>
      <c r="T1600" t="str">
        <f t="shared" si="9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7">
        <v>42468.164074074077</v>
      </c>
      <c r="K1601">
        <v>1457528176</v>
      </c>
      <c r="L1601" s="17">
        <v>42438.205740740734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5" t="e">
        <f t="shared" si="97"/>
        <v>#DIV/0!</v>
      </c>
      <c r="S1601" t="str">
        <f t="shared" si="98"/>
        <v>photography</v>
      </c>
      <c r="T1601" t="str">
        <f t="shared" si="99"/>
        <v>places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7">
        <v>41834.882638888885</v>
      </c>
      <c r="K1602">
        <v>1401585752</v>
      </c>
      <c r="L1602" s="17">
        <v>41790.723981481482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6"/>
        <v>7.3400000000000007</v>
      </c>
      <c r="R1602" s="5">
        <f t="shared" si="97"/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7">
        <v>40667.759641203702</v>
      </c>
      <c r="K1603">
        <v>1301969633</v>
      </c>
      <c r="L1603" s="17">
        <v>40637.759641203702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0">E1603/D1603*100</f>
        <v>108.2492</v>
      </c>
      <c r="R1603" s="5">
        <f t="shared" ref="R1603:R1666" si="101">E1603/N1603</f>
        <v>48.325535714285714</v>
      </c>
      <c r="S1603" t="str">
        <f t="shared" ref="S1603:S1666" si="102">LEFT(P1603,SEARCH("/",P1603)-1)</f>
        <v>music</v>
      </c>
      <c r="T1603" t="str">
        <f t="shared" ref="T1603:T1666" si="103">RIGHT(P1603,LEN(P1603)-SEARCH("/",P1603))</f>
        <v>rock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7">
        <v>40830.625</v>
      </c>
      <c r="K1604">
        <v>1314947317</v>
      </c>
      <c r="L1604" s="17">
        <v>40787.964317129627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100.16666666666667</v>
      </c>
      <c r="R1604" s="5">
        <f t="shared" si="101"/>
        <v>46.953125</v>
      </c>
      <c r="S1604" t="str">
        <f t="shared" si="102"/>
        <v>music</v>
      </c>
      <c r="T1604" t="str">
        <f t="shared" si="103"/>
        <v>rock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7">
        <v>40935.836331018516</v>
      </c>
      <c r="K1605">
        <v>1322539459</v>
      </c>
      <c r="L1605" s="17">
        <v>40875.836331018516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100.03299999999999</v>
      </c>
      <c r="R1605" s="5">
        <f t="shared" si="101"/>
        <v>66.688666666666663</v>
      </c>
      <c r="S1605" t="str">
        <f t="shared" si="102"/>
        <v>music</v>
      </c>
      <c r="T1605" t="str">
        <f t="shared" si="103"/>
        <v>rock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7">
        <v>40985.470312499994</v>
      </c>
      <c r="K1606">
        <v>1328559435</v>
      </c>
      <c r="L1606" s="17">
        <v>40945.511979166666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122.10714285714286</v>
      </c>
      <c r="R1606" s="5">
        <f t="shared" si="101"/>
        <v>48.842857142857142</v>
      </c>
      <c r="S1606" t="str">
        <f t="shared" si="102"/>
        <v>music</v>
      </c>
      <c r="T1606" t="str">
        <f t="shared" si="103"/>
        <v>rock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7">
        <v>40755.958333333328</v>
      </c>
      <c r="K1607">
        <v>1311380313</v>
      </c>
      <c r="L1607" s="17">
        <v>40746.679548611108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100.69333333333334</v>
      </c>
      <c r="R1607" s="5">
        <f t="shared" si="101"/>
        <v>137.30909090909091</v>
      </c>
      <c r="S1607" t="str">
        <f t="shared" si="102"/>
        <v>music</v>
      </c>
      <c r="T1607" t="str">
        <f t="shared" si="103"/>
        <v>rock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7">
        <v>40625.736550925925</v>
      </c>
      <c r="K1608">
        <v>1293158438</v>
      </c>
      <c r="L1608" s="17">
        <v>40535.778217592589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101.004125</v>
      </c>
      <c r="R1608" s="5">
        <f t="shared" si="101"/>
        <v>87.829673913043479</v>
      </c>
      <c r="S1608" t="str">
        <f t="shared" si="102"/>
        <v>music</v>
      </c>
      <c r="T1608" t="str">
        <f t="shared" si="103"/>
        <v>rock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7">
        <v>41074.475127314814</v>
      </c>
      <c r="K1609">
        <v>1337887451</v>
      </c>
      <c r="L1609" s="17">
        <v>41053.475127314814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145.11000000000001</v>
      </c>
      <c r="R1609" s="5">
        <f t="shared" si="101"/>
        <v>70.785365853658533</v>
      </c>
      <c r="S1609" t="str">
        <f t="shared" si="102"/>
        <v>music</v>
      </c>
      <c r="T1609" t="str">
        <f t="shared" si="103"/>
        <v>rock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7">
        <v>41639.893055555556</v>
      </c>
      <c r="K1610">
        <v>1385754986</v>
      </c>
      <c r="L1610" s="17">
        <v>41607.497523148144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101.25</v>
      </c>
      <c r="R1610" s="5">
        <f t="shared" si="101"/>
        <v>52.826086956521742</v>
      </c>
      <c r="S1610" t="str">
        <f t="shared" si="102"/>
        <v>music</v>
      </c>
      <c r="T1610" t="str">
        <f t="shared" si="103"/>
        <v>rock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7">
        <v>40849</v>
      </c>
      <c r="K1611">
        <v>1315612909</v>
      </c>
      <c r="L1611" s="17">
        <v>40795.667928240735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118.33333333333333</v>
      </c>
      <c r="R1611" s="5">
        <f t="shared" si="101"/>
        <v>443.75</v>
      </c>
      <c r="S1611" t="str">
        <f t="shared" si="102"/>
        <v>music</v>
      </c>
      <c r="T1611" t="str">
        <f t="shared" si="103"/>
        <v>rock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7">
        <v>41258.591550925921</v>
      </c>
      <c r="K1612">
        <v>1353017510</v>
      </c>
      <c r="L1612" s="17">
        <v>41228.591550925921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271.85000000000002</v>
      </c>
      <c r="R1612" s="5">
        <f t="shared" si="101"/>
        <v>48.544642857142854</v>
      </c>
      <c r="S1612" t="str">
        <f t="shared" si="102"/>
        <v>music</v>
      </c>
      <c r="T1612" t="str">
        <f t="shared" si="103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7">
        <v>41429.667037037034</v>
      </c>
      <c r="K1613">
        <v>1368576032</v>
      </c>
      <c r="L1613" s="17">
        <v>41408.667037037034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125.125</v>
      </c>
      <c r="R1613" s="5">
        <f t="shared" si="101"/>
        <v>37.074074074074076</v>
      </c>
      <c r="S1613" t="str">
        <f t="shared" si="102"/>
        <v>music</v>
      </c>
      <c r="T1613" t="str">
        <f t="shared" si="103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7">
        <v>41276.541481481479</v>
      </c>
      <c r="K1614">
        <v>1354568384</v>
      </c>
      <c r="L1614" s="17">
        <v>41246.541481481479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110.00000000000001</v>
      </c>
      <c r="R1614" s="5">
        <f t="shared" si="101"/>
        <v>50</v>
      </c>
      <c r="S1614" t="str">
        <f t="shared" si="102"/>
        <v>music</v>
      </c>
      <c r="T1614" t="str">
        <f t="shared" si="103"/>
        <v>rock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7">
        <v>41111.736134259256</v>
      </c>
      <c r="K1615">
        <v>1340329202</v>
      </c>
      <c r="L1615" s="17">
        <v>41081.736134259256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101.49999999999999</v>
      </c>
      <c r="R1615" s="5">
        <f t="shared" si="101"/>
        <v>39.03846153846154</v>
      </c>
      <c r="S1615" t="str">
        <f t="shared" si="102"/>
        <v>music</v>
      </c>
      <c r="T1615" t="str">
        <f t="shared" si="103"/>
        <v>rock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7">
        <v>41854.375</v>
      </c>
      <c r="K1616">
        <v>1401924769</v>
      </c>
      <c r="L1616" s="17">
        <v>41794.647789351846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102.69999999999999</v>
      </c>
      <c r="R1616" s="5">
        <f t="shared" si="101"/>
        <v>66.688311688311686</v>
      </c>
      <c r="S1616" t="str">
        <f t="shared" si="102"/>
        <v>music</v>
      </c>
      <c r="T1616" t="str">
        <f t="shared" si="103"/>
        <v>rock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7">
        <v>40889.759212962963</v>
      </c>
      <c r="K1617">
        <v>1319850796</v>
      </c>
      <c r="L1617" s="17">
        <v>40844.717546296291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114.12500000000001</v>
      </c>
      <c r="R1617" s="5">
        <f t="shared" si="101"/>
        <v>67.132352941176464</v>
      </c>
      <c r="S1617" t="str">
        <f t="shared" si="102"/>
        <v>music</v>
      </c>
      <c r="T1617" t="str">
        <f t="shared" si="103"/>
        <v>rock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7">
        <v>41235.583333333328</v>
      </c>
      <c r="K1618">
        <v>1350061821</v>
      </c>
      <c r="L1618" s="17">
        <v>41194.382187499999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104.2</v>
      </c>
      <c r="R1618" s="5">
        <f t="shared" si="101"/>
        <v>66.369426751592357</v>
      </c>
      <c r="S1618" t="str">
        <f t="shared" si="102"/>
        <v>music</v>
      </c>
      <c r="T1618" t="str">
        <f t="shared" si="103"/>
        <v>rock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7">
        <v>41579.458333333328</v>
      </c>
      <c r="K1619">
        <v>1380470188</v>
      </c>
      <c r="L1619" s="17">
        <v>41546.330879629626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145.85714285714286</v>
      </c>
      <c r="R1619" s="5">
        <f t="shared" si="101"/>
        <v>64.620253164556956</v>
      </c>
      <c r="S1619" t="str">
        <f t="shared" si="102"/>
        <v>music</v>
      </c>
      <c r="T1619" t="str">
        <f t="shared" si="103"/>
        <v>rock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7">
        <v>41341.321006944439</v>
      </c>
      <c r="K1620">
        <v>1359301335</v>
      </c>
      <c r="L1620" s="17">
        <v>41301.321006944439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105.06666666666666</v>
      </c>
      <c r="R1620" s="5">
        <f t="shared" si="101"/>
        <v>58.370370370370374</v>
      </c>
      <c r="S1620" t="str">
        <f t="shared" si="102"/>
        <v>music</v>
      </c>
      <c r="T1620" t="str">
        <f t="shared" si="103"/>
        <v>rock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7">
        <v>41896.852847222224</v>
      </c>
      <c r="K1621">
        <v>1408940886</v>
      </c>
      <c r="L1621" s="17">
        <v>41875.852847222224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133.33333333333331</v>
      </c>
      <c r="R1621" s="5">
        <f t="shared" si="101"/>
        <v>86.956521739130437</v>
      </c>
      <c r="S1621" t="str">
        <f t="shared" si="102"/>
        <v>music</v>
      </c>
      <c r="T1621" t="str">
        <f t="shared" si="103"/>
        <v>rock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7">
        <v>41328.006249999999</v>
      </c>
      <c r="K1622">
        <v>1361002140</v>
      </c>
      <c r="L1622" s="17">
        <v>41321.006249999999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112.99999999999999</v>
      </c>
      <c r="R1622" s="5">
        <f t="shared" si="101"/>
        <v>66.470588235294116</v>
      </c>
      <c r="S1622" t="str">
        <f t="shared" si="102"/>
        <v>music</v>
      </c>
      <c r="T1622" t="str">
        <f t="shared" si="103"/>
        <v>rock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7">
        <v>41056.832638888889</v>
      </c>
      <c r="K1623">
        <v>1333550015</v>
      </c>
      <c r="L1623" s="17">
        <v>41003.273321759254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121.2</v>
      </c>
      <c r="R1623" s="5">
        <f t="shared" si="101"/>
        <v>163.78378378378378</v>
      </c>
      <c r="S1623" t="str">
        <f t="shared" si="102"/>
        <v>music</v>
      </c>
      <c r="T1623" t="str">
        <f t="shared" si="103"/>
        <v>rock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7">
        <v>41989.999305555553</v>
      </c>
      <c r="K1624">
        <v>1415343874</v>
      </c>
      <c r="L1624" s="17">
        <v>41949.961504629624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101.72463768115942</v>
      </c>
      <c r="R1624" s="5">
        <f t="shared" si="101"/>
        <v>107.98461538461538</v>
      </c>
      <c r="S1624" t="str">
        <f t="shared" si="102"/>
        <v>music</v>
      </c>
      <c r="T1624" t="str">
        <f t="shared" si="103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7">
        <v>41513.355196759258</v>
      </c>
      <c r="K1625">
        <v>1372437089</v>
      </c>
      <c r="L1625" s="17">
        <v>41453.355196759258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101.06666666666666</v>
      </c>
      <c r="R1625" s="5">
        <f t="shared" si="101"/>
        <v>42.111111111111114</v>
      </c>
      <c r="S1625" t="str">
        <f t="shared" si="102"/>
        <v>music</v>
      </c>
      <c r="T1625" t="str">
        <f t="shared" si="103"/>
        <v>rock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7">
        <v>41283.033969907403</v>
      </c>
      <c r="K1626">
        <v>1354265335</v>
      </c>
      <c r="L1626" s="17">
        <v>41243.033969907403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118</v>
      </c>
      <c r="R1626" s="5">
        <f t="shared" si="101"/>
        <v>47.2</v>
      </c>
      <c r="S1626" t="str">
        <f t="shared" si="102"/>
        <v>music</v>
      </c>
      <c r="T1626" t="str">
        <f t="shared" si="103"/>
        <v>rock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7">
        <v>41163.366354166668</v>
      </c>
      <c r="K1627">
        <v>1344962853</v>
      </c>
      <c r="L1627" s="17">
        <v>41135.366354166668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155.33333333333331</v>
      </c>
      <c r="R1627" s="5">
        <f t="shared" si="101"/>
        <v>112.01923076923077</v>
      </c>
      <c r="S1627" t="str">
        <f t="shared" si="102"/>
        <v>music</v>
      </c>
      <c r="T1627" t="str">
        <f t="shared" si="103"/>
        <v>rock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7">
        <v>41609.556331018517</v>
      </c>
      <c r="K1628">
        <v>1383337267</v>
      </c>
      <c r="L1628" s="17">
        <v>41579.514664351853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101.18750000000001</v>
      </c>
      <c r="R1628" s="5">
        <f t="shared" si="101"/>
        <v>74.953703703703709</v>
      </c>
      <c r="S1628" t="str">
        <f t="shared" si="102"/>
        <v>music</v>
      </c>
      <c r="T1628" t="str">
        <f t="shared" si="103"/>
        <v>rock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7">
        <v>41238.874305555553</v>
      </c>
      <c r="K1629">
        <v>1351011489</v>
      </c>
      <c r="L1629" s="17">
        <v>41205.373715277776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117</v>
      </c>
      <c r="R1629" s="5">
        <f t="shared" si="101"/>
        <v>61.578947368421055</v>
      </c>
      <c r="S1629" t="str">
        <f t="shared" si="102"/>
        <v>music</v>
      </c>
      <c r="T1629" t="str">
        <f t="shared" si="103"/>
        <v>rock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7">
        <v>41807.403726851851</v>
      </c>
      <c r="K1630">
        <v>1400175682</v>
      </c>
      <c r="L1630" s="17">
        <v>41774.403726851851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100.925</v>
      </c>
      <c r="R1630" s="5">
        <f t="shared" si="101"/>
        <v>45.875</v>
      </c>
      <c r="S1630" t="str">
        <f t="shared" si="102"/>
        <v>music</v>
      </c>
      <c r="T1630" t="str">
        <f t="shared" si="103"/>
        <v>rock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7">
        <v>41690.533946759257</v>
      </c>
      <c r="K1631">
        <v>1389041333</v>
      </c>
      <c r="L1631" s="17">
        <v>41645.533946759257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103.66666666666666</v>
      </c>
      <c r="R1631" s="5">
        <f t="shared" si="101"/>
        <v>75.853658536585371</v>
      </c>
      <c r="S1631" t="str">
        <f t="shared" si="102"/>
        <v>music</v>
      </c>
      <c r="T1631" t="str">
        <f t="shared" si="103"/>
        <v>rock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7">
        <v>40969.957638888889</v>
      </c>
      <c r="K1632">
        <v>1328040375</v>
      </c>
      <c r="L1632" s="17">
        <v>40939.504340277774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265.25</v>
      </c>
      <c r="R1632" s="5">
        <f t="shared" si="101"/>
        <v>84.206349206349202</v>
      </c>
      <c r="S1632" t="str">
        <f t="shared" si="102"/>
        <v>music</v>
      </c>
      <c r="T1632" t="str">
        <f t="shared" si="103"/>
        <v>rock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7">
        <v>41194.52616898148</v>
      </c>
      <c r="K1633">
        <v>1347482261</v>
      </c>
      <c r="L1633" s="17">
        <v>41164.52616898148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155.91</v>
      </c>
      <c r="R1633" s="5">
        <f t="shared" si="101"/>
        <v>117.22556390977444</v>
      </c>
      <c r="S1633" t="str">
        <f t="shared" si="102"/>
        <v>music</v>
      </c>
      <c r="T1633" t="str">
        <f t="shared" si="103"/>
        <v>rock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7">
        <v>40810.007569444439</v>
      </c>
      <c r="K1634">
        <v>1311667854</v>
      </c>
      <c r="L1634" s="17">
        <v>40750.007569444439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101.62500000000001</v>
      </c>
      <c r="R1634" s="5">
        <f t="shared" si="101"/>
        <v>86.489361702127653</v>
      </c>
      <c r="S1634" t="str">
        <f t="shared" si="102"/>
        <v>music</v>
      </c>
      <c r="T1634" t="str">
        <f t="shared" si="103"/>
        <v>rock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7">
        <v>40923.875</v>
      </c>
      <c r="K1635">
        <v>1324329156</v>
      </c>
      <c r="L1635" s="17">
        <v>40896.550416666665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100</v>
      </c>
      <c r="R1635" s="5">
        <f t="shared" si="101"/>
        <v>172.41379310344828</v>
      </c>
      <c r="S1635" t="str">
        <f t="shared" si="102"/>
        <v>music</v>
      </c>
      <c r="T1635" t="str">
        <f t="shared" si="103"/>
        <v>rock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7">
        <v>40695.915972222218</v>
      </c>
      <c r="K1636">
        <v>1303706001</v>
      </c>
      <c r="L1636" s="17">
        <v>40657.856493055551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100.49999999999999</v>
      </c>
      <c r="R1636" s="5">
        <f t="shared" si="101"/>
        <v>62.8125</v>
      </c>
      <c r="S1636" t="str">
        <f t="shared" si="102"/>
        <v>music</v>
      </c>
      <c r="T1636" t="str">
        <f t="shared" si="103"/>
        <v>rock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7">
        <v>42562.535428240742</v>
      </c>
      <c r="K1637">
        <v>1463086261</v>
      </c>
      <c r="L1637" s="17">
        <v>42502.535428240742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125.29999999999998</v>
      </c>
      <c r="R1637" s="5">
        <f t="shared" si="101"/>
        <v>67.729729729729726</v>
      </c>
      <c r="S1637" t="str">
        <f t="shared" si="102"/>
        <v>music</v>
      </c>
      <c r="T1637" t="str">
        <f t="shared" si="103"/>
        <v>rock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7">
        <v>40705.833333333328</v>
      </c>
      <c r="K1638">
        <v>1304129088</v>
      </c>
      <c r="L1638" s="17">
        <v>40662.753333333334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103.55555555555556</v>
      </c>
      <c r="R1638" s="5">
        <f t="shared" si="101"/>
        <v>53.5632183908046</v>
      </c>
      <c r="S1638" t="str">
        <f t="shared" si="102"/>
        <v>music</v>
      </c>
      <c r="T1638" t="str">
        <f t="shared" si="103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7">
        <v>40178.652083333334</v>
      </c>
      <c r="K1639">
        <v>1257444140</v>
      </c>
      <c r="L1639" s="17">
        <v>40122.418287037035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103.8</v>
      </c>
      <c r="R1639" s="5">
        <f t="shared" si="101"/>
        <v>34.6</v>
      </c>
      <c r="S1639" t="str">
        <f t="shared" si="102"/>
        <v>music</v>
      </c>
      <c r="T1639" t="str">
        <f t="shared" si="103"/>
        <v>rock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7">
        <v>41333.559027777774</v>
      </c>
      <c r="K1640">
        <v>1358180968</v>
      </c>
      <c r="L1640" s="17">
        <v>41288.353796296295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105</v>
      </c>
      <c r="R1640" s="5">
        <f t="shared" si="101"/>
        <v>38.888888888888886</v>
      </c>
      <c r="S1640" t="str">
        <f t="shared" si="102"/>
        <v>music</v>
      </c>
      <c r="T1640" t="str">
        <f t="shared" si="103"/>
        <v>rock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7">
        <v>40971.319039351853</v>
      </c>
      <c r="K1641">
        <v>1328197165</v>
      </c>
      <c r="L1641" s="17">
        <v>40941.319039351853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100</v>
      </c>
      <c r="R1641" s="5">
        <f t="shared" si="101"/>
        <v>94.736842105263165</v>
      </c>
      <c r="S1641" t="str">
        <f t="shared" si="102"/>
        <v>music</v>
      </c>
      <c r="T1641" t="str">
        <f t="shared" si="103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7">
        <v>40392.749305555553</v>
      </c>
      <c r="K1642">
        <v>1279603955</v>
      </c>
      <c r="L1642" s="17">
        <v>40378.897627314815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169.86</v>
      </c>
      <c r="R1642" s="5">
        <f t="shared" si="101"/>
        <v>39.967058823529413</v>
      </c>
      <c r="S1642" t="str">
        <f t="shared" si="102"/>
        <v>music</v>
      </c>
      <c r="T1642" t="str">
        <f t="shared" si="103"/>
        <v>rock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7">
        <v>41992.263240740744</v>
      </c>
      <c r="K1643">
        <v>1416406744</v>
      </c>
      <c r="L1643" s="17">
        <v>41962.263240740744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101.4</v>
      </c>
      <c r="R1643" s="5">
        <f t="shared" si="101"/>
        <v>97.5</v>
      </c>
      <c r="S1643" t="str">
        <f t="shared" si="102"/>
        <v>music</v>
      </c>
      <c r="T1643" t="str">
        <f t="shared" si="103"/>
        <v>pop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7">
        <v>40707.691284722219</v>
      </c>
      <c r="K1644">
        <v>1306283727</v>
      </c>
      <c r="L1644" s="17">
        <v>40687.691284722219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100</v>
      </c>
      <c r="R1644" s="5">
        <f t="shared" si="101"/>
        <v>42.857142857142854</v>
      </c>
      <c r="S1644" t="str">
        <f t="shared" si="102"/>
        <v>music</v>
      </c>
      <c r="T1644" t="str">
        <f t="shared" si="103"/>
        <v>pop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7">
        <v>41176.490879629629</v>
      </c>
      <c r="K1645">
        <v>1345924012</v>
      </c>
      <c r="L1645" s="17">
        <v>41146.490879629629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124.70000000000002</v>
      </c>
      <c r="R1645" s="5">
        <f t="shared" si="101"/>
        <v>168.51351351351352</v>
      </c>
      <c r="S1645" t="str">
        <f t="shared" si="102"/>
        <v>music</v>
      </c>
      <c r="T1645" t="str">
        <f t="shared" si="103"/>
        <v>pop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7">
        <v>41234.768055555556</v>
      </c>
      <c r="K1646">
        <v>1348363560</v>
      </c>
      <c r="L1646" s="17">
        <v>41174.726388888885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109.5</v>
      </c>
      <c r="R1646" s="5">
        <f t="shared" si="101"/>
        <v>85.546875</v>
      </c>
      <c r="S1646" t="str">
        <f t="shared" si="102"/>
        <v>music</v>
      </c>
      <c r="T1646" t="str">
        <f t="shared" si="103"/>
        <v>pop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7">
        <v>41535.284027777772</v>
      </c>
      <c r="K1647">
        <v>1378306140</v>
      </c>
      <c r="L1647" s="17">
        <v>41521.284027777772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110.80000000000001</v>
      </c>
      <c r="R1647" s="5">
        <f t="shared" si="101"/>
        <v>554</v>
      </c>
      <c r="S1647" t="str">
        <f t="shared" si="102"/>
        <v>music</v>
      </c>
      <c r="T1647" t="str">
        <f t="shared" si="103"/>
        <v>pop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7">
        <v>41865.424305555556</v>
      </c>
      <c r="K1648">
        <v>1405248503</v>
      </c>
      <c r="L1648" s="17">
        <v>41833.116932870369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110.2</v>
      </c>
      <c r="R1648" s="5">
        <f t="shared" si="101"/>
        <v>26.554216867469879</v>
      </c>
      <c r="S1648" t="str">
        <f t="shared" si="102"/>
        <v>music</v>
      </c>
      <c r="T1648" t="str">
        <f t="shared" si="103"/>
        <v>pop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7">
        <v>41069.076122685183</v>
      </c>
      <c r="K1649">
        <v>1336643377</v>
      </c>
      <c r="L1649" s="17">
        <v>41039.076122685183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104.71999999999998</v>
      </c>
      <c r="R1649" s="5">
        <f t="shared" si="101"/>
        <v>113.82608695652173</v>
      </c>
      <c r="S1649" t="str">
        <f t="shared" si="102"/>
        <v>music</v>
      </c>
      <c r="T1649" t="str">
        <f t="shared" si="103"/>
        <v>pop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7">
        <v>40622.329652777778</v>
      </c>
      <c r="K1650">
        <v>1298048082</v>
      </c>
      <c r="L1650" s="17">
        <v>40592.371319444443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125.26086956521738</v>
      </c>
      <c r="R1650" s="5">
        <f t="shared" si="101"/>
        <v>32.011111111111113</v>
      </c>
      <c r="S1650" t="str">
        <f t="shared" si="102"/>
        <v>music</v>
      </c>
      <c r="T1650" t="str">
        <f t="shared" si="103"/>
        <v>pop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7">
        <v>41782.351331018515</v>
      </c>
      <c r="K1651">
        <v>1396974355</v>
      </c>
      <c r="L1651" s="17">
        <v>41737.351331018515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100.58763157894737</v>
      </c>
      <c r="R1651" s="5">
        <f t="shared" si="101"/>
        <v>47.189259259259259</v>
      </c>
      <c r="S1651" t="str">
        <f t="shared" si="102"/>
        <v>music</v>
      </c>
      <c r="T1651" t="str">
        <f t="shared" si="103"/>
        <v>pop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7">
        <v>41556.102280092593</v>
      </c>
      <c r="K1652">
        <v>1378722437</v>
      </c>
      <c r="L1652" s="17">
        <v>41526.102280092593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141.55000000000001</v>
      </c>
      <c r="R1652" s="5">
        <f t="shared" si="101"/>
        <v>88.46875</v>
      </c>
      <c r="S1652" t="str">
        <f t="shared" si="102"/>
        <v>music</v>
      </c>
      <c r="T1652" t="str">
        <f t="shared" si="103"/>
        <v>pop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7">
        <v>40658.957638888889</v>
      </c>
      <c r="K1653">
        <v>1300916220</v>
      </c>
      <c r="L1653" s="17">
        <v>40625.567361111105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100.75</v>
      </c>
      <c r="R1653" s="5">
        <f t="shared" si="101"/>
        <v>100.75</v>
      </c>
      <c r="S1653" t="str">
        <f t="shared" si="102"/>
        <v>music</v>
      </c>
      <c r="T1653" t="str">
        <f t="shared" si="103"/>
        <v>pop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7">
        <v>41602.201307870368</v>
      </c>
      <c r="K1654">
        <v>1382701793</v>
      </c>
      <c r="L1654" s="17">
        <v>41572.159641203703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100.66666666666666</v>
      </c>
      <c r="R1654" s="5">
        <f t="shared" si="101"/>
        <v>64.714285714285708</v>
      </c>
      <c r="S1654" t="str">
        <f t="shared" si="102"/>
        <v>music</v>
      </c>
      <c r="T1654" t="str">
        <f t="shared" si="103"/>
        <v>pop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7">
        <v>40657.501111111109</v>
      </c>
      <c r="K1655">
        <v>1300996896</v>
      </c>
      <c r="L1655" s="17">
        <v>40626.501111111109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174.2304</v>
      </c>
      <c r="R1655" s="5">
        <f t="shared" si="101"/>
        <v>51.854285714285716</v>
      </c>
      <c r="S1655" t="str">
        <f t="shared" si="102"/>
        <v>music</v>
      </c>
      <c r="T1655" t="str">
        <f t="shared" si="103"/>
        <v>pop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7">
        <v>41017.557407407403</v>
      </c>
      <c r="K1656">
        <v>1332192160</v>
      </c>
      <c r="L1656" s="17">
        <v>40987.557407407403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119.90909090909089</v>
      </c>
      <c r="R1656" s="5">
        <f t="shared" si="101"/>
        <v>38.794117647058826</v>
      </c>
      <c r="S1656" t="str">
        <f t="shared" si="102"/>
        <v>music</v>
      </c>
      <c r="T1656" t="str">
        <f t="shared" si="103"/>
        <v>pop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7">
        <v>41004.416898148142</v>
      </c>
      <c r="K1657">
        <v>1331060420</v>
      </c>
      <c r="L1657" s="17">
        <v>40974.458564814813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142.86666666666667</v>
      </c>
      <c r="R1657" s="5">
        <f t="shared" si="101"/>
        <v>44.645833333333336</v>
      </c>
      <c r="S1657" t="str">
        <f t="shared" si="102"/>
        <v>music</v>
      </c>
      <c r="T1657" t="str">
        <f t="shared" si="103"/>
        <v>pop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7">
        <v>41256.595509259256</v>
      </c>
      <c r="K1658">
        <v>1352845052</v>
      </c>
      <c r="L1658" s="17">
        <v>41226.595509259256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100.33493333333334</v>
      </c>
      <c r="R1658" s="5">
        <f t="shared" si="101"/>
        <v>156.77333333333334</v>
      </c>
      <c r="S1658" t="str">
        <f t="shared" si="102"/>
        <v>music</v>
      </c>
      <c r="T1658" t="str">
        <f t="shared" si="103"/>
        <v>pop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7">
        <v>41053.448703703703</v>
      </c>
      <c r="K1659">
        <v>1335293168</v>
      </c>
      <c r="L1659" s="17">
        <v>41023.448703703703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104.93380000000001</v>
      </c>
      <c r="R1659" s="5">
        <f t="shared" si="101"/>
        <v>118.70339366515837</v>
      </c>
      <c r="S1659" t="str">
        <f t="shared" si="102"/>
        <v>music</v>
      </c>
      <c r="T1659" t="str">
        <f t="shared" si="103"/>
        <v>pop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7">
        <v>41261.263888888883</v>
      </c>
      <c r="K1660">
        <v>1352524767</v>
      </c>
      <c r="L1660" s="17">
        <v>41222.888506944444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132.23333333333335</v>
      </c>
      <c r="R1660" s="5">
        <f t="shared" si="101"/>
        <v>74.149532710280369</v>
      </c>
      <c r="S1660" t="str">
        <f t="shared" si="102"/>
        <v>music</v>
      </c>
      <c r="T1660" t="str">
        <f t="shared" si="103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7">
        <v>41625.166666666664</v>
      </c>
      <c r="K1661">
        <v>1384811721</v>
      </c>
      <c r="L1661" s="17">
        <v>41596.580104166664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112.79999999999998</v>
      </c>
      <c r="R1661" s="5">
        <f t="shared" si="101"/>
        <v>12.533333333333333</v>
      </c>
      <c r="S1661" t="str">
        <f t="shared" si="102"/>
        <v>music</v>
      </c>
      <c r="T1661" t="str">
        <f t="shared" si="103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7">
        <v>42490.582638888889</v>
      </c>
      <c r="K1662">
        <v>1459355950</v>
      </c>
      <c r="L1662" s="17">
        <v>42459.360532407409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1253.75</v>
      </c>
      <c r="R1662" s="5">
        <f t="shared" si="101"/>
        <v>27.861111111111111</v>
      </c>
      <c r="S1662" t="str">
        <f t="shared" si="102"/>
        <v>music</v>
      </c>
      <c r="T1662" t="str">
        <f t="shared" si="103"/>
        <v>pop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7">
        <v>42386.541666666664</v>
      </c>
      <c r="K1663">
        <v>1449359831</v>
      </c>
      <c r="L1663" s="17">
        <v>42343.664710648147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102.50632911392405</v>
      </c>
      <c r="R1663" s="5">
        <f t="shared" si="101"/>
        <v>80.178217821782184</v>
      </c>
      <c r="S1663" t="str">
        <f t="shared" si="102"/>
        <v>music</v>
      </c>
      <c r="T1663" t="str">
        <f t="shared" si="103"/>
        <v>pop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7">
        <v>40907.906666666662</v>
      </c>
      <c r="K1664">
        <v>1320122736</v>
      </c>
      <c r="L1664" s="17">
        <v>40847.864999999998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102.6375</v>
      </c>
      <c r="R1664" s="5">
        <f t="shared" si="101"/>
        <v>132.43548387096774</v>
      </c>
      <c r="S1664" t="str">
        <f t="shared" si="102"/>
        <v>music</v>
      </c>
      <c r="T1664" t="str">
        <f t="shared" si="103"/>
        <v>pop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7">
        <v>42035.688738425924</v>
      </c>
      <c r="K1665">
        <v>1420158707</v>
      </c>
      <c r="L1665" s="17">
        <v>42005.688738425924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108</v>
      </c>
      <c r="R1665" s="5">
        <f t="shared" si="101"/>
        <v>33.75</v>
      </c>
      <c r="S1665" t="str">
        <f t="shared" si="102"/>
        <v>music</v>
      </c>
      <c r="T1665" t="str">
        <f t="shared" si="103"/>
        <v>pop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7">
        <v>40983.832638888889</v>
      </c>
      <c r="K1666">
        <v>1328033818</v>
      </c>
      <c r="L1666" s="17">
        <v>40939.428449074068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0"/>
        <v>122.40879999999999</v>
      </c>
      <c r="R1666" s="5">
        <f t="shared" si="101"/>
        <v>34.384494382022467</v>
      </c>
      <c r="S1666" t="str">
        <f t="shared" si="102"/>
        <v>music</v>
      </c>
      <c r="T1666" t="str">
        <f t="shared" si="103"/>
        <v>pop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7">
        <v>40595.791666666664</v>
      </c>
      <c r="K1667">
        <v>1295624113</v>
      </c>
      <c r="L1667" s="17">
        <v>40564.316122685181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4">E1667/D1667*100</f>
        <v>119.45714285714286</v>
      </c>
      <c r="R1667" s="5">
        <f t="shared" ref="R1667:R1730" si="105">E1667/N1667</f>
        <v>44.956989247311824</v>
      </c>
      <c r="S1667" t="str">
        <f t="shared" ref="S1667:S1730" si="106">LEFT(P1667,SEARCH("/",P1667)-1)</f>
        <v>music</v>
      </c>
      <c r="T1667" t="str">
        <f t="shared" ref="T1667:T1730" si="107">RIGHT(P1667,LEN(P1667)-SEARCH("/",P1667))</f>
        <v>pop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7">
        <v>41360.878159722219</v>
      </c>
      <c r="K1668">
        <v>1361858673</v>
      </c>
      <c r="L1668" s="17">
        <v>41330.91982638889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160.88</v>
      </c>
      <c r="R1668" s="5">
        <f t="shared" si="105"/>
        <v>41.04081632653061</v>
      </c>
      <c r="S1668" t="str">
        <f t="shared" si="106"/>
        <v>music</v>
      </c>
      <c r="T1668" t="str">
        <f t="shared" si="107"/>
        <v>pop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7">
        <v>41708.957638888889</v>
      </c>
      <c r="K1669">
        <v>1392169298</v>
      </c>
      <c r="L1669" s="17">
        <v>41681.737245370365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126.85294117647059</v>
      </c>
      <c r="R1669" s="5">
        <f t="shared" si="105"/>
        <v>52.597560975609753</v>
      </c>
      <c r="S1669" t="str">
        <f t="shared" si="106"/>
        <v>music</v>
      </c>
      <c r="T1669" t="str">
        <f t="shared" si="107"/>
        <v>pop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7">
        <v>40874.858090277776</v>
      </c>
      <c r="K1670">
        <v>1319859339</v>
      </c>
      <c r="L1670" s="17">
        <v>40844.816423611104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102.6375</v>
      </c>
      <c r="R1670" s="5">
        <f t="shared" si="105"/>
        <v>70.784482758620683</v>
      </c>
      <c r="S1670" t="str">
        <f t="shared" si="106"/>
        <v>music</v>
      </c>
      <c r="T1670" t="str">
        <f t="shared" si="107"/>
        <v>pop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7">
        <v>42521.551805555551</v>
      </c>
      <c r="K1671">
        <v>1459545276</v>
      </c>
      <c r="L1671" s="17">
        <v>42461.551805555551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139.75</v>
      </c>
      <c r="R1671" s="5">
        <f t="shared" si="105"/>
        <v>53.75</v>
      </c>
      <c r="S1671" t="str">
        <f t="shared" si="106"/>
        <v>music</v>
      </c>
      <c r="T1671" t="str">
        <f t="shared" si="107"/>
        <v>pop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7">
        <v>40363.833333333328</v>
      </c>
      <c r="K1672">
        <v>1273961999</v>
      </c>
      <c r="L1672" s="17">
        <v>40313.597210648149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102.60000000000001</v>
      </c>
      <c r="R1672" s="5">
        <f t="shared" si="105"/>
        <v>44.608695652173914</v>
      </c>
      <c r="S1672" t="str">
        <f t="shared" si="106"/>
        <v>music</v>
      </c>
      <c r="T1672" t="str">
        <f t="shared" si="107"/>
        <v>pop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7">
        <v>42583.210810185185</v>
      </c>
      <c r="K1673">
        <v>1467464614</v>
      </c>
      <c r="L1673" s="17">
        <v>42553.210810185185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100.67349999999999</v>
      </c>
      <c r="R1673" s="5">
        <f t="shared" si="105"/>
        <v>26.148961038961041</v>
      </c>
      <c r="S1673" t="str">
        <f t="shared" si="106"/>
        <v>music</v>
      </c>
      <c r="T1673" t="str">
        <f t="shared" si="107"/>
        <v>pop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7">
        <v>41064.323263888888</v>
      </c>
      <c r="K1674">
        <v>1336232730</v>
      </c>
      <c r="L1674" s="17">
        <v>41034.323263888888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112.94117647058823</v>
      </c>
      <c r="R1674" s="5">
        <f t="shared" si="105"/>
        <v>39.183673469387756</v>
      </c>
      <c r="S1674" t="str">
        <f t="shared" si="106"/>
        <v>music</v>
      </c>
      <c r="T1674" t="str">
        <f t="shared" si="107"/>
        <v>pop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7">
        <v>42069.545046296298</v>
      </c>
      <c r="K1675">
        <v>1423083892</v>
      </c>
      <c r="L1675" s="17">
        <v>42039.545046296298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128.09523809523807</v>
      </c>
      <c r="R1675" s="5">
        <f t="shared" si="105"/>
        <v>45.593220338983052</v>
      </c>
      <c r="S1675" t="str">
        <f t="shared" si="106"/>
        <v>music</v>
      </c>
      <c r="T1675" t="str">
        <f t="shared" si="107"/>
        <v>pop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7">
        <v>42599.957638888889</v>
      </c>
      <c r="K1676">
        <v>1468852306</v>
      </c>
      <c r="L1676" s="17">
        <v>42569.272060185183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201.7</v>
      </c>
      <c r="R1676" s="5">
        <f t="shared" si="105"/>
        <v>89.247787610619469</v>
      </c>
      <c r="S1676" t="str">
        <f t="shared" si="106"/>
        <v>music</v>
      </c>
      <c r="T1676" t="str">
        <f t="shared" si="107"/>
        <v>pop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7">
        <v>40832.585416666661</v>
      </c>
      <c r="K1677">
        <v>1316194540</v>
      </c>
      <c r="L1677" s="17">
        <v>40802.399768518517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137.416</v>
      </c>
      <c r="R1677" s="5">
        <f t="shared" si="105"/>
        <v>40.416470588235299</v>
      </c>
      <c r="S1677" t="str">
        <f t="shared" si="106"/>
        <v>music</v>
      </c>
      <c r="T1677" t="str">
        <f t="shared" si="107"/>
        <v>pop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7">
        <v>41019.832638888889</v>
      </c>
      <c r="K1678">
        <v>1330968347</v>
      </c>
      <c r="L1678" s="17">
        <v>40973.392905092594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115.33333333333333</v>
      </c>
      <c r="R1678" s="5">
        <f t="shared" si="105"/>
        <v>82.38095238095238</v>
      </c>
      <c r="S1678" t="str">
        <f t="shared" si="106"/>
        <v>music</v>
      </c>
      <c r="T1678" t="str">
        <f t="shared" si="107"/>
        <v>pop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7">
        <v>42475.915972222218</v>
      </c>
      <c r="K1679">
        <v>1455615976</v>
      </c>
      <c r="L1679" s="17">
        <v>42416.073796296296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111.66666666666667</v>
      </c>
      <c r="R1679" s="5">
        <f t="shared" si="105"/>
        <v>159.52380952380952</v>
      </c>
      <c r="S1679" t="str">
        <f t="shared" si="106"/>
        <v>music</v>
      </c>
      <c r="T1679" t="str">
        <f t="shared" si="107"/>
        <v>pop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7">
        <v>41676.521655092591</v>
      </c>
      <c r="K1680">
        <v>1390509071</v>
      </c>
      <c r="L1680" s="17">
        <v>41662.521655092591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118.39999999999999</v>
      </c>
      <c r="R1680" s="5">
        <f t="shared" si="105"/>
        <v>36.244897959183675</v>
      </c>
      <c r="S1680" t="str">
        <f t="shared" si="106"/>
        <v>music</v>
      </c>
      <c r="T1680" t="str">
        <f t="shared" si="107"/>
        <v>pop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7">
        <v>40745.735474537032</v>
      </c>
      <c r="K1681">
        <v>1309311545</v>
      </c>
      <c r="L1681" s="17">
        <v>40722.735474537032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175</v>
      </c>
      <c r="R1681" s="5">
        <f t="shared" si="105"/>
        <v>62.5</v>
      </c>
      <c r="S1681" t="str">
        <f t="shared" si="106"/>
        <v>music</v>
      </c>
      <c r="T1681" t="str">
        <f t="shared" si="107"/>
        <v>pop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7">
        <v>41832.424386574072</v>
      </c>
      <c r="K1682">
        <v>1402596667</v>
      </c>
      <c r="L1682" s="17">
        <v>41802.424386574072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117.5</v>
      </c>
      <c r="R1682" s="5">
        <f t="shared" si="105"/>
        <v>47</v>
      </c>
      <c r="S1682" t="str">
        <f t="shared" si="106"/>
        <v>music</v>
      </c>
      <c r="T1682" t="str">
        <f t="shared" si="107"/>
        <v>pop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7">
        <v>42822.749999999993</v>
      </c>
      <c r="K1683">
        <v>1486522484</v>
      </c>
      <c r="L1683" s="17">
        <v>42773.78800925926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101.42212307692309</v>
      </c>
      <c r="R1683" s="5">
        <f t="shared" si="105"/>
        <v>74.575090497737563</v>
      </c>
      <c r="S1683" t="str">
        <f t="shared" si="106"/>
        <v>music</v>
      </c>
      <c r="T1683" t="str">
        <f t="shared" si="107"/>
        <v>faith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7">
        <v>42838.838657407403</v>
      </c>
      <c r="K1684">
        <v>1486962460</v>
      </c>
      <c r="L1684" s="17">
        <v>42778.880324074074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5" t="e">
        <f t="shared" si="105"/>
        <v>#DIV/0!</v>
      </c>
      <c r="S1684" t="str">
        <f t="shared" si="106"/>
        <v>music</v>
      </c>
      <c r="T1684" t="str">
        <f t="shared" si="107"/>
        <v>faith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7">
        <v>42832.44835648148</v>
      </c>
      <c r="K1685">
        <v>1489517138</v>
      </c>
      <c r="L1685" s="17">
        <v>42808.44835648148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21.714285714285715</v>
      </c>
      <c r="R1685" s="5">
        <f t="shared" si="105"/>
        <v>76</v>
      </c>
      <c r="S1685" t="str">
        <f t="shared" si="106"/>
        <v>music</v>
      </c>
      <c r="T1685" t="str">
        <f t="shared" si="107"/>
        <v>faith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7">
        <v>42811.440289351849</v>
      </c>
      <c r="K1686">
        <v>1487360041</v>
      </c>
      <c r="L1686" s="17">
        <v>42783.481956018521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109.125</v>
      </c>
      <c r="R1686" s="5">
        <f t="shared" si="105"/>
        <v>86.43564356435644</v>
      </c>
      <c r="S1686" t="str">
        <f t="shared" si="106"/>
        <v>music</v>
      </c>
      <c r="T1686" t="str">
        <f t="shared" si="107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7">
        <v>42817.8752662037</v>
      </c>
      <c r="K1687">
        <v>1487743223</v>
      </c>
      <c r="L1687" s="17">
        <v>42787.916932870365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102.85714285714285</v>
      </c>
      <c r="R1687" s="5">
        <f t="shared" si="105"/>
        <v>24</v>
      </c>
      <c r="S1687" t="str">
        <f t="shared" si="106"/>
        <v>music</v>
      </c>
      <c r="T1687" t="str">
        <f t="shared" si="107"/>
        <v>faith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7">
        <v>42852.468969907401</v>
      </c>
      <c r="K1688">
        <v>1488140119</v>
      </c>
      <c r="L1688" s="17">
        <v>42792.510636574072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0.36</v>
      </c>
      <c r="R1688" s="5">
        <f t="shared" si="105"/>
        <v>18</v>
      </c>
      <c r="S1688" t="str">
        <f t="shared" si="106"/>
        <v>music</v>
      </c>
      <c r="T1688" t="str">
        <f t="shared" si="107"/>
        <v>faith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7">
        <v>42835.510416666664</v>
      </c>
      <c r="K1689">
        <v>1488935245</v>
      </c>
      <c r="L1689" s="17">
        <v>42801.713483796295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31.25</v>
      </c>
      <c r="R1689" s="5">
        <f t="shared" si="105"/>
        <v>80.128205128205124</v>
      </c>
      <c r="S1689" t="str">
        <f t="shared" si="106"/>
        <v>music</v>
      </c>
      <c r="T1689" t="str">
        <f t="shared" si="107"/>
        <v>faith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7">
        <v>42834.15965277778</v>
      </c>
      <c r="K1690">
        <v>1489150194</v>
      </c>
      <c r="L1690" s="17">
        <v>42804.201319444437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44.3</v>
      </c>
      <c r="R1690" s="5">
        <f t="shared" si="105"/>
        <v>253.14285714285714</v>
      </c>
      <c r="S1690" t="str">
        <f t="shared" si="106"/>
        <v>music</v>
      </c>
      <c r="T1690" t="str">
        <f t="shared" si="107"/>
        <v>faith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7">
        <v>42810.567476851851</v>
      </c>
      <c r="K1691">
        <v>1487111830</v>
      </c>
      <c r="L1691" s="17">
        <v>42780.609143518515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100</v>
      </c>
      <c r="R1691" s="5">
        <f t="shared" si="105"/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7">
        <v>42831.056041666663</v>
      </c>
      <c r="K1692">
        <v>1488882042</v>
      </c>
      <c r="L1692" s="17">
        <v>42801.097708333335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25.4</v>
      </c>
      <c r="R1692" s="5">
        <f t="shared" si="105"/>
        <v>57.727272727272727</v>
      </c>
      <c r="S1692" t="str">
        <f t="shared" si="106"/>
        <v>music</v>
      </c>
      <c r="T1692" t="str">
        <f t="shared" si="107"/>
        <v>faith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7">
        <v>42827.708333333336</v>
      </c>
      <c r="K1693">
        <v>1488387008</v>
      </c>
      <c r="L1693" s="17">
        <v>42795.36814814814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33.473333333333329</v>
      </c>
      <c r="R1693" s="5">
        <f t="shared" si="105"/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7">
        <v>42820.665972222218</v>
      </c>
      <c r="K1694">
        <v>1487734667</v>
      </c>
      <c r="L1694" s="17">
        <v>42787.81790509259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47.8</v>
      </c>
      <c r="R1694" s="5">
        <f t="shared" si="105"/>
        <v>159.33333333333334</v>
      </c>
      <c r="S1694" t="str">
        <f t="shared" si="106"/>
        <v>music</v>
      </c>
      <c r="T1694" t="str">
        <f t="shared" si="107"/>
        <v>faith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7">
        <v>42834.499999999993</v>
      </c>
      <c r="K1695">
        <v>1489097112</v>
      </c>
      <c r="L1695" s="17">
        <v>42803.586944444447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9.3333333333333339</v>
      </c>
      <c r="R1695" s="5">
        <f t="shared" si="105"/>
        <v>35</v>
      </c>
      <c r="S1695" t="str">
        <f t="shared" si="106"/>
        <v>music</v>
      </c>
      <c r="T1695" t="str">
        <f t="shared" si="107"/>
        <v>faith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7">
        <v>42820.85833333333</v>
      </c>
      <c r="K1696">
        <v>1488038674</v>
      </c>
      <c r="L1696" s="17">
        <v>42791.336504629631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0.05</v>
      </c>
      <c r="R1696" s="5">
        <f t="shared" si="105"/>
        <v>5</v>
      </c>
      <c r="S1696" t="str">
        <f t="shared" si="106"/>
        <v>music</v>
      </c>
      <c r="T1696" t="str">
        <f t="shared" si="107"/>
        <v>faith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7">
        <v>42834.708333333336</v>
      </c>
      <c r="K1697">
        <v>1488847514</v>
      </c>
      <c r="L1697" s="17">
        <v>42800.698078703703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11.708333333333334</v>
      </c>
      <c r="R1697" s="5">
        <f t="shared" si="105"/>
        <v>61.086956521739133</v>
      </c>
      <c r="S1697" t="str">
        <f t="shared" si="106"/>
        <v>music</v>
      </c>
      <c r="T1697" t="str">
        <f t="shared" si="107"/>
        <v>faith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7">
        <v>42825.694571759253</v>
      </c>
      <c r="K1698">
        <v>1488418811</v>
      </c>
      <c r="L1698" s="17">
        <v>42795.736238425925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5" t="e">
        <f t="shared" si="105"/>
        <v>#DIV/0!</v>
      </c>
      <c r="S1698" t="str">
        <f t="shared" si="106"/>
        <v>music</v>
      </c>
      <c r="T1698" t="str">
        <f t="shared" si="107"/>
        <v>faith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7">
        <v>42834.657962962963</v>
      </c>
      <c r="K1699">
        <v>1489193248</v>
      </c>
      <c r="L1699" s="17">
        <v>42804.69962962962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20.208000000000002</v>
      </c>
      <c r="R1699" s="5">
        <f t="shared" si="105"/>
        <v>114.81818181818181</v>
      </c>
      <c r="S1699" t="str">
        <f t="shared" si="106"/>
        <v>music</v>
      </c>
      <c r="T1699" t="str">
        <f t="shared" si="107"/>
        <v>faith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7">
        <v>42819.814583333333</v>
      </c>
      <c r="K1700">
        <v>1488430760</v>
      </c>
      <c r="L1700" s="17">
        <v>42795.874537037038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5" t="e">
        <f t="shared" si="105"/>
        <v>#DIV/0!</v>
      </c>
      <c r="S1700" t="str">
        <f t="shared" si="106"/>
        <v>music</v>
      </c>
      <c r="T1700" t="str">
        <f t="shared" si="107"/>
        <v>faith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7">
        <v>42836.530613425923</v>
      </c>
      <c r="K1701">
        <v>1489351445</v>
      </c>
      <c r="L1701" s="17">
        <v>42806.530613425923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4.2311459353574925</v>
      </c>
      <c r="R1701" s="5">
        <f t="shared" si="105"/>
        <v>54</v>
      </c>
      <c r="S1701" t="str">
        <f t="shared" si="106"/>
        <v>music</v>
      </c>
      <c r="T1701" t="str">
        <f t="shared" si="107"/>
        <v>faith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7">
        <v>42825.833333333336</v>
      </c>
      <c r="K1702">
        <v>1488418990</v>
      </c>
      <c r="L1702" s="17">
        <v>42795.738310185181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26.06</v>
      </c>
      <c r="R1702" s="5">
        <f t="shared" si="105"/>
        <v>65.974683544303801</v>
      </c>
      <c r="S1702" t="str">
        <f t="shared" si="106"/>
        <v>music</v>
      </c>
      <c r="T1702" t="str">
        <f t="shared" si="107"/>
        <v>faith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7">
        <v>42019.331076388888</v>
      </c>
      <c r="K1703">
        <v>1418745405</v>
      </c>
      <c r="L1703" s="17">
        <v>41989.331076388888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0.19801980198019803</v>
      </c>
      <c r="R1703" s="5">
        <f t="shared" si="105"/>
        <v>5</v>
      </c>
      <c r="S1703" t="str">
        <f t="shared" si="106"/>
        <v>music</v>
      </c>
      <c r="T1703" t="str">
        <f t="shared" si="107"/>
        <v>faith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7">
        <v>42093.494791666664</v>
      </c>
      <c r="K1704">
        <v>1425156750</v>
      </c>
      <c r="L1704" s="17">
        <v>42063.536458333336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6.0606060606060606E-3</v>
      </c>
      <c r="R1704" s="5">
        <f t="shared" si="105"/>
        <v>1</v>
      </c>
      <c r="S1704" t="str">
        <f t="shared" si="106"/>
        <v>music</v>
      </c>
      <c r="T1704" t="str">
        <f t="shared" si="107"/>
        <v>faith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7">
        <v>42246.948344907411</v>
      </c>
      <c r="K1705">
        <v>1435819537</v>
      </c>
      <c r="L1705" s="17">
        <v>42186.948344907411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</v>
      </c>
      <c r="R1705" s="5">
        <f t="shared" si="105"/>
        <v>25.5</v>
      </c>
      <c r="S1705" t="str">
        <f t="shared" si="106"/>
        <v>music</v>
      </c>
      <c r="T1705" t="str">
        <f t="shared" si="107"/>
        <v>faith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7">
        <v>42050.806400462963</v>
      </c>
      <c r="K1706">
        <v>1421464873</v>
      </c>
      <c r="L1706" s="17">
        <v>42020.806400462963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65.100000000000009</v>
      </c>
      <c r="R1706" s="5">
        <f t="shared" si="105"/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7">
        <v>42256.333333333336</v>
      </c>
      <c r="K1707">
        <v>1440807846</v>
      </c>
      <c r="L1707" s="17">
        <v>42244.683402777773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5" t="e">
        <f t="shared" si="105"/>
        <v>#DIV/0!</v>
      </c>
      <c r="S1707" t="str">
        <f t="shared" si="106"/>
        <v>music</v>
      </c>
      <c r="T1707" t="str">
        <f t="shared" si="107"/>
        <v>faith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7">
        <v>42238.973055555551</v>
      </c>
      <c r="K1708">
        <v>1435130472</v>
      </c>
      <c r="L1708" s="17">
        <v>42178.973055555551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5" t="e">
        <f t="shared" si="105"/>
        <v>#DIV/0!</v>
      </c>
      <c r="S1708" t="str">
        <f t="shared" si="106"/>
        <v>music</v>
      </c>
      <c r="T1708" t="str">
        <f t="shared" si="107"/>
        <v>faith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7">
        <v>42457.346006944441</v>
      </c>
      <c r="K1709">
        <v>1456593495</v>
      </c>
      <c r="L1709" s="17">
        <v>42427.387673611105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</v>
      </c>
      <c r="R1709" s="5">
        <f t="shared" si="105"/>
        <v>54.111111111111114</v>
      </c>
      <c r="S1709" t="str">
        <f t="shared" si="106"/>
        <v>music</v>
      </c>
      <c r="T1709" t="str">
        <f t="shared" si="107"/>
        <v>faith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7">
        <v>42491.533634259256</v>
      </c>
      <c r="K1710">
        <v>1458679706</v>
      </c>
      <c r="L1710" s="17">
        <v>42451.533634259256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5" t="e">
        <f t="shared" si="105"/>
        <v>#DIV/0!</v>
      </c>
      <c r="S1710" t="str">
        <f t="shared" si="106"/>
        <v>music</v>
      </c>
      <c r="T1710" t="str">
        <f t="shared" si="107"/>
        <v>faith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7">
        <v>41882.485416666663</v>
      </c>
      <c r="K1711">
        <v>1405949514</v>
      </c>
      <c r="L1711" s="17">
        <v>41841.230486111104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4.8571428571428568</v>
      </c>
      <c r="R1711" s="5">
        <f t="shared" si="105"/>
        <v>21.25</v>
      </c>
      <c r="S1711" t="str">
        <f t="shared" si="106"/>
        <v>music</v>
      </c>
      <c r="T1711" t="str">
        <f t="shared" si="107"/>
        <v>faith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7">
        <v>42387.208333333336</v>
      </c>
      <c r="K1712">
        <v>1449151888</v>
      </c>
      <c r="L1712" s="17">
        <v>42341.257962962954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0.67999999999999994</v>
      </c>
      <c r="R1712" s="5">
        <f t="shared" si="105"/>
        <v>34</v>
      </c>
      <c r="S1712" t="str">
        <f t="shared" si="106"/>
        <v>music</v>
      </c>
      <c r="T1712" t="str">
        <f t="shared" si="107"/>
        <v>faith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7">
        <v>41883.312893518516</v>
      </c>
      <c r="K1713">
        <v>1406907034</v>
      </c>
      <c r="L1713" s="17">
        <v>41852.312893518516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10.5</v>
      </c>
      <c r="R1713" s="5">
        <f t="shared" si="105"/>
        <v>525</v>
      </c>
      <c r="S1713" t="str">
        <f t="shared" si="106"/>
        <v>music</v>
      </c>
      <c r="T1713" t="str">
        <f t="shared" si="107"/>
        <v>faith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7">
        <v>42185.580474537033</v>
      </c>
      <c r="K1714">
        <v>1430517353</v>
      </c>
      <c r="L1714" s="17">
        <v>42125.580474537033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5" t="e">
        <f t="shared" si="105"/>
        <v>#DIV/0!</v>
      </c>
      <c r="S1714" t="str">
        <f t="shared" si="106"/>
        <v>music</v>
      </c>
      <c r="T1714" t="str">
        <f t="shared" si="107"/>
        <v>faith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7">
        <v>41917.467731481483</v>
      </c>
      <c r="K1715">
        <v>1409944412</v>
      </c>
      <c r="L1715" s="17">
        <v>41887.467731481483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1.6666666666666667</v>
      </c>
      <c r="R1715" s="5">
        <f t="shared" si="105"/>
        <v>50</v>
      </c>
      <c r="S1715" t="str">
        <f t="shared" si="106"/>
        <v>music</v>
      </c>
      <c r="T1715" t="str">
        <f t="shared" si="107"/>
        <v>faith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7">
        <v>42125.585196759253</v>
      </c>
      <c r="K1716">
        <v>1427925761</v>
      </c>
      <c r="L1716" s="17">
        <v>42095.585196759253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7.8680000000000003</v>
      </c>
      <c r="R1716" s="5">
        <f t="shared" si="105"/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7">
        <v>42093.806944444441</v>
      </c>
      <c r="K1717">
        <v>1425186785</v>
      </c>
      <c r="L1717" s="17">
        <v>42063.884085648147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0.22</v>
      </c>
      <c r="R1717" s="5">
        <f t="shared" si="105"/>
        <v>5.5</v>
      </c>
      <c r="S1717" t="str">
        <f t="shared" si="106"/>
        <v>music</v>
      </c>
      <c r="T1717" t="str">
        <f t="shared" si="107"/>
        <v>faith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7">
        <v>42713.285868055551</v>
      </c>
      <c r="K1718">
        <v>1477835499</v>
      </c>
      <c r="L1718" s="17">
        <v>42673.244201388887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7.5</v>
      </c>
      <c r="R1718" s="5">
        <f t="shared" si="105"/>
        <v>50</v>
      </c>
      <c r="S1718" t="str">
        <f t="shared" si="106"/>
        <v>music</v>
      </c>
      <c r="T1718" t="str">
        <f t="shared" si="107"/>
        <v>faith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7">
        <v>42480.833333333336</v>
      </c>
      <c r="K1719">
        <v>1459467238</v>
      </c>
      <c r="L1719" s="17">
        <v>42460.648587962954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42.725880551301685</v>
      </c>
      <c r="R1719" s="5">
        <f t="shared" si="105"/>
        <v>34.024390243902438</v>
      </c>
      <c r="S1719" t="str">
        <f t="shared" si="106"/>
        <v>music</v>
      </c>
      <c r="T1719" t="str">
        <f t="shared" si="107"/>
        <v>faith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7">
        <v>42503.874305555553</v>
      </c>
      <c r="K1720">
        <v>1459435149</v>
      </c>
      <c r="L1720" s="17">
        <v>42460.277187499996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0.2142857142857143</v>
      </c>
      <c r="R1720" s="5">
        <f t="shared" si="105"/>
        <v>37.5</v>
      </c>
      <c r="S1720" t="str">
        <f t="shared" si="106"/>
        <v>music</v>
      </c>
      <c r="T1720" t="str">
        <f t="shared" si="107"/>
        <v>faith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7">
        <v>41899.201284722221</v>
      </c>
      <c r="K1721">
        <v>1408366191</v>
      </c>
      <c r="L1721" s="17">
        <v>41869.201284722221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0.87500000000000011</v>
      </c>
      <c r="R1721" s="5">
        <f t="shared" si="105"/>
        <v>11.666666666666666</v>
      </c>
      <c r="S1721" t="str">
        <f t="shared" si="106"/>
        <v>music</v>
      </c>
      <c r="T1721" t="str">
        <f t="shared" si="107"/>
        <v>faith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7">
        <v>41952.491562499999</v>
      </c>
      <c r="K1722">
        <v>1412966871</v>
      </c>
      <c r="L1722" s="17">
        <v>41922.449895833335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</v>
      </c>
      <c r="R1722" s="5">
        <f t="shared" si="105"/>
        <v>28.125</v>
      </c>
      <c r="S1722" t="str">
        <f t="shared" si="106"/>
        <v>music</v>
      </c>
      <c r="T1722" t="str">
        <f t="shared" si="107"/>
        <v>faith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7">
        <v>42349.12804398148</v>
      </c>
      <c r="K1723">
        <v>1447239863</v>
      </c>
      <c r="L1723" s="17">
        <v>42319.12804398148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5" t="e">
        <f t="shared" si="105"/>
        <v>#DIV/0!</v>
      </c>
      <c r="S1723" t="str">
        <f t="shared" si="106"/>
        <v>music</v>
      </c>
      <c r="T1723" t="str">
        <f t="shared" si="107"/>
        <v>faith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7">
        <v>42462.673611111109</v>
      </c>
      <c r="K1724">
        <v>1456441429</v>
      </c>
      <c r="L1724" s="17">
        <v>42425.627650462957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3.4722222222222224E-2</v>
      </c>
      <c r="R1724" s="5">
        <f t="shared" si="105"/>
        <v>1</v>
      </c>
      <c r="S1724" t="str">
        <f t="shared" si="106"/>
        <v>music</v>
      </c>
      <c r="T1724" t="str">
        <f t="shared" si="107"/>
        <v>faith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7">
        <v>42185.916666666664</v>
      </c>
      <c r="K1725">
        <v>1430855315</v>
      </c>
      <c r="L1725" s="17">
        <v>42129.492071759254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</v>
      </c>
      <c r="R1725" s="5">
        <f t="shared" si="105"/>
        <v>216.66666666666666</v>
      </c>
      <c r="S1725" t="str">
        <f t="shared" si="106"/>
        <v>music</v>
      </c>
      <c r="T1725" t="str">
        <f t="shared" si="107"/>
        <v>faith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7">
        <v>41942.599097222221</v>
      </c>
      <c r="K1726">
        <v>1412115762</v>
      </c>
      <c r="L1726" s="17">
        <v>41912.599097222221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0.58333333333333337</v>
      </c>
      <c r="R1726" s="5">
        <f t="shared" si="105"/>
        <v>8.75</v>
      </c>
      <c r="S1726" t="str">
        <f t="shared" si="106"/>
        <v>music</v>
      </c>
      <c r="T1726" t="str">
        <f t="shared" si="107"/>
        <v>faith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7">
        <v>41875.634826388887</v>
      </c>
      <c r="K1727">
        <v>1406330049</v>
      </c>
      <c r="L1727" s="17">
        <v>41845.634826388887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10.181818181818182</v>
      </c>
      <c r="R1727" s="5">
        <f t="shared" si="105"/>
        <v>62.222222222222221</v>
      </c>
      <c r="S1727" t="str">
        <f t="shared" si="106"/>
        <v>music</v>
      </c>
      <c r="T1727" t="str">
        <f t="shared" si="107"/>
        <v>faith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7">
        <v>41817.586388888885</v>
      </c>
      <c r="K1728">
        <v>1401401064</v>
      </c>
      <c r="L1728" s="17">
        <v>41788.586388888885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33.784615384615385</v>
      </c>
      <c r="R1728" s="5">
        <f t="shared" si="105"/>
        <v>137.25</v>
      </c>
      <c r="S1728" t="str">
        <f t="shared" si="106"/>
        <v>music</v>
      </c>
      <c r="T1728" t="str">
        <f t="shared" si="107"/>
        <v>faith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7">
        <v>42099.124999999993</v>
      </c>
      <c r="K1729">
        <v>1423520177</v>
      </c>
      <c r="L1729" s="17">
        <v>42044.594641203708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3.3333333333333333E-2</v>
      </c>
      <c r="R1729" s="5">
        <f t="shared" si="105"/>
        <v>1</v>
      </c>
      <c r="S1729" t="str">
        <f t="shared" si="106"/>
        <v>music</v>
      </c>
      <c r="T1729" t="str">
        <f t="shared" si="107"/>
        <v>faith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7">
        <v>42298.292523148142</v>
      </c>
      <c r="K1730">
        <v>1442847674</v>
      </c>
      <c r="L1730" s="17">
        <v>42268.292523148142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4"/>
        <v>68.400000000000006</v>
      </c>
      <c r="R1730" s="5">
        <f t="shared" si="105"/>
        <v>122.14285714285714</v>
      </c>
      <c r="S1730" t="str">
        <f t="shared" si="106"/>
        <v>music</v>
      </c>
      <c r="T1730" t="str">
        <f t="shared" si="107"/>
        <v>faith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7">
        <v>42530.718819444439</v>
      </c>
      <c r="K1731">
        <v>1460337306</v>
      </c>
      <c r="L1731" s="17">
        <v>42470.718819444439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08">E1731/D1731*100</f>
        <v>0</v>
      </c>
      <c r="R1731" s="5" t="e">
        <f t="shared" ref="R1731:R1794" si="109">E1731/N1731</f>
        <v>#DIV/0!</v>
      </c>
      <c r="S1731" t="str">
        <f t="shared" ref="S1731:S1794" si="110">LEFT(P1731,SEARCH("/",P1731)-1)</f>
        <v>music</v>
      </c>
      <c r="T1731" t="str">
        <f t="shared" ref="T1731:T1794" si="111">RIGHT(P1731,LEN(P1731)-SEARCH("/",P1731))</f>
        <v>faith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7">
        <v>42301.754432870373</v>
      </c>
      <c r="K1732">
        <v>1443146783</v>
      </c>
      <c r="L1732" s="17">
        <v>42271.754432870373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5" t="e">
        <f t="shared" si="109"/>
        <v>#DIV/0!</v>
      </c>
      <c r="S1732" t="str">
        <f t="shared" si="110"/>
        <v>music</v>
      </c>
      <c r="T1732" t="str">
        <f t="shared" si="111"/>
        <v>faith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7">
        <v>42166.291666666664</v>
      </c>
      <c r="K1733">
        <v>1432849552</v>
      </c>
      <c r="L1733" s="17">
        <v>42152.573518518511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5" t="e">
        <f t="shared" si="109"/>
        <v>#DIV/0!</v>
      </c>
      <c r="S1733" t="str">
        <f t="shared" si="110"/>
        <v>music</v>
      </c>
      <c r="T1733" t="str">
        <f t="shared" si="111"/>
        <v>faith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7">
        <v>42384.874999999993</v>
      </c>
      <c r="K1734">
        <v>1447777481</v>
      </c>
      <c r="L1734" s="17">
        <v>42325.350474537037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5" t="e">
        <f t="shared" si="109"/>
        <v>#DIV/0!</v>
      </c>
      <c r="S1734" t="str">
        <f t="shared" si="110"/>
        <v>music</v>
      </c>
      <c r="T1734" t="str">
        <f t="shared" si="111"/>
        <v>faith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7">
        <v>42626.562499999993</v>
      </c>
      <c r="K1735">
        <v>1472746374</v>
      </c>
      <c r="L1735" s="17">
        <v>42614.342291666668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5" t="e">
        <f t="shared" si="109"/>
        <v>#DIV/0!</v>
      </c>
      <c r="S1735" t="str">
        <f t="shared" si="110"/>
        <v>music</v>
      </c>
      <c r="T1735" t="str">
        <f t="shared" si="111"/>
        <v>faith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7">
        <v>42131.703194444439</v>
      </c>
      <c r="K1736">
        <v>1428454356</v>
      </c>
      <c r="L1736" s="17">
        <v>42101.703194444439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2.2222222222222223E-2</v>
      </c>
      <c r="R1736" s="5">
        <f t="shared" si="109"/>
        <v>1</v>
      </c>
      <c r="S1736" t="str">
        <f t="shared" si="110"/>
        <v>music</v>
      </c>
      <c r="T1736" t="str">
        <f t="shared" si="111"/>
        <v>faith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7">
        <v>42589.480844907412</v>
      </c>
      <c r="K1737">
        <v>1468006345</v>
      </c>
      <c r="L1737" s="17">
        <v>42559.480844907412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11</v>
      </c>
      <c r="R1737" s="5">
        <f t="shared" si="109"/>
        <v>55</v>
      </c>
      <c r="S1737" t="str">
        <f t="shared" si="110"/>
        <v>music</v>
      </c>
      <c r="T1737" t="str">
        <f t="shared" si="111"/>
        <v>faith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7">
        <v>42316.569826388884</v>
      </c>
      <c r="K1738">
        <v>1444423233</v>
      </c>
      <c r="L1738" s="17">
        <v>42286.52815972222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0.73333333333333328</v>
      </c>
      <c r="R1738" s="5">
        <f t="shared" si="109"/>
        <v>22</v>
      </c>
      <c r="S1738" t="str">
        <f t="shared" si="110"/>
        <v>music</v>
      </c>
      <c r="T1738" t="str">
        <f t="shared" si="111"/>
        <v>faith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7">
        <v>42205.615648148152</v>
      </c>
      <c r="K1739">
        <v>1434840392</v>
      </c>
      <c r="L1739" s="17">
        <v>42175.615648148152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21.25</v>
      </c>
      <c r="R1739" s="5">
        <f t="shared" si="109"/>
        <v>56.666666666666664</v>
      </c>
      <c r="S1739" t="str">
        <f t="shared" si="110"/>
        <v>music</v>
      </c>
      <c r="T1739" t="str">
        <f t="shared" si="111"/>
        <v>faith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7">
        <v>41914.540995370371</v>
      </c>
      <c r="K1740">
        <v>1409691542</v>
      </c>
      <c r="L1740" s="17">
        <v>41884.540995370371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0.4</v>
      </c>
      <c r="R1740" s="5">
        <f t="shared" si="109"/>
        <v>20</v>
      </c>
      <c r="S1740" t="str">
        <f t="shared" si="110"/>
        <v>music</v>
      </c>
      <c r="T1740" t="str">
        <f t="shared" si="111"/>
        <v>faith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7">
        <v>42494.499212962961</v>
      </c>
      <c r="K1741">
        <v>1457297932</v>
      </c>
      <c r="L1741" s="17">
        <v>42435.540879629632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0.1</v>
      </c>
      <c r="R1741" s="5">
        <f t="shared" si="109"/>
        <v>1</v>
      </c>
      <c r="S1741" t="str">
        <f t="shared" si="110"/>
        <v>music</v>
      </c>
      <c r="T1741" t="str">
        <f t="shared" si="111"/>
        <v>faith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7">
        <v>42201.48405092593</v>
      </c>
      <c r="K1742">
        <v>1434483422</v>
      </c>
      <c r="L1742" s="17">
        <v>42171.48405092593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5" t="e">
        <f t="shared" si="109"/>
        <v>#DIV/0!</v>
      </c>
      <c r="S1742" t="str">
        <f t="shared" si="110"/>
        <v>music</v>
      </c>
      <c r="T1742" t="str">
        <f t="shared" si="111"/>
        <v>faith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7">
        <v>42165.294803240737</v>
      </c>
      <c r="K1743">
        <v>1430060671</v>
      </c>
      <c r="L1743" s="17">
        <v>42120.294803240737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110.83333333333334</v>
      </c>
      <c r="R1743" s="5">
        <f t="shared" si="109"/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7">
        <v>42742.541666666664</v>
      </c>
      <c r="K1744">
        <v>1481058170</v>
      </c>
      <c r="L1744" s="17">
        <v>42710.543634259251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108.74999999999999</v>
      </c>
      <c r="R1744" s="5">
        <f t="shared" si="109"/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7">
        <v>42608.832638888889</v>
      </c>
      <c r="K1745">
        <v>1470348775</v>
      </c>
      <c r="L1745" s="17">
        <v>42586.592303240737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100.41666666666667</v>
      </c>
      <c r="R1745" s="5">
        <f t="shared" si="109"/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7">
        <v>42071.230057870365</v>
      </c>
      <c r="K1746">
        <v>1421937077</v>
      </c>
      <c r="L1746" s="17">
        <v>42026.271724537037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118.45454545454545</v>
      </c>
      <c r="R1746" s="5">
        <f t="shared" si="109"/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7">
        <v>42725.749999999993</v>
      </c>
      <c r="K1747">
        <v>1479276838</v>
      </c>
      <c r="L1747" s="17">
        <v>42689.926365740735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114.01428571428571</v>
      </c>
      <c r="R1747" s="5">
        <f t="shared" si="109"/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7">
        <v>42697.749999999993</v>
      </c>
      <c r="K1748">
        <v>1477368867</v>
      </c>
      <c r="L1748" s="17">
        <v>42667.843368055554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148.10000000000002</v>
      </c>
      <c r="R1748" s="5">
        <f t="shared" si="109"/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7">
        <v>42321.291666666664</v>
      </c>
      <c r="K1749">
        <v>1444904830</v>
      </c>
      <c r="L1749" s="17">
        <v>42292.102199074077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104.95555555555556</v>
      </c>
      <c r="R1749" s="5">
        <f t="shared" si="109"/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7">
        <v>42249.617395833331</v>
      </c>
      <c r="K1750">
        <v>1438642143</v>
      </c>
      <c r="L1750" s="17">
        <v>42219.617395833331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129.94800000000001</v>
      </c>
      <c r="R1750" s="5">
        <f t="shared" si="109"/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7">
        <v>42795.458333333336</v>
      </c>
      <c r="K1751">
        <v>1485213921</v>
      </c>
      <c r="L1751" s="17">
        <v>42758.642604166664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123.48756218905473</v>
      </c>
      <c r="R1751" s="5">
        <f t="shared" si="109"/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7">
        <v>42479.503518518519</v>
      </c>
      <c r="K1752">
        <v>1458936304</v>
      </c>
      <c r="L1752" s="17">
        <v>42454.503518518519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201.62</v>
      </c>
      <c r="R1752" s="5">
        <f t="shared" si="109"/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7">
        <v>42082.4065162037</v>
      </c>
      <c r="K1753">
        <v>1424198723</v>
      </c>
      <c r="L1753" s="17">
        <v>42052.448182870365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102.89999999999999</v>
      </c>
      <c r="R1753" s="5">
        <f t="shared" si="109"/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7">
        <v>42656.919930555552</v>
      </c>
      <c r="K1754">
        <v>1473833082</v>
      </c>
      <c r="L1754" s="17">
        <v>42626.919930555552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260.16666666666663</v>
      </c>
      <c r="R1754" s="5">
        <f t="shared" si="109"/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7">
        <v>42450.374629629623</v>
      </c>
      <c r="K1755">
        <v>1455991168</v>
      </c>
      <c r="L1755" s="17">
        <v>42420.416296296295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108</v>
      </c>
      <c r="R1755" s="5">
        <f t="shared" si="109"/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7">
        <v>42097.501770833333</v>
      </c>
      <c r="K1756">
        <v>1425502953</v>
      </c>
      <c r="L1756" s="17">
        <v>42067.543437499997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110.52941176470587</v>
      </c>
      <c r="R1756" s="5">
        <f t="shared" si="109"/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7">
        <v>42282.455567129626</v>
      </c>
      <c r="K1757">
        <v>1441479361</v>
      </c>
      <c r="L1757" s="17">
        <v>42252.455567129626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120</v>
      </c>
      <c r="R1757" s="5">
        <f t="shared" si="109"/>
        <v>7.5</v>
      </c>
      <c r="S1757" t="str">
        <f t="shared" si="110"/>
        <v>photography</v>
      </c>
      <c r="T1757" t="str">
        <f t="shared" si="111"/>
        <v>photobooks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7">
        <v>42610.834131944437</v>
      </c>
      <c r="K1758">
        <v>1468987269</v>
      </c>
      <c r="L1758" s="17">
        <v>42570.834131944437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102.82909090909091</v>
      </c>
      <c r="R1758" s="5">
        <f t="shared" si="109"/>
        <v>47.13</v>
      </c>
      <c r="S1758" t="str">
        <f t="shared" si="110"/>
        <v>photography</v>
      </c>
      <c r="T1758" t="str">
        <f t="shared" si="111"/>
        <v>photobooks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7">
        <v>42763.478472222218</v>
      </c>
      <c r="K1759">
        <v>1483041083</v>
      </c>
      <c r="L1759" s="17">
        <v>42733.494016203702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115.99999999999999</v>
      </c>
      <c r="R1759" s="5">
        <f t="shared" si="109"/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7">
        <v>42565.62259259259</v>
      </c>
      <c r="K1760">
        <v>1463352992</v>
      </c>
      <c r="L1760" s="17">
        <v>42505.62259259259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114.7</v>
      </c>
      <c r="R1760" s="5">
        <f t="shared" si="109"/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7">
        <v>42088.454039351847</v>
      </c>
      <c r="K1761">
        <v>1425585229</v>
      </c>
      <c r="L1761" s="17">
        <v>42068.495706018519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106.60000000000001</v>
      </c>
      <c r="R1761" s="5">
        <f t="shared" si="109"/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7">
        <v>42425.339270833334</v>
      </c>
      <c r="K1762">
        <v>1454688513</v>
      </c>
      <c r="L1762" s="17">
        <v>42405.339270833334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165.44</v>
      </c>
      <c r="R1762" s="5">
        <f t="shared" si="109"/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7">
        <v>42259.234490740739</v>
      </c>
      <c r="K1763">
        <v>1437745060</v>
      </c>
      <c r="L1763" s="17">
        <v>42209.234490740739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155</v>
      </c>
      <c r="R1763" s="5">
        <f t="shared" si="109"/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7">
        <v>42440.648668981477</v>
      </c>
      <c r="K1764">
        <v>1455147245</v>
      </c>
      <c r="L1764" s="17">
        <v>42410.648668981477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885</v>
      </c>
      <c r="R1764" s="5">
        <f t="shared" si="109"/>
        <v>35.4</v>
      </c>
      <c r="S1764" t="str">
        <f t="shared" si="110"/>
        <v>photography</v>
      </c>
      <c r="T1764" t="str">
        <f t="shared" si="111"/>
        <v>photobooks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7">
        <v>42666.535185185181</v>
      </c>
      <c r="K1765">
        <v>1474663840</v>
      </c>
      <c r="L1765" s="17">
        <v>42636.535185185181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101.90833333333333</v>
      </c>
      <c r="R1765" s="5">
        <f t="shared" si="109"/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7">
        <v>41854.15253472222</v>
      </c>
      <c r="K1766">
        <v>1404560379</v>
      </c>
      <c r="L1766" s="17">
        <v>41825.15253472222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19.600000000000001</v>
      </c>
      <c r="R1766" s="5">
        <f t="shared" si="109"/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7">
        <v>41864.647129629629</v>
      </c>
      <c r="K1767">
        <v>1405380712</v>
      </c>
      <c r="L1767" s="17">
        <v>41834.647129629629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59.467839999999995</v>
      </c>
      <c r="R1767" s="5">
        <f t="shared" si="109"/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7">
        <v>41876.52648148148</v>
      </c>
      <c r="K1768">
        <v>1407184688</v>
      </c>
      <c r="L1768" s="17">
        <v>41855.52648148148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5" t="e">
        <f t="shared" si="109"/>
        <v>#DIV/0!</v>
      </c>
      <c r="S1768" t="str">
        <f t="shared" si="110"/>
        <v>photography</v>
      </c>
      <c r="T1768" t="str">
        <f t="shared" si="111"/>
        <v>photobooks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7">
        <v>41854.325046296297</v>
      </c>
      <c r="K1769">
        <v>1404488884</v>
      </c>
      <c r="L1769" s="17">
        <v>41824.325046296297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45.72</v>
      </c>
      <c r="R1769" s="5">
        <f t="shared" si="109"/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7">
        <v>41909.227361111109</v>
      </c>
      <c r="K1770">
        <v>1406640444</v>
      </c>
      <c r="L1770" s="17">
        <v>41849.227361111109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</v>
      </c>
      <c r="R1770" s="5">
        <f t="shared" si="109"/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7">
        <v>42017.485636574071</v>
      </c>
      <c r="K1771">
        <v>1418585959</v>
      </c>
      <c r="L1771" s="17">
        <v>41987.485636574071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2.7025000000000001</v>
      </c>
      <c r="R1771" s="5">
        <f t="shared" si="109"/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7">
        <v>41926.446689814817</v>
      </c>
      <c r="K1772">
        <v>1410288194</v>
      </c>
      <c r="L1772" s="17">
        <v>41891.446689814817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56.51428571428572</v>
      </c>
      <c r="R1772" s="5">
        <f t="shared" si="109"/>
        <v>150.5</v>
      </c>
      <c r="S1772" t="str">
        <f t="shared" si="110"/>
        <v>photography</v>
      </c>
      <c r="T1772" t="str">
        <f t="shared" si="111"/>
        <v>photobooks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7">
        <v>41935.646296296298</v>
      </c>
      <c r="K1773">
        <v>1411515040</v>
      </c>
      <c r="L1773" s="17">
        <v>41905.646296296298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21.30952380952381</v>
      </c>
      <c r="R1773" s="5">
        <f t="shared" si="109"/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7">
        <v>41826.384675925925</v>
      </c>
      <c r="K1774">
        <v>1399482836</v>
      </c>
      <c r="L1774" s="17">
        <v>41766.384675925925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15.6</v>
      </c>
      <c r="R1774" s="5">
        <f t="shared" si="109"/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7">
        <v>42023.427060185182</v>
      </c>
      <c r="K1775">
        <v>1417803298</v>
      </c>
      <c r="L1775" s="17">
        <v>41978.427060185182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6.2566666666666677</v>
      </c>
      <c r="R1775" s="5">
        <f t="shared" si="109"/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7">
        <v>41972.290972222218</v>
      </c>
      <c r="K1776">
        <v>1413609292</v>
      </c>
      <c r="L1776" s="17">
        <v>41929.885324074072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45.92</v>
      </c>
      <c r="R1776" s="5">
        <f t="shared" si="109"/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7">
        <v>41936.643055555556</v>
      </c>
      <c r="K1777">
        <v>1410305160</v>
      </c>
      <c r="L1777" s="17">
        <v>41891.643055555556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65.101538461538468</v>
      </c>
      <c r="R1777" s="5">
        <f t="shared" si="109"/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7">
        <v>41941.623506944445</v>
      </c>
      <c r="K1778">
        <v>1411513071</v>
      </c>
      <c r="L1778" s="17">
        <v>41905.623506944445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</v>
      </c>
      <c r="R1778" s="5">
        <f t="shared" si="109"/>
        <v>83.75</v>
      </c>
      <c r="S1778" t="str">
        <f t="shared" si="110"/>
        <v>photography</v>
      </c>
      <c r="T1778" t="str">
        <f t="shared" si="111"/>
        <v>photobooks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7">
        <v>42055.02376157407</v>
      </c>
      <c r="K1779">
        <v>1421829253</v>
      </c>
      <c r="L1779" s="17">
        <v>42025.02376157407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13.5625</v>
      </c>
      <c r="R1779" s="5">
        <f t="shared" si="109"/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7">
        <v>42090.488368055558</v>
      </c>
      <c r="K1780">
        <v>1423600995</v>
      </c>
      <c r="L1780" s="17">
        <v>42045.530034722215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1.9900000000000002</v>
      </c>
      <c r="R1780" s="5">
        <f t="shared" si="109"/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7">
        <v>42615.358564814807</v>
      </c>
      <c r="K1781">
        <v>1470242180</v>
      </c>
      <c r="L1781" s="17">
        <v>42585.358564814807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36.236363636363642</v>
      </c>
      <c r="R1781" s="5">
        <f t="shared" si="109"/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7">
        <v>42553.267476851855</v>
      </c>
      <c r="K1782">
        <v>1462285510</v>
      </c>
      <c r="L1782" s="17">
        <v>42493.267476851855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39.743333333333339</v>
      </c>
      <c r="R1782" s="5">
        <f t="shared" si="109"/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7">
        <v>42628.284085648142</v>
      </c>
      <c r="K1783">
        <v>1471272545</v>
      </c>
      <c r="L1783" s="17">
        <v>42597.284085648142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25.763636363636365</v>
      </c>
      <c r="R1783" s="5">
        <f t="shared" si="109"/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7">
        <v>42421.241770833331</v>
      </c>
      <c r="K1784">
        <v>1453211289</v>
      </c>
      <c r="L1784" s="17">
        <v>42388.241770833331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15.491428571428573</v>
      </c>
      <c r="R1784" s="5">
        <f t="shared" si="109"/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7">
        <v>42145.616643518515</v>
      </c>
      <c r="K1785">
        <v>1429656478</v>
      </c>
      <c r="L1785" s="17">
        <v>42115.616643518515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23.692499999999999</v>
      </c>
      <c r="R1785" s="5">
        <f t="shared" si="109"/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7">
        <v>42034.809027777774</v>
      </c>
      <c r="K1786">
        <v>1419954240</v>
      </c>
      <c r="L1786" s="17">
        <v>42003.322222222218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39.76</v>
      </c>
      <c r="R1786" s="5">
        <f t="shared" si="109"/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7">
        <v>41927.666666666664</v>
      </c>
      <c r="K1787">
        <v>1410750855</v>
      </c>
      <c r="L1787" s="17">
        <v>41896.801562499997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20.220833333333331</v>
      </c>
      <c r="R1787" s="5">
        <f t="shared" si="109"/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7">
        <v>41988.217326388891</v>
      </c>
      <c r="K1788">
        <v>1416057177</v>
      </c>
      <c r="L1788" s="17">
        <v>41958.217326388891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47.631578947368418</v>
      </c>
      <c r="R1788" s="5">
        <f t="shared" si="109"/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7">
        <v>42098.28052083333</v>
      </c>
      <c r="K1789">
        <v>1425570237</v>
      </c>
      <c r="L1789" s="17">
        <v>42068.322187499994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15.329999999999998</v>
      </c>
      <c r="R1789" s="5">
        <f t="shared" si="109"/>
        <v>63.875</v>
      </c>
      <c r="S1789" t="str">
        <f t="shared" si="110"/>
        <v>photography</v>
      </c>
      <c r="T1789" t="str">
        <f t="shared" si="111"/>
        <v>photobooks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7">
        <v>41943.615069444444</v>
      </c>
      <c r="K1790">
        <v>1412203542</v>
      </c>
      <c r="L1790" s="17">
        <v>41913.615069444444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</v>
      </c>
      <c r="R1790" s="5">
        <f t="shared" si="109"/>
        <v>19</v>
      </c>
      <c r="S1790" t="str">
        <f t="shared" si="110"/>
        <v>photography</v>
      </c>
      <c r="T1790" t="str">
        <f t="shared" si="111"/>
        <v>photobooks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7">
        <v>42015.916701388887</v>
      </c>
      <c r="K1791">
        <v>1415858403</v>
      </c>
      <c r="L1791" s="17">
        <v>41955.916701388887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0.5</v>
      </c>
      <c r="R1791" s="5">
        <f t="shared" si="109"/>
        <v>10</v>
      </c>
      <c r="S1791" t="str">
        <f t="shared" si="110"/>
        <v>photography</v>
      </c>
      <c r="T1791" t="str">
        <f t="shared" si="111"/>
        <v>photobooks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7">
        <v>42040.341180555559</v>
      </c>
      <c r="K1792">
        <v>1420560678</v>
      </c>
      <c r="L1792" s="17">
        <v>42010.341180555559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4.957575757575758</v>
      </c>
      <c r="R1792" s="5">
        <f t="shared" si="109"/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7">
        <v>42033.407002314816</v>
      </c>
      <c r="K1793">
        <v>1417369565</v>
      </c>
      <c r="L1793" s="17">
        <v>41973.407002314816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3.5666666666666664</v>
      </c>
      <c r="R1793" s="5">
        <f t="shared" si="109"/>
        <v>26.75</v>
      </c>
      <c r="S1793" t="str">
        <f t="shared" si="110"/>
        <v>photography</v>
      </c>
      <c r="T1793" t="str">
        <f t="shared" si="111"/>
        <v>photobooks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7">
        <v>42225.957638888889</v>
      </c>
      <c r="K1794">
        <v>1435970682</v>
      </c>
      <c r="L1794" s="17">
        <v>42188.697708333326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08"/>
        <v>61.124000000000002</v>
      </c>
      <c r="R1794" s="5">
        <f t="shared" si="109"/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7">
        <v>41970.6</v>
      </c>
      <c r="K1795">
        <v>1414531440</v>
      </c>
      <c r="L1795" s="17">
        <v>41940.558333333334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2">E1795/D1795*100</f>
        <v>1.3333333333333335</v>
      </c>
      <c r="R1795" s="5">
        <f t="shared" ref="R1795:R1858" si="113">E1795/N1795</f>
        <v>20</v>
      </c>
      <c r="S1795" t="str">
        <f t="shared" ref="S1795:S1858" si="114">LEFT(P1795,SEARCH("/",P1795)-1)</f>
        <v>photography</v>
      </c>
      <c r="T1795" t="str">
        <f t="shared" ref="T1795:T1858" si="115">RIGHT(P1795,LEN(P1795)-SEARCH("/",P1795))</f>
        <v>photobooks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7">
        <v>42046.217847222222</v>
      </c>
      <c r="K1796">
        <v>1420636422</v>
      </c>
      <c r="L1796" s="17">
        <v>42011.217847222222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11.077777777777778</v>
      </c>
      <c r="R1796" s="5">
        <f t="shared" si="113"/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7">
        <v>42657.333333333336</v>
      </c>
      <c r="K1797">
        <v>1473922541</v>
      </c>
      <c r="L1797" s="17">
        <v>42627.955335648141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38.735714285714288</v>
      </c>
      <c r="R1797" s="5">
        <f t="shared" si="113"/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7">
        <v>42575.106087962959</v>
      </c>
      <c r="K1798">
        <v>1464172366</v>
      </c>
      <c r="L1798" s="17">
        <v>42515.106087962959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22.05263157894737</v>
      </c>
      <c r="R1798" s="5">
        <f t="shared" si="113"/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7">
        <v>42719.235983796294</v>
      </c>
      <c r="K1799">
        <v>1479217189</v>
      </c>
      <c r="L1799" s="17">
        <v>42689.235983796294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67.55</v>
      </c>
      <c r="R1799" s="5">
        <f t="shared" si="113"/>
        <v>48.25</v>
      </c>
      <c r="S1799" t="str">
        <f t="shared" si="114"/>
        <v>photography</v>
      </c>
      <c r="T1799" t="str">
        <f t="shared" si="115"/>
        <v>photobooks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7">
        <v>42403.993437499994</v>
      </c>
      <c r="K1800">
        <v>1449388233</v>
      </c>
      <c r="L1800" s="17">
        <v>42343.993437499994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13.637499999999999</v>
      </c>
      <c r="R1800" s="5">
        <f t="shared" si="113"/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7">
        <v>41954.551018518519</v>
      </c>
      <c r="K1801">
        <v>1414008808</v>
      </c>
      <c r="L1801" s="17">
        <v>41934.509351851848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</v>
      </c>
      <c r="R1801" s="5">
        <f t="shared" si="113"/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7">
        <v>42653.272800925923</v>
      </c>
      <c r="K1802">
        <v>1473517970</v>
      </c>
      <c r="L1802" s="17">
        <v>42623.272800925923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20.44963251188932</v>
      </c>
      <c r="R1802" s="5">
        <f t="shared" si="113"/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7">
        <v>42353.173611111109</v>
      </c>
      <c r="K1803">
        <v>1447429868</v>
      </c>
      <c r="L1803" s="17">
        <v>42321.327175925922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13.852941176470587</v>
      </c>
      <c r="R1803" s="5">
        <f t="shared" si="113"/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7">
        <v>42182.582638888889</v>
      </c>
      <c r="K1804">
        <v>1433416830</v>
      </c>
      <c r="L1804" s="17">
        <v>42159.139236111114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48.485714285714288</v>
      </c>
      <c r="R1804" s="5">
        <f t="shared" si="113"/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7">
        <v>42048.738217592596</v>
      </c>
      <c r="K1805">
        <v>1421199782</v>
      </c>
      <c r="L1805" s="17">
        <v>42017.738217592596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30.8</v>
      </c>
      <c r="R1805" s="5">
        <f t="shared" si="113"/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7">
        <v>42322.386620370373</v>
      </c>
      <c r="K1806">
        <v>1444061804</v>
      </c>
      <c r="L1806" s="17">
        <v>42282.344953703701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35.174193548387095</v>
      </c>
      <c r="R1806" s="5">
        <f t="shared" si="113"/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7">
        <v>42279.416666666664</v>
      </c>
      <c r="K1807">
        <v>1441048658</v>
      </c>
      <c r="L1807" s="17">
        <v>42247.470578703702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36.404444444444444</v>
      </c>
      <c r="R1807" s="5">
        <f t="shared" si="113"/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7">
        <v>41912.304965277777</v>
      </c>
      <c r="K1808">
        <v>1409066349</v>
      </c>
      <c r="L1808" s="17">
        <v>41877.304965277777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2.9550000000000001</v>
      </c>
      <c r="R1808" s="5">
        <f t="shared" si="113"/>
        <v>73.875</v>
      </c>
      <c r="S1808" t="str">
        <f t="shared" si="114"/>
        <v>photography</v>
      </c>
      <c r="T1808" t="str">
        <f t="shared" si="115"/>
        <v>photobooks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7">
        <v>41909.735104166662</v>
      </c>
      <c r="K1809">
        <v>1409276313</v>
      </c>
      <c r="L1809" s="17">
        <v>41879.735104166662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11.06</v>
      </c>
      <c r="R1809" s="5">
        <f t="shared" si="113"/>
        <v>69.125</v>
      </c>
      <c r="S1809" t="str">
        <f t="shared" si="114"/>
        <v>photography</v>
      </c>
      <c r="T1809" t="str">
        <f t="shared" si="115"/>
        <v>photobooks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7">
        <v>42777.347569444442</v>
      </c>
      <c r="K1810">
        <v>1483806030</v>
      </c>
      <c r="L1810" s="17">
        <v>42742.347569444442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41.407142857142858</v>
      </c>
      <c r="R1810" s="5">
        <f t="shared" si="113"/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7">
        <v>42064.574525462966</v>
      </c>
      <c r="K1811">
        <v>1422222439</v>
      </c>
      <c r="L1811" s="17">
        <v>42029.574525462966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10.857142857142858</v>
      </c>
      <c r="R1811" s="5">
        <f t="shared" si="113"/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7">
        <v>41872.576689814814</v>
      </c>
      <c r="K1812">
        <v>1407621026</v>
      </c>
      <c r="L1812" s="17">
        <v>41860.576689814814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3.3333333333333335</v>
      </c>
      <c r="R1812" s="5">
        <f t="shared" si="113"/>
        <v>7.5</v>
      </c>
      <c r="S1812" t="str">
        <f t="shared" si="114"/>
        <v>photography</v>
      </c>
      <c r="T1812" t="str">
        <f t="shared" si="115"/>
        <v>photobooks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7">
        <v>41935.833333333328</v>
      </c>
      <c r="K1813">
        <v>1408962270</v>
      </c>
      <c r="L1813" s="17">
        <v>41876.100347222222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7.407407407407407E-2</v>
      </c>
      <c r="R1813" s="5">
        <f t="shared" si="113"/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7">
        <v>42553.985370370363</v>
      </c>
      <c r="K1814">
        <v>1464939536</v>
      </c>
      <c r="L1814" s="17">
        <v>42523.985370370363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13.307692307692307</v>
      </c>
      <c r="R1814" s="5">
        <f t="shared" si="113"/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7">
        <v>41859.55569444444</v>
      </c>
      <c r="K1815">
        <v>1404940812</v>
      </c>
      <c r="L1815" s="17">
        <v>41829.55569444444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5" t="e">
        <f t="shared" si="113"/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7">
        <v>42062.980740740742</v>
      </c>
      <c r="K1816">
        <v>1422516736</v>
      </c>
      <c r="L1816" s="17">
        <v>42032.980740740742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49.183333333333337</v>
      </c>
      <c r="R1816" s="5">
        <f t="shared" si="113"/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7">
        <v>42186.573344907411</v>
      </c>
      <c r="K1817">
        <v>1434577537</v>
      </c>
      <c r="L1817" s="17">
        <v>42172.573344907411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5" t="e">
        <f t="shared" si="113"/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7">
        <v>42576.458333333336</v>
      </c>
      <c r="K1818">
        <v>1467061303</v>
      </c>
      <c r="L1818" s="17">
        <v>42548.542858796289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</v>
      </c>
      <c r="R1818" s="5">
        <f t="shared" si="113"/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7">
        <v>42764.957638888889</v>
      </c>
      <c r="K1819">
        <v>1480607607</v>
      </c>
      <c r="L1819" s="17">
        <v>42705.328784722216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52.327777777777776</v>
      </c>
      <c r="R1819" s="5">
        <f t="shared" si="113"/>
        <v>94.19</v>
      </c>
      <c r="S1819" t="str">
        <f t="shared" si="114"/>
        <v>photography</v>
      </c>
      <c r="T1819" t="str">
        <f t="shared" si="115"/>
        <v>photobooks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7">
        <v>42096.859374999993</v>
      </c>
      <c r="K1820">
        <v>1425447450</v>
      </c>
      <c r="L1820" s="17">
        <v>42066.901041666664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5" t="e">
        <f t="shared" si="113"/>
        <v>#DIV/0!</v>
      </c>
      <c r="S1820" t="str">
        <f t="shared" si="114"/>
        <v>photography</v>
      </c>
      <c r="T1820" t="str">
        <f t="shared" si="115"/>
        <v>photobooks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7">
        <v>41850.418935185182</v>
      </c>
      <c r="K1821">
        <v>1404151396</v>
      </c>
      <c r="L1821" s="17">
        <v>41820.418935185182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</v>
      </c>
      <c r="R1821" s="5">
        <f t="shared" si="113"/>
        <v>6.25</v>
      </c>
      <c r="S1821" t="str">
        <f t="shared" si="114"/>
        <v>photography</v>
      </c>
      <c r="T1821" t="str">
        <f t="shared" si="115"/>
        <v>photobooks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7">
        <v>42094.709374999999</v>
      </c>
      <c r="K1822">
        <v>1425261690</v>
      </c>
      <c r="L1822" s="17">
        <v>42064.75104166667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</v>
      </c>
      <c r="R1822" s="5">
        <f t="shared" si="113"/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7">
        <v>40970.985729166663</v>
      </c>
      <c r="K1823">
        <v>1326872367</v>
      </c>
      <c r="L1823" s="17">
        <v>40925.985729166663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134.88999999999999</v>
      </c>
      <c r="R1823" s="5">
        <f t="shared" si="113"/>
        <v>59.162280701754383</v>
      </c>
      <c r="S1823" t="str">
        <f t="shared" si="114"/>
        <v>music</v>
      </c>
      <c r="T1823" t="str">
        <f t="shared" si="115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7">
        <v>41670.459027777775</v>
      </c>
      <c r="K1824">
        <v>1388084862</v>
      </c>
      <c r="L1824" s="17">
        <v>41634.463680555549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100</v>
      </c>
      <c r="R1824" s="5">
        <f t="shared" si="113"/>
        <v>27.272727272727273</v>
      </c>
      <c r="S1824" t="str">
        <f t="shared" si="114"/>
        <v>music</v>
      </c>
      <c r="T1824" t="str">
        <f t="shared" si="115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7">
        <v>41206.35157407407</v>
      </c>
      <c r="K1825">
        <v>1348503976</v>
      </c>
      <c r="L1825" s="17">
        <v>41176.35157407407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115.85714285714286</v>
      </c>
      <c r="R1825" s="5">
        <f t="shared" si="113"/>
        <v>24.575757575757574</v>
      </c>
      <c r="S1825" t="str">
        <f t="shared" si="114"/>
        <v>music</v>
      </c>
      <c r="T1825" t="str">
        <f t="shared" si="115"/>
        <v>rock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7">
        <v>41646.755555555552</v>
      </c>
      <c r="K1826">
        <v>1387403967</v>
      </c>
      <c r="L1826" s="17">
        <v>41626.582951388889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100.06666666666666</v>
      </c>
      <c r="R1826" s="5">
        <f t="shared" si="113"/>
        <v>75.05</v>
      </c>
      <c r="S1826" t="str">
        <f t="shared" si="114"/>
        <v>music</v>
      </c>
      <c r="T1826" t="str">
        <f t="shared" si="115"/>
        <v>rock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7">
        <v>41466.501192129625</v>
      </c>
      <c r="K1827">
        <v>1371585703</v>
      </c>
      <c r="L1827" s="17">
        <v>41443.501192129625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105.05</v>
      </c>
      <c r="R1827" s="5">
        <f t="shared" si="113"/>
        <v>42.02</v>
      </c>
      <c r="S1827" t="str">
        <f t="shared" si="114"/>
        <v>music</v>
      </c>
      <c r="T1827" t="str">
        <f t="shared" si="115"/>
        <v>rock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7">
        <v>41687.590474537035</v>
      </c>
      <c r="K1828">
        <v>1390083017</v>
      </c>
      <c r="L1828" s="17">
        <v>41657.590474537035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101</v>
      </c>
      <c r="R1828" s="5">
        <f t="shared" si="113"/>
        <v>53.157894736842103</v>
      </c>
      <c r="S1828" t="str">
        <f t="shared" si="114"/>
        <v>music</v>
      </c>
      <c r="T1828" t="str">
        <f t="shared" si="115"/>
        <v>rock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7">
        <v>40604.992604166662</v>
      </c>
      <c r="K1829">
        <v>1294818561</v>
      </c>
      <c r="L1829" s="17">
        <v>40554.992604166662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100.66250000000001</v>
      </c>
      <c r="R1829" s="5">
        <f t="shared" si="113"/>
        <v>83.885416666666671</v>
      </c>
      <c r="S1829" t="str">
        <f t="shared" si="114"/>
        <v>music</v>
      </c>
      <c r="T1829" t="str">
        <f t="shared" si="115"/>
        <v>rock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7">
        <v>41768.583333333328</v>
      </c>
      <c r="K1830">
        <v>1396906530</v>
      </c>
      <c r="L1830" s="17">
        <v>41736.566319444442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100.16000000000001</v>
      </c>
      <c r="R1830" s="5">
        <f t="shared" si="113"/>
        <v>417.33333333333331</v>
      </c>
      <c r="S1830" t="str">
        <f t="shared" si="114"/>
        <v>music</v>
      </c>
      <c r="T1830" t="str">
        <f t="shared" si="115"/>
        <v>rock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7">
        <v>40564.583333333328</v>
      </c>
      <c r="K1831">
        <v>1291428371</v>
      </c>
      <c r="L1831" s="17">
        <v>40515.754293981481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166.68333333333334</v>
      </c>
      <c r="R1831" s="5">
        <f t="shared" si="113"/>
        <v>75.765151515151516</v>
      </c>
      <c r="S1831" t="str">
        <f t="shared" si="114"/>
        <v>music</v>
      </c>
      <c r="T1831" t="str">
        <f t="shared" si="115"/>
        <v>rock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7">
        <v>41694.350775462961</v>
      </c>
      <c r="K1832">
        <v>1390667107</v>
      </c>
      <c r="L1832" s="17">
        <v>41664.350775462961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101.53333333333335</v>
      </c>
      <c r="R1832" s="5">
        <f t="shared" si="113"/>
        <v>67.389380530973455</v>
      </c>
      <c r="S1832" t="str">
        <f t="shared" si="114"/>
        <v>music</v>
      </c>
      <c r="T1832" t="str">
        <f t="shared" si="115"/>
        <v>rock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7">
        <v>41041.662766203699</v>
      </c>
      <c r="K1833">
        <v>1335570863</v>
      </c>
      <c r="L1833" s="17">
        <v>41026.662766203699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103</v>
      </c>
      <c r="R1833" s="5">
        <f t="shared" si="113"/>
        <v>73.571428571428569</v>
      </c>
      <c r="S1833" t="str">
        <f t="shared" si="114"/>
        <v>music</v>
      </c>
      <c r="T1833" t="str">
        <f t="shared" si="115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7">
        <v>40606.206331018519</v>
      </c>
      <c r="K1834">
        <v>1296651427</v>
      </c>
      <c r="L1834" s="17">
        <v>40576.206331018519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142.85714285714286</v>
      </c>
      <c r="R1834" s="5">
        <f t="shared" si="113"/>
        <v>25</v>
      </c>
      <c r="S1834" t="str">
        <f t="shared" si="114"/>
        <v>music</v>
      </c>
      <c r="T1834" t="str">
        <f t="shared" si="115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7">
        <v>41334.999305555553</v>
      </c>
      <c r="K1835">
        <v>1359421403</v>
      </c>
      <c r="L1835" s="17">
        <v>41302.710682870369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262.5</v>
      </c>
      <c r="R1835" s="5">
        <f t="shared" si="113"/>
        <v>42</v>
      </c>
      <c r="S1835" t="str">
        <f t="shared" si="114"/>
        <v>music</v>
      </c>
      <c r="T1835" t="str">
        <f t="shared" si="115"/>
        <v>rock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7">
        <v>42028.630729166667</v>
      </c>
      <c r="K1836">
        <v>1418684895</v>
      </c>
      <c r="L1836" s="17">
        <v>41988.630729166667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118.05000000000001</v>
      </c>
      <c r="R1836" s="5">
        <f t="shared" si="113"/>
        <v>131.16666666666666</v>
      </c>
      <c r="S1836" t="str">
        <f t="shared" si="114"/>
        <v>music</v>
      </c>
      <c r="T1836" t="str">
        <f t="shared" si="115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7">
        <v>42460.327210648145</v>
      </c>
      <c r="K1837">
        <v>1456851071</v>
      </c>
      <c r="L1837" s="17">
        <v>42430.36887731481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104</v>
      </c>
      <c r="R1837" s="5">
        <f t="shared" si="113"/>
        <v>47.272727272727273</v>
      </c>
      <c r="S1837" t="str">
        <f t="shared" si="114"/>
        <v>music</v>
      </c>
      <c r="T1837" t="str">
        <f t="shared" si="115"/>
        <v>rock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7">
        <v>41322.476030092592</v>
      </c>
      <c r="K1838">
        <v>1359660329</v>
      </c>
      <c r="L1838" s="17">
        <v>41305.476030092592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200.34</v>
      </c>
      <c r="R1838" s="5">
        <f t="shared" si="113"/>
        <v>182.12727272727273</v>
      </c>
      <c r="S1838" t="str">
        <f t="shared" si="114"/>
        <v>music</v>
      </c>
      <c r="T1838" t="str">
        <f t="shared" si="115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7">
        <v>40985.672858796293</v>
      </c>
      <c r="K1839">
        <v>1326848935</v>
      </c>
      <c r="L1839" s="17">
        <v>40925.714525462965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306.83333333333331</v>
      </c>
      <c r="R1839" s="5">
        <f t="shared" si="113"/>
        <v>61.366666666666667</v>
      </c>
      <c r="S1839" t="str">
        <f t="shared" si="114"/>
        <v>music</v>
      </c>
      <c r="T1839" t="str">
        <f t="shared" si="115"/>
        <v>rock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7">
        <v>40816.791666666664</v>
      </c>
      <c r="K1840">
        <v>1314989557</v>
      </c>
      <c r="L1840" s="17">
        <v>40788.453206018516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100.149</v>
      </c>
      <c r="R1840" s="5">
        <f t="shared" si="113"/>
        <v>35.767499999999998</v>
      </c>
      <c r="S1840" t="str">
        <f t="shared" si="114"/>
        <v>music</v>
      </c>
      <c r="T1840" t="str">
        <f t="shared" si="115"/>
        <v>rock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7">
        <v>42644.388680555552</v>
      </c>
      <c r="K1841">
        <v>1472750382</v>
      </c>
      <c r="L1841" s="17">
        <v>42614.388680555552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205.29999999999998</v>
      </c>
      <c r="R1841" s="5">
        <f t="shared" si="113"/>
        <v>45.62222222222222</v>
      </c>
      <c r="S1841" t="str">
        <f t="shared" si="114"/>
        <v>music</v>
      </c>
      <c r="T1841" t="str">
        <f t="shared" si="115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7">
        <v>41400.874305555553</v>
      </c>
      <c r="K1842">
        <v>1366251510</v>
      </c>
      <c r="L1842" s="17">
        <v>41381.76284722222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108.88888888888889</v>
      </c>
      <c r="R1842" s="5">
        <f t="shared" si="113"/>
        <v>75.384615384615387</v>
      </c>
      <c r="S1842" t="str">
        <f t="shared" si="114"/>
        <v>music</v>
      </c>
      <c r="T1842" t="str">
        <f t="shared" si="115"/>
        <v>rock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7">
        <v>41778.874305555553</v>
      </c>
      <c r="K1843">
        <v>1397679445</v>
      </c>
      <c r="L1843" s="17">
        <v>41745.512094907404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101.75</v>
      </c>
      <c r="R1843" s="5">
        <f t="shared" si="113"/>
        <v>50.875</v>
      </c>
      <c r="S1843" t="str">
        <f t="shared" si="114"/>
        <v>music</v>
      </c>
      <c r="T1843" t="str">
        <f t="shared" si="115"/>
        <v>rock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7">
        <v>42064.915972222218</v>
      </c>
      <c r="K1844">
        <v>1422371381</v>
      </c>
      <c r="L1844" s="17">
        <v>42031.298391203702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125.25</v>
      </c>
      <c r="R1844" s="5">
        <f t="shared" si="113"/>
        <v>119.28571428571429</v>
      </c>
      <c r="S1844" t="str">
        <f t="shared" si="114"/>
        <v>music</v>
      </c>
      <c r="T1844" t="str">
        <f t="shared" si="115"/>
        <v>rock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7">
        <v>40594.661504629628</v>
      </c>
      <c r="K1845">
        <v>1295653954</v>
      </c>
      <c r="L1845" s="17">
        <v>40564.661504629628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124.0061</v>
      </c>
      <c r="R1845" s="5">
        <f t="shared" si="113"/>
        <v>92.541865671641801</v>
      </c>
      <c r="S1845" t="str">
        <f t="shared" si="114"/>
        <v>music</v>
      </c>
      <c r="T1845" t="str">
        <f t="shared" si="115"/>
        <v>rock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7">
        <v>40704.791666666664</v>
      </c>
      <c r="K1846">
        <v>1304464914</v>
      </c>
      <c r="L1846" s="17">
        <v>40666.640208333331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101.4</v>
      </c>
      <c r="R1846" s="5">
        <f t="shared" si="113"/>
        <v>76.05</v>
      </c>
      <c r="S1846" t="str">
        <f t="shared" si="114"/>
        <v>music</v>
      </c>
      <c r="T1846" t="str">
        <f t="shared" si="115"/>
        <v>rock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7">
        <v>42537.871527777774</v>
      </c>
      <c r="K1847">
        <v>1464854398</v>
      </c>
      <c r="L1847" s="17">
        <v>42522.999976851854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100</v>
      </c>
      <c r="R1847" s="5">
        <f t="shared" si="113"/>
        <v>52.631578947368418</v>
      </c>
      <c r="S1847" t="str">
        <f t="shared" si="114"/>
        <v>music</v>
      </c>
      <c r="T1847" t="str">
        <f t="shared" si="115"/>
        <v>rock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7">
        <v>41258.316863425927</v>
      </c>
      <c r="K1848">
        <v>1352993777</v>
      </c>
      <c r="L1848" s="17">
        <v>41228.316863425927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137.92666666666668</v>
      </c>
      <c r="R1848" s="5">
        <f t="shared" si="113"/>
        <v>98.990430622009569</v>
      </c>
      <c r="S1848" t="str">
        <f t="shared" si="114"/>
        <v>music</v>
      </c>
      <c r="T1848" t="str">
        <f t="shared" si="115"/>
        <v>rock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7">
        <v>42114.903148148143</v>
      </c>
      <c r="K1849">
        <v>1427780432</v>
      </c>
      <c r="L1849" s="17">
        <v>42093.903148148143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120.88000000000001</v>
      </c>
      <c r="R1849" s="5">
        <f t="shared" si="113"/>
        <v>79.526315789473685</v>
      </c>
      <c r="S1849" t="str">
        <f t="shared" si="114"/>
        <v>music</v>
      </c>
      <c r="T1849" t="str">
        <f t="shared" si="115"/>
        <v>rock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7">
        <v>40754.957638888889</v>
      </c>
      <c r="K1850">
        <v>1306608888</v>
      </c>
      <c r="L1850" s="17">
        <v>40691.454722222217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107.36666666666667</v>
      </c>
      <c r="R1850" s="5">
        <f t="shared" si="113"/>
        <v>134.20833333333334</v>
      </c>
      <c r="S1850" t="str">
        <f t="shared" si="114"/>
        <v>music</v>
      </c>
      <c r="T1850" t="str">
        <f t="shared" si="115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7">
        <v>41199.512256944443</v>
      </c>
      <c r="K1851">
        <v>1347913059</v>
      </c>
      <c r="L1851" s="17">
        <v>41169.512256944443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100.33333333333334</v>
      </c>
      <c r="R1851" s="5">
        <f t="shared" si="113"/>
        <v>37.625</v>
      </c>
      <c r="S1851" t="str">
        <f t="shared" si="114"/>
        <v>music</v>
      </c>
      <c r="T1851" t="str">
        <f t="shared" si="115"/>
        <v>rock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7">
        <v>41830.626157407409</v>
      </c>
      <c r="K1852">
        <v>1402441300</v>
      </c>
      <c r="L1852" s="17">
        <v>41800.626157407409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101.52222222222223</v>
      </c>
      <c r="R1852" s="5">
        <f t="shared" si="113"/>
        <v>51.044692737430168</v>
      </c>
      <c r="S1852" t="str">
        <f t="shared" si="114"/>
        <v>music</v>
      </c>
      <c r="T1852" t="str">
        <f t="shared" si="115"/>
        <v>rock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7">
        <v>41847.708333333328</v>
      </c>
      <c r="K1853">
        <v>1404769538</v>
      </c>
      <c r="L1853" s="17">
        <v>41827.57335648148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100.07692307692308</v>
      </c>
      <c r="R1853" s="5">
        <f t="shared" si="113"/>
        <v>50.03846153846154</v>
      </c>
      <c r="S1853" t="str">
        <f t="shared" si="114"/>
        <v>music</v>
      </c>
      <c r="T1853" t="str">
        <f t="shared" si="115"/>
        <v>rock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7">
        <v>42118.666666666664</v>
      </c>
      <c r="K1854">
        <v>1426703452</v>
      </c>
      <c r="L1854" s="17">
        <v>42081.438101851854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116.96666666666667</v>
      </c>
      <c r="R1854" s="5">
        <f t="shared" si="113"/>
        <v>133.93129770992365</v>
      </c>
      <c r="S1854" t="str">
        <f t="shared" si="114"/>
        <v>music</v>
      </c>
      <c r="T1854" t="str">
        <f t="shared" si="115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7">
        <v>41226.768715277773</v>
      </c>
      <c r="K1855">
        <v>1348536417</v>
      </c>
      <c r="L1855" s="17">
        <v>41176.727048611108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101.875</v>
      </c>
      <c r="R1855" s="5">
        <f t="shared" si="113"/>
        <v>58.214285714285715</v>
      </c>
      <c r="S1855" t="str">
        <f t="shared" si="114"/>
        <v>music</v>
      </c>
      <c r="T1855" t="str">
        <f t="shared" si="115"/>
        <v>rock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7">
        <v>41417.687928240739</v>
      </c>
      <c r="K1856">
        <v>1366763437</v>
      </c>
      <c r="L1856" s="17">
        <v>41387.687928240739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102.12366666666665</v>
      </c>
      <c r="R1856" s="5">
        <f t="shared" si="113"/>
        <v>88.037643678160919</v>
      </c>
      <c r="S1856" t="str">
        <f t="shared" si="114"/>
        <v>music</v>
      </c>
      <c r="T1856" t="str">
        <f t="shared" si="115"/>
        <v>rock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7">
        <v>41645.205324074072</v>
      </c>
      <c r="K1857">
        <v>1385124940</v>
      </c>
      <c r="L1857" s="17">
        <v>41600.205324074072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154.05897142857143</v>
      </c>
      <c r="R1857" s="5">
        <f t="shared" si="113"/>
        <v>70.576753926701571</v>
      </c>
      <c r="S1857" t="str">
        <f t="shared" si="114"/>
        <v>music</v>
      </c>
      <c r="T1857" t="str">
        <f t="shared" si="115"/>
        <v>rock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7">
        <v>41838.52166666666</v>
      </c>
      <c r="K1858">
        <v>1403901072</v>
      </c>
      <c r="L1858" s="17">
        <v>41817.52166666666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2"/>
        <v>101.25</v>
      </c>
      <c r="R1858" s="5">
        <f t="shared" si="113"/>
        <v>53.289473684210527</v>
      </c>
      <c r="S1858" t="str">
        <f t="shared" si="114"/>
        <v>music</v>
      </c>
      <c r="T1858" t="str">
        <f t="shared" si="115"/>
        <v>rock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7">
        <v>41894.435335648144</v>
      </c>
      <c r="K1859">
        <v>1407954413</v>
      </c>
      <c r="L1859" s="17">
        <v>41864.435335648144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6">E1859/D1859*100</f>
        <v>100</v>
      </c>
      <c r="R1859" s="5">
        <f t="shared" ref="R1859:R1922" si="117">E1859/N1859</f>
        <v>136.36363636363637</v>
      </c>
      <c r="S1859" t="str">
        <f t="shared" ref="S1859:S1922" si="118">LEFT(P1859,SEARCH("/",P1859)-1)</f>
        <v>music</v>
      </c>
      <c r="T1859" t="str">
        <f t="shared" ref="T1859:T1922" si="119">RIGHT(P1859,LEN(P1859)-SEARCH("/",P1859))</f>
        <v>rock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7">
        <v>40892.908807870372</v>
      </c>
      <c r="K1860">
        <v>1318826921</v>
      </c>
      <c r="L1860" s="17">
        <v>40832.8671412037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108.74800874800874</v>
      </c>
      <c r="R1860" s="5">
        <f t="shared" si="117"/>
        <v>40.547315436241611</v>
      </c>
      <c r="S1860" t="str">
        <f t="shared" si="118"/>
        <v>music</v>
      </c>
      <c r="T1860" t="str">
        <f t="shared" si="119"/>
        <v>rock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7">
        <v>40808.436678240738</v>
      </c>
      <c r="K1861">
        <v>1314124129</v>
      </c>
      <c r="L1861" s="17">
        <v>40778.436678240738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131.83333333333334</v>
      </c>
      <c r="R1861" s="5">
        <f t="shared" si="117"/>
        <v>70.625</v>
      </c>
      <c r="S1861" t="str">
        <f t="shared" si="118"/>
        <v>music</v>
      </c>
      <c r="T1861" t="str">
        <f t="shared" si="11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7">
        <v>41676.375972222217</v>
      </c>
      <c r="K1862">
        <v>1389891684</v>
      </c>
      <c r="L1862" s="17">
        <v>41655.375972222217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133.46666666666667</v>
      </c>
      <c r="R1862" s="5">
        <f t="shared" si="117"/>
        <v>52.684210526315788</v>
      </c>
      <c r="S1862" t="str">
        <f t="shared" si="118"/>
        <v>music</v>
      </c>
      <c r="T1862" t="str">
        <f t="shared" si="119"/>
        <v>rock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7">
        <v>42029.966909722221</v>
      </c>
      <c r="K1863">
        <v>1419664341</v>
      </c>
      <c r="L1863" s="17">
        <v>41999.966909722221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5" t="e">
        <f t="shared" si="117"/>
        <v>#DIV/0!</v>
      </c>
      <c r="S1863" t="str">
        <f t="shared" si="118"/>
        <v>games</v>
      </c>
      <c r="T1863" t="str">
        <f t="shared" si="119"/>
        <v>mobile games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7">
        <v>42801.979166666664</v>
      </c>
      <c r="K1864">
        <v>1484912974</v>
      </c>
      <c r="L1864" s="17">
        <v>42755.159421296288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8.0833333333333321</v>
      </c>
      <c r="R1864" s="5">
        <f t="shared" si="117"/>
        <v>90.9375</v>
      </c>
      <c r="S1864" t="str">
        <f t="shared" si="118"/>
        <v>games</v>
      </c>
      <c r="T1864" t="str">
        <f t="shared" si="119"/>
        <v>mobile games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7">
        <v>41802.463946759257</v>
      </c>
      <c r="K1865">
        <v>1400008085</v>
      </c>
      <c r="L1865" s="17">
        <v>41772.463946759257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0.4</v>
      </c>
      <c r="R1865" s="5">
        <f t="shared" si="117"/>
        <v>5</v>
      </c>
      <c r="S1865" t="str">
        <f t="shared" si="118"/>
        <v>games</v>
      </c>
      <c r="T1865" t="str">
        <f t="shared" si="119"/>
        <v>mobile games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7">
        <v>41763.383101851847</v>
      </c>
      <c r="K1866">
        <v>1396631500</v>
      </c>
      <c r="L1866" s="17">
        <v>41733.383101851847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42.892307692307689</v>
      </c>
      <c r="R1866" s="5">
        <f t="shared" si="117"/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7">
        <v>42680.075775462967</v>
      </c>
      <c r="K1867">
        <v>1475398147</v>
      </c>
      <c r="L1867" s="17">
        <v>42645.034108796295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3.6363636363636364E-3</v>
      </c>
      <c r="R1867" s="5">
        <f t="shared" si="117"/>
        <v>2</v>
      </c>
      <c r="S1867" t="str">
        <f t="shared" si="118"/>
        <v>games</v>
      </c>
      <c r="T1867" t="str">
        <f t="shared" si="119"/>
        <v>mobile games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7">
        <v>42794.833333333336</v>
      </c>
      <c r="K1868">
        <v>1483768497</v>
      </c>
      <c r="L1868" s="17">
        <v>42741.913159722222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0.5</v>
      </c>
      <c r="R1868" s="5">
        <f t="shared" si="117"/>
        <v>62.5</v>
      </c>
      <c r="S1868" t="str">
        <f t="shared" si="118"/>
        <v>games</v>
      </c>
      <c r="T1868" t="str">
        <f t="shared" si="119"/>
        <v>mobile games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7">
        <v>42679.591574074067</v>
      </c>
      <c r="K1869">
        <v>1475791912</v>
      </c>
      <c r="L1869" s="17">
        <v>42649.591574074067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0.05</v>
      </c>
      <c r="R1869" s="5">
        <f t="shared" si="117"/>
        <v>10</v>
      </c>
      <c r="S1869" t="str">
        <f t="shared" si="118"/>
        <v>games</v>
      </c>
      <c r="T1869" t="str">
        <f t="shared" si="119"/>
        <v>mobile games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7">
        <v>42352.999305555553</v>
      </c>
      <c r="K1870">
        <v>1448044925</v>
      </c>
      <c r="L1870" s="17">
        <v>42328.445891203701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4.8680000000000003</v>
      </c>
      <c r="R1870" s="5">
        <f t="shared" si="117"/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7">
        <v>42738.669548611106</v>
      </c>
      <c r="K1871">
        <v>1480896249</v>
      </c>
      <c r="L1871" s="17">
        <v>42708.669548611106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5" t="e">
        <f t="shared" si="117"/>
        <v>#DIV/0!</v>
      </c>
      <c r="S1871" t="str">
        <f t="shared" si="118"/>
        <v>games</v>
      </c>
      <c r="T1871" t="str">
        <f t="shared" si="119"/>
        <v>mobile games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7">
        <v>42399.845138888886</v>
      </c>
      <c r="K1872">
        <v>1451723535</v>
      </c>
      <c r="L1872" s="17">
        <v>42371.02239583333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10.314285714285715</v>
      </c>
      <c r="R1872" s="5">
        <f t="shared" si="117"/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7">
        <v>41963.491909722223</v>
      </c>
      <c r="K1873">
        <v>1413053301</v>
      </c>
      <c r="L1873" s="17">
        <v>41923.450243055551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71.784615384615378</v>
      </c>
      <c r="R1873" s="5">
        <f t="shared" si="117"/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7">
        <v>42184.796319444438</v>
      </c>
      <c r="K1874">
        <v>1433041602</v>
      </c>
      <c r="L1874" s="17">
        <v>42154.796319444438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</v>
      </c>
      <c r="R1874" s="5">
        <f t="shared" si="117"/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7">
        <v>42193.364583333336</v>
      </c>
      <c r="K1875">
        <v>1433861210</v>
      </c>
      <c r="L1875" s="17">
        <v>42164.282523148147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0.44999999999999996</v>
      </c>
      <c r="R1875" s="5">
        <f t="shared" si="117"/>
        <v>18</v>
      </c>
      <c r="S1875" t="str">
        <f t="shared" si="118"/>
        <v>games</v>
      </c>
      <c r="T1875" t="str">
        <f t="shared" si="119"/>
        <v>mobile games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7">
        <v>42549.635798611103</v>
      </c>
      <c r="K1876">
        <v>1465427733</v>
      </c>
      <c r="L1876" s="17">
        <v>42529.635798611103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1.6250000000000001E-2</v>
      </c>
      <c r="R1876" s="5">
        <f t="shared" si="117"/>
        <v>13</v>
      </c>
      <c r="S1876" t="str">
        <f t="shared" si="118"/>
        <v>games</v>
      </c>
      <c r="T1876" t="str">
        <f t="shared" si="119"/>
        <v>mobile games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7">
        <v>42588.566064814811</v>
      </c>
      <c r="K1877">
        <v>1465335308</v>
      </c>
      <c r="L1877" s="17">
        <v>42528.566064814811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0.51</v>
      </c>
      <c r="R1877" s="5">
        <f t="shared" si="117"/>
        <v>17</v>
      </c>
      <c r="S1877" t="str">
        <f t="shared" si="118"/>
        <v>games</v>
      </c>
      <c r="T1877" t="str">
        <f t="shared" si="11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7">
        <v>41805.951446759253</v>
      </c>
      <c r="K1878">
        <v>1400309405</v>
      </c>
      <c r="L1878" s="17">
        <v>41775.951446759253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5" t="e">
        <f t="shared" si="117"/>
        <v>#DIV/0!</v>
      </c>
      <c r="S1878" t="str">
        <f t="shared" si="118"/>
        <v>games</v>
      </c>
      <c r="T1878" t="str">
        <f t="shared" si="11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7">
        <v>42063.695891203701</v>
      </c>
      <c r="K1879">
        <v>1422664925</v>
      </c>
      <c r="L1879" s="17">
        <v>42034.695891203701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5" t="e">
        <f t="shared" si="117"/>
        <v>#DIV/0!</v>
      </c>
      <c r="S1879" t="str">
        <f t="shared" si="118"/>
        <v>games</v>
      </c>
      <c r="T1879" t="str">
        <f t="shared" si="119"/>
        <v>mobile games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7">
        <v>41802.675405092588</v>
      </c>
      <c r="K1880">
        <v>1400026355</v>
      </c>
      <c r="L1880" s="17">
        <v>41772.675405092588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5" t="e">
        <f t="shared" si="117"/>
        <v>#DIV/0!</v>
      </c>
      <c r="S1880" t="str">
        <f t="shared" si="118"/>
        <v>games</v>
      </c>
      <c r="T1880" t="str">
        <f t="shared" si="119"/>
        <v>mobile games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7">
        <v>42443.274641203701</v>
      </c>
      <c r="K1881">
        <v>1455377729</v>
      </c>
      <c r="L1881" s="17">
        <v>42413.316307870373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0.12</v>
      </c>
      <c r="R1881" s="5">
        <f t="shared" si="117"/>
        <v>3</v>
      </c>
      <c r="S1881" t="str">
        <f t="shared" si="118"/>
        <v>games</v>
      </c>
      <c r="T1881" t="str">
        <f t="shared" si="119"/>
        <v>mobile games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7">
        <v>42459.19189814815</v>
      </c>
      <c r="K1882">
        <v>1456839380</v>
      </c>
      <c r="L1882" s="17">
        <v>42430.233564814807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20.080000000000002</v>
      </c>
      <c r="R1882" s="5">
        <f t="shared" si="117"/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7">
        <v>42072.777650462966</v>
      </c>
      <c r="K1883">
        <v>1423366789</v>
      </c>
      <c r="L1883" s="17">
        <v>42042.819317129623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172.68449999999999</v>
      </c>
      <c r="R1883" s="5">
        <f t="shared" si="117"/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7">
        <v>41100.658333333333</v>
      </c>
      <c r="K1884">
        <v>1339109212</v>
      </c>
      <c r="L1884" s="17">
        <v>41067.615879629629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100.8955223880597</v>
      </c>
      <c r="R1884" s="5">
        <f t="shared" si="117"/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7">
        <v>41007.573009259257</v>
      </c>
      <c r="K1885">
        <v>1331333108</v>
      </c>
      <c r="L1885" s="17">
        <v>40977.614675925921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104.8048048048048</v>
      </c>
      <c r="R1885" s="5">
        <f t="shared" si="117"/>
        <v>32.71875</v>
      </c>
      <c r="S1885" t="str">
        <f t="shared" si="118"/>
        <v>music</v>
      </c>
      <c r="T1885" t="str">
        <f t="shared" si="119"/>
        <v>indie rock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7">
        <v>41240.166666666664</v>
      </c>
      <c r="K1886">
        <v>1350967535</v>
      </c>
      <c r="L1886" s="17">
        <v>41204.864988425921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135.1</v>
      </c>
      <c r="R1886" s="5">
        <f t="shared" si="117"/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7">
        <v>41131.583333333328</v>
      </c>
      <c r="K1887">
        <v>1341800110</v>
      </c>
      <c r="L1887" s="17">
        <v>41098.760532407403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116.32786885245903</v>
      </c>
      <c r="R1887" s="5">
        <f t="shared" si="117"/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7">
        <v>41955.615023148144</v>
      </c>
      <c r="K1888">
        <v>1413236738</v>
      </c>
      <c r="L1888" s="17">
        <v>41925.57335648148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102.08333333333333</v>
      </c>
      <c r="R1888" s="5">
        <f t="shared" si="117"/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7">
        <v>42341.562499999993</v>
      </c>
      <c r="K1889">
        <v>1447614732</v>
      </c>
      <c r="L1889" s="17">
        <v>42323.466805555552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111.16666666666666</v>
      </c>
      <c r="R1889" s="5">
        <f t="shared" si="117"/>
        <v>416.875</v>
      </c>
      <c r="S1889" t="str">
        <f t="shared" si="118"/>
        <v>music</v>
      </c>
      <c r="T1889" t="str">
        <f t="shared" si="119"/>
        <v>indie rock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7">
        <v>40329.874305555553</v>
      </c>
      <c r="K1890">
        <v>1272692732</v>
      </c>
      <c r="L1890" s="17">
        <v>40298.90662037037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166.08</v>
      </c>
      <c r="R1890" s="5">
        <f t="shared" si="117"/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7">
        <v>41344.418356481481</v>
      </c>
      <c r="K1891">
        <v>1359140546</v>
      </c>
      <c r="L1891" s="17">
        <v>41299.460023148145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106.60000000000001</v>
      </c>
      <c r="R1891" s="5">
        <f t="shared" si="117"/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7">
        <v>41258.452870370369</v>
      </c>
      <c r="K1892">
        <v>1353005528</v>
      </c>
      <c r="L1892" s="17">
        <v>41228.452870370369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144.58441666666667</v>
      </c>
      <c r="R1892" s="5">
        <f t="shared" si="117"/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7">
        <v>40380.916666666664</v>
      </c>
      <c r="K1893">
        <v>1275851354</v>
      </c>
      <c r="L1893" s="17">
        <v>40335.464745370366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105.55000000000001</v>
      </c>
      <c r="R1893" s="5">
        <f t="shared" si="117"/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7">
        <v>40701.304178240738</v>
      </c>
      <c r="K1894">
        <v>1304867881</v>
      </c>
      <c r="L1894" s="17">
        <v>40671.304178240738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136.60000000000002</v>
      </c>
      <c r="R1894" s="5">
        <f t="shared" si="117"/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7">
        <v>40648.832638888889</v>
      </c>
      <c r="K1895">
        <v>1301524585</v>
      </c>
      <c r="L1895" s="17">
        <v>40632.608622685184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104</v>
      </c>
      <c r="R1895" s="5">
        <f t="shared" si="117"/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7">
        <v>40951.571562500001</v>
      </c>
      <c r="K1896">
        <v>1326404583</v>
      </c>
      <c r="L1896" s="17">
        <v>40920.571562500001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114.5</v>
      </c>
      <c r="R1896" s="5">
        <f t="shared" si="117"/>
        <v>57.25</v>
      </c>
      <c r="S1896" t="str">
        <f t="shared" si="118"/>
        <v>music</v>
      </c>
      <c r="T1896" t="str">
        <f t="shared" si="119"/>
        <v>indie rock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7">
        <v>42297.413449074076</v>
      </c>
      <c r="K1897">
        <v>1442771722</v>
      </c>
      <c r="L1897" s="17">
        <v>42267.413449074076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101.71957671957672</v>
      </c>
      <c r="R1897" s="5">
        <f t="shared" si="117"/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7">
        <v>41011.376909722218</v>
      </c>
      <c r="K1898">
        <v>1331658165</v>
      </c>
      <c r="L1898" s="17">
        <v>40981.376909722218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123.94678492239468</v>
      </c>
      <c r="R1898" s="5">
        <f t="shared" si="117"/>
        <v>43</v>
      </c>
      <c r="S1898" t="str">
        <f t="shared" si="118"/>
        <v>music</v>
      </c>
      <c r="T1898" t="str">
        <f t="shared" si="119"/>
        <v>indie rock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7">
        <v>41702.541666666664</v>
      </c>
      <c r="K1899">
        <v>1392040806</v>
      </c>
      <c r="L1899" s="17">
        <v>41680.250069444446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102.45669291338582</v>
      </c>
      <c r="R1899" s="5">
        <f t="shared" si="117"/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7">
        <v>42401.416666666664</v>
      </c>
      <c r="K1900">
        <v>1451277473</v>
      </c>
      <c r="L1900" s="17">
        <v>42365.8596412037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144.5</v>
      </c>
      <c r="R1900" s="5">
        <f t="shared" si="117"/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7">
        <v>42088.566736111105</v>
      </c>
      <c r="K1901">
        <v>1424730966</v>
      </c>
      <c r="L1901" s="17">
        <v>42058.608402777776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133.33333333333331</v>
      </c>
      <c r="R1901" s="5">
        <f t="shared" si="117"/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7">
        <v>41188.082638888889</v>
      </c>
      <c r="K1902">
        <v>1347137731</v>
      </c>
      <c r="L1902" s="17">
        <v>41160.538553240738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109.3644</v>
      </c>
      <c r="R1902" s="5">
        <f t="shared" si="117"/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7">
        <v>42146.208333333336</v>
      </c>
      <c r="K1903">
        <v>1429707729</v>
      </c>
      <c r="L1903" s="17">
        <v>42116.209826388884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2.6969696969696968</v>
      </c>
      <c r="R1903" s="5">
        <f t="shared" si="117"/>
        <v>106.8</v>
      </c>
      <c r="S1903" t="str">
        <f t="shared" si="118"/>
        <v>technology</v>
      </c>
      <c r="T1903" t="str">
        <f t="shared" si="119"/>
        <v>gadgets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7">
        <v>42067.456562499996</v>
      </c>
      <c r="K1904">
        <v>1422903447</v>
      </c>
      <c r="L1904" s="17">
        <v>42037.456562499996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</v>
      </c>
      <c r="R1904" s="5">
        <f t="shared" si="117"/>
        <v>4</v>
      </c>
      <c r="S1904" t="str">
        <f t="shared" si="118"/>
        <v>technology</v>
      </c>
      <c r="T1904" t="str">
        <f t="shared" si="119"/>
        <v>gadgets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7">
        <v>42762.437395833331</v>
      </c>
      <c r="K1905">
        <v>1480357791</v>
      </c>
      <c r="L1905" s="17">
        <v>42702.437395833331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46.6</v>
      </c>
      <c r="R1905" s="5">
        <f t="shared" si="117"/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7">
        <v>42371.352094907408</v>
      </c>
      <c r="K1906">
        <v>1447864021</v>
      </c>
      <c r="L1906" s="17">
        <v>42326.352094907408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0.1</v>
      </c>
      <c r="R1906" s="5">
        <f t="shared" si="117"/>
        <v>25</v>
      </c>
      <c r="S1906" t="str">
        <f t="shared" si="118"/>
        <v>technology</v>
      </c>
      <c r="T1906" t="str">
        <f t="shared" si="119"/>
        <v>gadgets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7">
        <v>41889.592523148145</v>
      </c>
      <c r="K1907">
        <v>1407535994</v>
      </c>
      <c r="L1907" s="17">
        <v>41859.592523148145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0.16800000000000001</v>
      </c>
      <c r="R1907" s="5">
        <f t="shared" si="117"/>
        <v>10.5</v>
      </c>
      <c r="S1907" t="str">
        <f t="shared" si="118"/>
        <v>technology</v>
      </c>
      <c r="T1907" t="str">
        <f t="shared" si="119"/>
        <v>gadgets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7">
        <v>42544.337766203702</v>
      </c>
      <c r="K1908">
        <v>1464105983</v>
      </c>
      <c r="L1908" s="17">
        <v>42514.337766203702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42.76</v>
      </c>
      <c r="R1908" s="5">
        <f t="shared" si="117"/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7">
        <v>41782.253761574073</v>
      </c>
      <c r="K1909">
        <v>1399557925</v>
      </c>
      <c r="L1909" s="17">
        <v>41767.253761574073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0.28333333333333333</v>
      </c>
      <c r="R1909" s="5">
        <f t="shared" si="117"/>
        <v>21.25</v>
      </c>
      <c r="S1909" t="str">
        <f t="shared" si="118"/>
        <v>technology</v>
      </c>
      <c r="T1909" t="str">
        <f t="shared" si="119"/>
        <v>gadgets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7">
        <v>42733.584490740737</v>
      </c>
      <c r="K1910">
        <v>1480456900</v>
      </c>
      <c r="L1910" s="17">
        <v>42703.584490740737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1.7319999999999998</v>
      </c>
      <c r="R1910" s="5">
        <f t="shared" si="117"/>
        <v>108.25</v>
      </c>
      <c r="S1910" t="str">
        <f t="shared" si="118"/>
        <v>technology</v>
      </c>
      <c r="T1910" t="str">
        <f t="shared" si="119"/>
        <v>gadgets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7">
        <v>41935.095821759256</v>
      </c>
      <c r="K1911">
        <v>1411467479</v>
      </c>
      <c r="L1911" s="17">
        <v>41905.095821759256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14.111428571428572</v>
      </c>
      <c r="R1911" s="5">
        <f t="shared" si="117"/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7">
        <v>42308.614583333336</v>
      </c>
      <c r="K1912">
        <v>1442531217</v>
      </c>
      <c r="L1912" s="17">
        <v>42264.629826388882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39.395294117647055</v>
      </c>
      <c r="R1912" s="5">
        <f t="shared" si="117"/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7">
        <v>41859.700624999998</v>
      </c>
      <c r="K1913">
        <v>1404953334</v>
      </c>
      <c r="L1913" s="17">
        <v>41829.700624999998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2.3529411764705882E-2</v>
      </c>
      <c r="R1913" s="5">
        <f t="shared" si="117"/>
        <v>10</v>
      </c>
      <c r="S1913" t="str">
        <f t="shared" si="118"/>
        <v>technology</v>
      </c>
      <c r="T1913" t="str">
        <f t="shared" si="119"/>
        <v>gadgets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7">
        <v>42158.893055555549</v>
      </c>
      <c r="K1914">
        <v>1430803560</v>
      </c>
      <c r="L1914" s="17">
        <v>42128.893055555549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59.3</v>
      </c>
      <c r="R1914" s="5">
        <f t="shared" si="117"/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7">
        <v>41920.177986111106</v>
      </c>
      <c r="K1915">
        <v>1410178578</v>
      </c>
      <c r="L1915" s="17">
        <v>41890.177986111106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</v>
      </c>
      <c r="R1915" s="5">
        <f t="shared" si="117"/>
        <v>24.5</v>
      </c>
      <c r="S1915" t="str">
        <f t="shared" si="118"/>
        <v>technology</v>
      </c>
      <c r="T1915" t="str">
        <f t="shared" si="11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7">
        <v>41943.832638888889</v>
      </c>
      <c r="K1916">
        <v>1413519073</v>
      </c>
      <c r="L1916" s="17">
        <v>41928.841122685182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9.0090090090090094</v>
      </c>
      <c r="R1916" s="5">
        <f t="shared" si="117"/>
        <v>30</v>
      </c>
      <c r="S1916" t="str">
        <f t="shared" si="118"/>
        <v>technology</v>
      </c>
      <c r="T1916" t="str">
        <f t="shared" si="11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7">
        <v>41883.715532407405</v>
      </c>
      <c r="K1917">
        <v>1407892222</v>
      </c>
      <c r="L1917" s="17">
        <v>41863.715532407405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</v>
      </c>
      <c r="R1917" s="5">
        <f t="shared" si="117"/>
        <v>2</v>
      </c>
      <c r="S1917" t="str">
        <f t="shared" si="118"/>
        <v>technology</v>
      </c>
      <c r="T1917" t="str">
        <f t="shared" si="119"/>
        <v>gadgets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7">
        <v>42681.425636574073</v>
      </c>
      <c r="K1918">
        <v>1476378775</v>
      </c>
      <c r="L1918" s="17">
        <v>42656.383969907409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0.51</v>
      </c>
      <c r="R1918" s="5">
        <f t="shared" si="117"/>
        <v>17</v>
      </c>
      <c r="S1918" t="str">
        <f t="shared" si="118"/>
        <v>technology</v>
      </c>
      <c r="T1918" t="str">
        <f t="shared" si="119"/>
        <v>gadgets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7">
        <v>42775.93672453703</v>
      </c>
      <c r="K1919">
        <v>1484116133</v>
      </c>
      <c r="L1919" s="17">
        <v>42745.93672453703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52.570512820512818</v>
      </c>
      <c r="R1919" s="5">
        <f t="shared" si="117"/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7">
        <v>41863.456608796296</v>
      </c>
      <c r="K1920">
        <v>1404845851</v>
      </c>
      <c r="L1920" s="17">
        <v>41828.456608796296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</v>
      </c>
      <c r="R1920" s="5">
        <f t="shared" si="117"/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7">
        <v>42143.542233796288</v>
      </c>
      <c r="K1921">
        <v>1429477249</v>
      </c>
      <c r="L1921" s="17">
        <v>42113.542233796288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47.4</v>
      </c>
      <c r="R1921" s="5">
        <f t="shared" si="117"/>
        <v>29.625</v>
      </c>
      <c r="S1921" t="str">
        <f t="shared" si="118"/>
        <v>technology</v>
      </c>
      <c r="T1921" t="str">
        <f t="shared" si="119"/>
        <v>gadgets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7">
        <v>42298.624999999993</v>
      </c>
      <c r="K1922">
        <v>1443042061</v>
      </c>
      <c r="L1922" s="17">
        <v>42270.54237268518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6"/>
        <v>43.03</v>
      </c>
      <c r="R1922" s="5">
        <f t="shared" si="117"/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7">
        <v>41103.888229166667</v>
      </c>
      <c r="K1923">
        <v>1339651143</v>
      </c>
      <c r="L1923" s="17">
        <v>41073.888229166667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0">E1923/D1923*100</f>
        <v>136.80000000000001</v>
      </c>
      <c r="R1923" s="5">
        <f t="shared" ref="R1923:R1986" si="121">E1923/N1923</f>
        <v>54</v>
      </c>
      <c r="S1923" t="str">
        <f t="shared" ref="S1923:S1986" si="122">LEFT(P1923,SEARCH("/",P1923)-1)</f>
        <v>music</v>
      </c>
      <c r="T1923" t="str">
        <f t="shared" ref="T1923:T1986" si="123">RIGHT(P1923,LEN(P1923)-SEARCH("/",P1923))</f>
        <v>indie rock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7">
        <v>41619.922534722216</v>
      </c>
      <c r="K1924">
        <v>1384236507</v>
      </c>
      <c r="L1924" s="17">
        <v>41589.922534722216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115.55</v>
      </c>
      <c r="R1924" s="5">
        <f t="shared" si="121"/>
        <v>36.109375</v>
      </c>
      <c r="S1924" t="str">
        <f t="shared" si="122"/>
        <v>music</v>
      </c>
      <c r="T1924" t="str">
        <f t="shared" si="123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7">
        <v>40812.874305555553</v>
      </c>
      <c r="K1925">
        <v>1313612532</v>
      </c>
      <c r="L1925" s="17">
        <v>40772.515416666662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240.79999999999998</v>
      </c>
      <c r="R1925" s="5">
        <f t="shared" si="121"/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7">
        <v>41654.481249999997</v>
      </c>
      <c r="K1926">
        <v>1387390555</v>
      </c>
      <c r="L1926" s="17">
        <v>41626.427719907406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114.39999999999999</v>
      </c>
      <c r="R1926" s="5">
        <f t="shared" si="121"/>
        <v>104</v>
      </c>
      <c r="S1926" t="str">
        <f t="shared" si="122"/>
        <v>music</v>
      </c>
      <c r="T1926" t="str">
        <f t="shared" si="123"/>
        <v>indie rock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7">
        <v>41557.666666666664</v>
      </c>
      <c r="K1927">
        <v>1379540288</v>
      </c>
      <c r="L1927" s="17">
        <v>41535.568148148144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110.33333333333333</v>
      </c>
      <c r="R1927" s="5">
        <f t="shared" si="121"/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7">
        <v>40483.68472222222</v>
      </c>
      <c r="K1928">
        <v>1286319256</v>
      </c>
      <c r="L1928" s="17">
        <v>40456.621018518512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195.37933333333334</v>
      </c>
      <c r="R1928" s="5">
        <f t="shared" si="121"/>
        <v>27.3896261682243</v>
      </c>
      <c r="S1928" t="str">
        <f t="shared" si="122"/>
        <v>music</v>
      </c>
      <c r="T1928" t="str">
        <f t="shared" si="123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7">
        <v>40975.874305555553</v>
      </c>
      <c r="K1929">
        <v>1329856839</v>
      </c>
      <c r="L1929" s="17">
        <v>40960.528229166666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103.33333333333334</v>
      </c>
      <c r="R1929" s="5">
        <f t="shared" si="121"/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7">
        <v>41401.314745370371</v>
      </c>
      <c r="K1930">
        <v>1365348794</v>
      </c>
      <c r="L1930" s="17">
        <v>41371.314745370371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103.1372549019608</v>
      </c>
      <c r="R1930" s="5">
        <f t="shared" si="121"/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7">
        <v>40728.688263888886</v>
      </c>
      <c r="K1931">
        <v>1306197066</v>
      </c>
      <c r="L1931" s="17">
        <v>40686.688263888886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100.3125</v>
      </c>
      <c r="R1931" s="5">
        <f t="shared" si="121"/>
        <v>42.8</v>
      </c>
      <c r="S1931" t="str">
        <f t="shared" si="122"/>
        <v>music</v>
      </c>
      <c r="T1931" t="str">
        <f t="shared" si="123"/>
        <v>indie rock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7">
        <v>41462.225486111107</v>
      </c>
      <c r="K1932">
        <v>1368019482</v>
      </c>
      <c r="L1932" s="17">
        <v>41402.225486111107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127</v>
      </c>
      <c r="R1932" s="5">
        <f t="shared" si="121"/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7">
        <v>41050.8125</v>
      </c>
      <c r="K1933">
        <v>1336512309</v>
      </c>
      <c r="L1933" s="17">
        <v>41037.559131944443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120.601</v>
      </c>
      <c r="R1933" s="5">
        <f t="shared" si="121"/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7">
        <v>40932.476539351846</v>
      </c>
      <c r="K1934">
        <v>1325618773</v>
      </c>
      <c r="L1934" s="17">
        <v>40911.476539351846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106.99047619047619</v>
      </c>
      <c r="R1934" s="5">
        <f t="shared" si="121"/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7">
        <v>41908.797534722216</v>
      </c>
      <c r="K1935">
        <v>1409195307</v>
      </c>
      <c r="L1935" s="17">
        <v>41878.797534722216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172.43333333333334</v>
      </c>
      <c r="R1935" s="5">
        <f t="shared" si="121"/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7">
        <v>40901.875</v>
      </c>
      <c r="K1936">
        <v>1321649321</v>
      </c>
      <c r="L1936" s="17">
        <v>40865.533807870372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123.61999999999999</v>
      </c>
      <c r="R1936" s="5">
        <f t="shared" si="121"/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7">
        <v>41810.874305555553</v>
      </c>
      <c r="K1937">
        <v>1400106171</v>
      </c>
      <c r="L1937" s="17">
        <v>41773.59920138889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108.4</v>
      </c>
      <c r="R1937" s="5">
        <f t="shared" si="121"/>
        <v>54.2</v>
      </c>
      <c r="S1937" t="str">
        <f t="shared" si="122"/>
        <v>music</v>
      </c>
      <c r="T1937" t="str">
        <f t="shared" si="123"/>
        <v>indie rock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7">
        <v>40882.915972222218</v>
      </c>
      <c r="K1938">
        <v>1320528070</v>
      </c>
      <c r="L1938" s="17">
        <v>40852.55636574074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116.52013333333333</v>
      </c>
      <c r="R1938" s="5">
        <f t="shared" si="121"/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7">
        <v>41074.832638888889</v>
      </c>
      <c r="K1939">
        <v>1338346281</v>
      </c>
      <c r="L1939" s="17">
        <v>41058.78565972222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187.245</v>
      </c>
      <c r="R1939" s="5">
        <f t="shared" si="121"/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7">
        <v>41456.875</v>
      </c>
      <c r="K1940">
        <v>1370067231</v>
      </c>
      <c r="L1940" s="17">
        <v>41425.92628472222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115.93333333333334</v>
      </c>
      <c r="R1940" s="5">
        <f t="shared" si="121"/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7">
        <v>41343.610046296293</v>
      </c>
      <c r="K1941">
        <v>1360366708</v>
      </c>
      <c r="L1941" s="17">
        <v>41313.651712962957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110.7</v>
      </c>
      <c r="R1941" s="5">
        <f t="shared" si="121"/>
        <v>115.3125</v>
      </c>
      <c r="S1941" t="str">
        <f t="shared" si="122"/>
        <v>music</v>
      </c>
      <c r="T1941" t="str">
        <f t="shared" si="123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7">
        <v>40708.832638888889</v>
      </c>
      <c r="K1942">
        <v>1304770233</v>
      </c>
      <c r="L1942" s="17">
        <v>40670.173993055556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170.92307692307693</v>
      </c>
      <c r="R1942" s="5">
        <f t="shared" si="121"/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7">
        <v>41773.95753472222</v>
      </c>
      <c r="K1943">
        <v>1397545131</v>
      </c>
      <c r="L1943" s="17">
        <v>41743.95753472222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126.11835600000001</v>
      </c>
      <c r="R1943" s="5">
        <f t="shared" si="121"/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7">
        <v>40728.494675925926</v>
      </c>
      <c r="K1944">
        <v>1302033140</v>
      </c>
      <c r="L1944" s="17">
        <v>40638.494675925926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138.44033333333334</v>
      </c>
      <c r="R1944" s="5">
        <f t="shared" si="121"/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7">
        <v>42592.936527777776</v>
      </c>
      <c r="K1945">
        <v>1467008916</v>
      </c>
      <c r="L1945" s="17">
        <v>42547.936527777776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1705.2499999999998</v>
      </c>
      <c r="R1945" s="5">
        <f t="shared" si="121"/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7">
        <v>41760.251041666663</v>
      </c>
      <c r="K1946">
        <v>1396360890</v>
      </c>
      <c r="L1946" s="17">
        <v>41730.251041666663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788.05550000000005</v>
      </c>
      <c r="R1946" s="5">
        <f t="shared" si="121"/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7">
        <v>42196.918495370373</v>
      </c>
      <c r="K1947">
        <v>1433224958</v>
      </c>
      <c r="L1947" s="17">
        <v>42156.918495370373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348.01799999999997</v>
      </c>
      <c r="R1947" s="5">
        <f t="shared" si="121"/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7">
        <v>41748.775011574071</v>
      </c>
      <c r="K1948">
        <v>1392780961</v>
      </c>
      <c r="L1948" s="17">
        <v>41688.816678240735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149.74666666666667</v>
      </c>
      <c r="R1948" s="5">
        <f t="shared" si="121"/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7">
        <v>40139.915972222218</v>
      </c>
      <c r="K1949">
        <v>1255730520</v>
      </c>
      <c r="L1949" s="17">
        <v>40102.584722222222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100.63375000000001</v>
      </c>
      <c r="R1949" s="5">
        <f t="shared" si="121"/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7">
        <v>42527.376388888886</v>
      </c>
      <c r="K1950">
        <v>1460557809</v>
      </c>
      <c r="L1950" s="17">
        <v>42473.270937499998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800.21100000000001</v>
      </c>
      <c r="R1950" s="5">
        <f t="shared" si="121"/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7">
        <v>41830.089710648142</v>
      </c>
      <c r="K1951">
        <v>1402394951</v>
      </c>
      <c r="L1951" s="17">
        <v>41800.089710648142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106.00260000000002</v>
      </c>
      <c r="R1951" s="5">
        <f t="shared" si="121"/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7">
        <v>40654.848067129627</v>
      </c>
      <c r="K1952">
        <v>1300767673</v>
      </c>
      <c r="L1952" s="17">
        <v>40623.848067129627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200.51866666666669</v>
      </c>
      <c r="R1952" s="5">
        <f t="shared" si="121"/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7">
        <v>42681.128900462958</v>
      </c>
      <c r="K1953">
        <v>1475921137</v>
      </c>
      <c r="L1953" s="17">
        <v>42651.087233796294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212.44399999999999</v>
      </c>
      <c r="R1953" s="5">
        <f t="shared" si="121"/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7">
        <v>41563.273321759254</v>
      </c>
      <c r="K1954">
        <v>1378737215</v>
      </c>
      <c r="L1954" s="17">
        <v>41526.273321759254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198.47237142857145</v>
      </c>
      <c r="R1954" s="5">
        <f t="shared" si="121"/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7">
        <v>40969.791666666664</v>
      </c>
      <c r="K1955">
        <v>1328158065</v>
      </c>
      <c r="L1955" s="17">
        <v>40940.866493055553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225.94666666666666</v>
      </c>
      <c r="R1955" s="5">
        <f t="shared" si="121"/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7">
        <v>42440.874999999993</v>
      </c>
      <c r="K1956">
        <v>1453730176</v>
      </c>
      <c r="L1956" s="17">
        <v>42394.247407407405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698.94800000000009</v>
      </c>
      <c r="R1956" s="5">
        <f t="shared" si="121"/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7">
        <v>41052.458333333328</v>
      </c>
      <c r="K1957">
        <v>1334989881</v>
      </c>
      <c r="L1957" s="17">
        <v>41019.938437500001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398.59528571428569</v>
      </c>
      <c r="R1957" s="5">
        <f t="shared" si="121"/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7">
        <v>42112.548668981479</v>
      </c>
      <c r="K1958">
        <v>1425507005</v>
      </c>
      <c r="L1958" s="17">
        <v>42067.59033564815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294.0333333333333</v>
      </c>
      <c r="R1958" s="5">
        <f t="shared" si="121"/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7">
        <v>41208.765196759254</v>
      </c>
      <c r="K1959">
        <v>1348712513</v>
      </c>
      <c r="L1959" s="17">
        <v>41178.765196759254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167.50470000000001</v>
      </c>
      <c r="R1959" s="5">
        <f t="shared" si="121"/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7">
        <v>41356.612974537034</v>
      </c>
      <c r="K1960">
        <v>1361490161</v>
      </c>
      <c r="L1960" s="17">
        <v>41326.654641203699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1435.5717142857143</v>
      </c>
      <c r="R1960" s="5">
        <f t="shared" si="121"/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7">
        <v>41912.666666666664</v>
      </c>
      <c r="K1961">
        <v>1408565860</v>
      </c>
      <c r="L1961" s="17">
        <v>41871.51226851852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156.73439999999999</v>
      </c>
      <c r="R1961" s="5">
        <f t="shared" si="121"/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7">
        <v>41994.029409722221</v>
      </c>
      <c r="K1962">
        <v>1416559341</v>
      </c>
      <c r="L1962" s="17">
        <v>41964.029409722221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117.90285714285716</v>
      </c>
      <c r="R1962" s="5">
        <f t="shared" si="121"/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7">
        <v>41187.832638888889</v>
      </c>
      <c r="K1963">
        <v>1346042417</v>
      </c>
      <c r="L1963" s="17">
        <v>41147.861307870371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1105.3811999999998</v>
      </c>
      <c r="R1963" s="5">
        <f t="shared" si="121"/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7">
        <v>41772.447175925925</v>
      </c>
      <c r="K1964">
        <v>1397414636</v>
      </c>
      <c r="L1964" s="17">
        <v>41742.447175925925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192.92499999999998</v>
      </c>
      <c r="R1964" s="5">
        <f t="shared" si="121"/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7">
        <v>41898.096458333333</v>
      </c>
      <c r="K1965">
        <v>1407838734</v>
      </c>
      <c r="L1965" s="17">
        <v>41863.096458333333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126.8842105263158</v>
      </c>
      <c r="R1965" s="5">
        <f t="shared" si="121"/>
        <v>117.6</v>
      </c>
      <c r="S1965" t="str">
        <f t="shared" si="122"/>
        <v>technology</v>
      </c>
      <c r="T1965" t="str">
        <f t="shared" si="123"/>
        <v>hardware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7">
        <v>42481.939490740733</v>
      </c>
      <c r="K1966">
        <v>1458714772</v>
      </c>
      <c r="L1966" s="17">
        <v>42451.939490740733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259.57748878923763</v>
      </c>
      <c r="R1966" s="5">
        <f t="shared" si="121"/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7">
        <v>40919.708333333328</v>
      </c>
      <c r="K1967">
        <v>1324433310</v>
      </c>
      <c r="L1967" s="17">
        <v>40897.755902777775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262.27999999999997</v>
      </c>
      <c r="R1967" s="5">
        <f t="shared" si="121"/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7">
        <v>41865.207152777773</v>
      </c>
      <c r="K1968">
        <v>1405429098</v>
      </c>
      <c r="L1968" s="17">
        <v>41835.207152777773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206.74309000000002</v>
      </c>
      <c r="R1968" s="5">
        <f t="shared" si="121"/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7">
        <v>41760.330196759256</v>
      </c>
      <c r="K1969">
        <v>1396367729</v>
      </c>
      <c r="L1969" s="17">
        <v>41730.330196759256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370.13</v>
      </c>
      <c r="R1969" s="5">
        <f t="shared" si="121"/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7">
        <v>42707.295312499999</v>
      </c>
      <c r="K1970">
        <v>1478095515</v>
      </c>
      <c r="L1970" s="17">
        <v>42676.253645833327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284.96600000000001</v>
      </c>
      <c r="R1970" s="5">
        <f t="shared" si="121"/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7">
        <v>42587.459120370368</v>
      </c>
      <c r="K1971">
        <v>1467831668</v>
      </c>
      <c r="L1971" s="17">
        <v>42557.459120370368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579.08000000000004</v>
      </c>
      <c r="R1971" s="5">
        <f t="shared" si="121"/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7">
        <v>41383.818298611113</v>
      </c>
      <c r="K1972">
        <v>1361248701</v>
      </c>
      <c r="L1972" s="17">
        <v>41323.859965277778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1131.8</v>
      </c>
      <c r="R1972" s="5">
        <f t="shared" si="121"/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7">
        <v>41592.833333333328</v>
      </c>
      <c r="K1973">
        <v>1381752061</v>
      </c>
      <c r="L1973" s="17">
        <v>41561.16737268518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263.02771750000005</v>
      </c>
      <c r="R1973" s="5">
        <f t="shared" si="121"/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7">
        <v>41230.720416666663</v>
      </c>
      <c r="K1974">
        <v>1350605844</v>
      </c>
      <c r="L1974" s="17">
        <v>41200.678749999999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674.48</v>
      </c>
      <c r="R1974" s="5">
        <f t="shared" si="121"/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7">
        <v>42587.958333333336</v>
      </c>
      <c r="K1975">
        <v>1467134464</v>
      </c>
      <c r="L1975" s="17">
        <v>42549.389629629623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256.83081313131316</v>
      </c>
      <c r="R1975" s="5">
        <f t="shared" si="121"/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7">
        <v>41505.000798611109</v>
      </c>
      <c r="K1976">
        <v>1371715269</v>
      </c>
      <c r="L1976" s="17">
        <v>41445.000798611109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375.49599999999998</v>
      </c>
      <c r="R1976" s="5">
        <f t="shared" si="121"/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7">
        <v>41343.42188657407</v>
      </c>
      <c r="K1977">
        <v>1360346851</v>
      </c>
      <c r="L1977" s="17">
        <v>41313.42188657407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208.70837499999996</v>
      </c>
      <c r="R1977" s="5">
        <f t="shared" si="121"/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7">
        <v>41468.566261574073</v>
      </c>
      <c r="K1978">
        <v>1371159325</v>
      </c>
      <c r="L1978" s="17">
        <v>41438.566261574073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346.6</v>
      </c>
      <c r="R1978" s="5">
        <f t="shared" si="121"/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7">
        <v>42356.999305555553</v>
      </c>
      <c r="K1979">
        <v>1446527540</v>
      </c>
      <c r="L1979" s="17">
        <v>42310.883564814816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402.33</v>
      </c>
      <c r="R1979" s="5">
        <f t="shared" si="121"/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7">
        <v>41071.958333333328</v>
      </c>
      <c r="K1980">
        <v>1336627492</v>
      </c>
      <c r="L1980" s="17">
        <v>41038.892268518517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1026.8451399999999</v>
      </c>
      <c r="R1980" s="5">
        <f t="shared" si="121"/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7">
        <v>42326.874305555553</v>
      </c>
      <c r="K1981">
        <v>1444734146</v>
      </c>
      <c r="L1981" s="17">
        <v>42290.12668981481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114.901155</v>
      </c>
      <c r="R1981" s="5">
        <f t="shared" si="121"/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7">
        <v>42463.167384259257</v>
      </c>
      <c r="K1982">
        <v>1456232462</v>
      </c>
      <c r="L1982" s="17">
        <v>42423.209050925921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354.82402000000002</v>
      </c>
      <c r="R1982" s="5">
        <f t="shared" si="121"/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7">
        <v>41829.391956018517</v>
      </c>
      <c r="K1983">
        <v>1402334665</v>
      </c>
      <c r="L1983" s="17">
        <v>41799.391956018517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5.08</v>
      </c>
      <c r="R1983" s="5">
        <f t="shared" si="121"/>
        <v>31.75</v>
      </c>
      <c r="S1983" t="str">
        <f t="shared" si="122"/>
        <v>photography</v>
      </c>
      <c r="T1983" t="str">
        <f t="shared" si="123"/>
        <v>people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7">
        <v>42708.294988425921</v>
      </c>
      <c r="K1984">
        <v>1478268287</v>
      </c>
      <c r="L1984" s="17">
        <v>42678.253321759257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5" t="e">
        <f t="shared" si="121"/>
        <v>#DIV/0!</v>
      </c>
      <c r="S1984" t="str">
        <f t="shared" si="122"/>
        <v>photography</v>
      </c>
      <c r="T1984" t="str">
        <f t="shared" si="123"/>
        <v>people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7">
        <v>42614.958333333336</v>
      </c>
      <c r="K1985">
        <v>1470874618</v>
      </c>
      <c r="L1985" s="17">
        <v>42592.678449074076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4.3</v>
      </c>
      <c r="R1985" s="5">
        <f t="shared" si="121"/>
        <v>88.6875</v>
      </c>
      <c r="S1985" t="str">
        <f t="shared" si="122"/>
        <v>photography</v>
      </c>
      <c r="T1985" t="str">
        <f t="shared" si="123"/>
        <v>people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7">
        <v>41973.498622685183</v>
      </c>
      <c r="K1986">
        <v>1412189881</v>
      </c>
      <c r="L1986" s="17">
        <v>41913.456956018512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0"/>
        <v>21.146666666666665</v>
      </c>
      <c r="R1986" s="5">
        <f t="shared" si="121"/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7">
        <v>42584.624999999993</v>
      </c>
      <c r="K1987">
        <v>1467650771</v>
      </c>
      <c r="L1987" s="17">
        <v>42555.365405092591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4">E1987/D1987*100</f>
        <v>3.1875</v>
      </c>
      <c r="R1987" s="5">
        <f t="shared" ref="R1987:R2050" si="125">E1987/N1987</f>
        <v>12.75</v>
      </c>
      <c r="S1987" t="str">
        <f t="shared" ref="S1987:S2050" si="126">LEFT(P1987,SEARCH("/",P1987)-1)</f>
        <v>photography</v>
      </c>
      <c r="T1987" t="str">
        <f t="shared" ref="T1987:T2050" si="127">RIGHT(P1987,LEN(P1987)-SEARCH("/",P1987))</f>
        <v>people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7">
        <v>42443.058831018519</v>
      </c>
      <c r="K1988">
        <v>1455359083</v>
      </c>
      <c r="L1988" s="17">
        <v>42413.100497685176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0.05</v>
      </c>
      <c r="R1988" s="5">
        <f t="shared" si="125"/>
        <v>1</v>
      </c>
      <c r="S1988" t="str">
        <f t="shared" si="126"/>
        <v>photography</v>
      </c>
      <c r="T1988" t="str">
        <f t="shared" si="127"/>
        <v>people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7">
        <v>42064.306435185186</v>
      </c>
      <c r="K1989">
        <v>1422631276</v>
      </c>
      <c r="L1989" s="17">
        <v>42034.306435185186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42.472727272727276</v>
      </c>
      <c r="R1989" s="5">
        <f t="shared" si="125"/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7">
        <v>42236.429884259262</v>
      </c>
      <c r="K1990">
        <v>1437502742</v>
      </c>
      <c r="L1990" s="17">
        <v>42206.429884259262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0.41666666666666669</v>
      </c>
      <c r="R1990" s="5">
        <f t="shared" si="125"/>
        <v>25</v>
      </c>
      <c r="S1990" t="str">
        <f t="shared" si="126"/>
        <v>photography</v>
      </c>
      <c r="T1990" t="str">
        <f t="shared" si="127"/>
        <v>people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7">
        <v>42715.347314814811</v>
      </c>
      <c r="K1991">
        <v>1478881208</v>
      </c>
      <c r="L1991" s="17">
        <v>42685.347314814811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1</v>
      </c>
      <c r="R1991" s="5">
        <f t="shared" si="125"/>
        <v>50</v>
      </c>
      <c r="S1991" t="str">
        <f t="shared" si="126"/>
        <v>photography</v>
      </c>
      <c r="T1991" t="str">
        <f t="shared" si="127"/>
        <v>people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7">
        <v>42412.862638888888</v>
      </c>
      <c r="K1992">
        <v>1454042532</v>
      </c>
      <c r="L1992" s="17">
        <v>42397.862638888888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16.966666666666665</v>
      </c>
      <c r="R1992" s="5">
        <f t="shared" si="125"/>
        <v>101.8</v>
      </c>
      <c r="S1992" t="str">
        <f t="shared" si="126"/>
        <v>photography</v>
      </c>
      <c r="T1992" t="str">
        <f t="shared" si="127"/>
        <v>people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7">
        <v>42188.560023148144</v>
      </c>
      <c r="K1993">
        <v>1434144386</v>
      </c>
      <c r="L1993" s="17">
        <v>42167.560023148144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7.0000000000000009</v>
      </c>
      <c r="R1993" s="5">
        <f t="shared" si="125"/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7">
        <v>42052.810081018521</v>
      </c>
      <c r="K1994">
        <v>1421637991</v>
      </c>
      <c r="L1994" s="17">
        <v>42022.810081018521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0.13333333333333333</v>
      </c>
      <c r="R1994" s="5">
        <f t="shared" si="125"/>
        <v>1</v>
      </c>
      <c r="S1994" t="str">
        <f t="shared" si="126"/>
        <v>photography</v>
      </c>
      <c r="T1994" t="str">
        <f t="shared" si="127"/>
        <v>people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7">
        <v>42359.255057870374</v>
      </c>
      <c r="K1995">
        <v>1448114837</v>
      </c>
      <c r="L1995" s="17">
        <v>42329.255057870374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5" t="e">
        <f t="shared" si="125"/>
        <v>#DIV/0!</v>
      </c>
      <c r="S1995" t="str">
        <f t="shared" si="126"/>
        <v>photography</v>
      </c>
      <c r="T1995" t="str">
        <f t="shared" si="127"/>
        <v>people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7">
        <v>42710.714606481481</v>
      </c>
      <c r="K1996">
        <v>1475885342</v>
      </c>
      <c r="L1996" s="17">
        <v>42650.672939814809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5" t="e">
        <f t="shared" si="125"/>
        <v>#DIV/0!</v>
      </c>
      <c r="S1996" t="str">
        <f t="shared" si="126"/>
        <v>photography</v>
      </c>
      <c r="T1996" t="str">
        <f t="shared" si="127"/>
        <v>people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7">
        <v>42201.568703703706</v>
      </c>
      <c r="K1997">
        <v>1435354736</v>
      </c>
      <c r="L1997" s="17">
        <v>42181.568703703706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</v>
      </c>
      <c r="R1997" s="5">
        <f t="shared" si="125"/>
        <v>26</v>
      </c>
      <c r="S1997" t="str">
        <f t="shared" si="126"/>
        <v>photography</v>
      </c>
      <c r="T1997" t="str">
        <f t="shared" si="127"/>
        <v>people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7">
        <v>41830.486238425925</v>
      </c>
      <c r="K1998">
        <v>1402429211</v>
      </c>
      <c r="L1998" s="17">
        <v>41800.486238425925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5" t="e">
        <f t="shared" si="125"/>
        <v>#DIV/0!</v>
      </c>
      <c r="S1998" t="str">
        <f t="shared" si="126"/>
        <v>photography</v>
      </c>
      <c r="T1998" t="str">
        <f t="shared" si="127"/>
        <v>people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7">
        <v>41877.597361111111</v>
      </c>
      <c r="K1999">
        <v>1406499612</v>
      </c>
      <c r="L1999" s="17">
        <v>41847.597361111111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5" t="e">
        <f t="shared" si="125"/>
        <v>#DIV/0!</v>
      </c>
      <c r="S1999" t="str">
        <f t="shared" si="126"/>
        <v>photography</v>
      </c>
      <c r="T1999" t="str">
        <f t="shared" si="127"/>
        <v>people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7">
        <v>41851.785162037035</v>
      </c>
      <c r="K2000">
        <v>1402973438</v>
      </c>
      <c r="L2000" s="17">
        <v>41806.785162037035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26.200000000000003</v>
      </c>
      <c r="R2000" s="5">
        <f t="shared" si="125"/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7">
        <v>41956.191064814811</v>
      </c>
      <c r="K2001">
        <v>1413286508</v>
      </c>
      <c r="L2001" s="17">
        <v>41926.149398148147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0.76129032258064511</v>
      </c>
      <c r="R2001" s="5">
        <f t="shared" si="125"/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7">
        <v>42375.618206018517</v>
      </c>
      <c r="K2002">
        <v>1449528613</v>
      </c>
      <c r="L2002" s="17">
        <v>42345.618206018517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12.5</v>
      </c>
      <c r="R2002" s="5">
        <f t="shared" si="125"/>
        <v>25</v>
      </c>
      <c r="S2002" t="str">
        <f t="shared" si="126"/>
        <v>photography</v>
      </c>
      <c r="T2002" t="str">
        <f t="shared" si="127"/>
        <v>people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7">
        <v>42167.499999999993</v>
      </c>
      <c r="K2003">
        <v>1431406916</v>
      </c>
      <c r="L2003" s="17">
        <v>42135.876342592594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382.12909090909091</v>
      </c>
      <c r="R2003" s="5">
        <f t="shared" si="125"/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7">
        <v>42758.378969907404</v>
      </c>
      <c r="K2004">
        <v>1482599143</v>
      </c>
      <c r="L2004" s="17">
        <v>42728.378969907404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216.79422000000002</v>
      </c>
      <c r="R2004" s="5">
        <f t="shared" si="125"/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7">
        <v>40361.625</v>
      </c>
      <c r="K2005">
        <v>1276830052</v>
      </c>
      <c r="L2005" s="17">
        <v>40346.792268518519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312</v>
      </c>
      <c r="R2005" s="5">
        <f t="shared" si="125"/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7">
        <v>41830.271562499998</v>
      </c>
      <c r="K2006">
        <v>1402410663</v>
      </c>
      <c r="L2006" s="17">
        <v>41800.271562499998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234.42048</v>
      </c>
      <c r="R2006" s="5">
        <f t="shared" si="125"/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7">
        <v>41562.832638888889</v>
      </c>
      <c r="K2007">
        <v>1379532618</v>
      </c>
      <c r="L2007" s="17">
        <v>41535.479374999995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123.68010000000001</v>
      </c>
      <c r="R2007" s="5">
        <f t="shared" si="125"/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7">
        <v>41976.208854166667</v>
      </c>
      <c r="K2008">
        <v>1414584045</v>
      </c>
      <c r="L2008" s="17">
        <v>41941.167187499996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247.84</v>
      </c>
      <c r="R2008" s="5">
        <f t="shared" si="125"/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7">
        <v>40413.833333333328</v>
      </c>
      <c r="K2009">
        <v>1276891586</v>
      </c>
      <c r="L2009" s="17">
        <v>40347.504467592589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115.7092</v>
      </c>
      <c r="R2009" s="5">
        <f t="shared" si="125"/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7">
        <v>40805.271087962959</v>
      </c>
      <c r="K2010">
        <v>1312641022</v>
      </c>
      <c r="L2010" s="17">
        <v>40761.271087962959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117.07484768810599</v>
      </c>
      <c r="R2010" s="5">
        <f t="shared" si="125"/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7">
        <v>42697.031747685185</v>
      </c>
      <c r="K2011">
        <v>1476776743</v>
      </c>
      <c r="L2011" s="17">
        <v>42660.990081018514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305.15800000000002</v>
      </c>
      <c r="R2011" s="5">
        <f t="shared" si="125"/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7">
        <v>42600.663090277776</v>
      </c>
      <c r="K2012">
        <v>1468972491</v>
      </c>
      <c r="L2012" s="17">
        <v>42570.663090277776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320.05299999999994</v>
      </c>
      <c r="R2012" s="5">
        <f t="shared" si="125"/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7">
        <v>42380.624999999993</v>
      </c>
      <c r="K2013">
        <v>1449650173</v>
      </c>
      <c r="L2013" s="17">
        <v>42347.025150462963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819.56399999999996</v>
      </c>
      <c r="R2013" s="5">
        <f t="shared" si="125"/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7">
        <v>42040.488900462959</v>
      </c>
      <c r="K2014">
        <v>1420573441</v>
      </c>
      <c r="L2014" s="17">
        <v>42010.488900462959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234.90000000000003</v>
      </c>
      <c r="R2014" s="5">
        <f t="shared" si="125"/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7">
        <v>42559.627476851849</v>
      </c>
      <c r="K2015">
        <v>1462835014</v>
      </c>
      <c r="L2015" s="17">
        <v>42499.627476851849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494.91374999999999</v>
      </c>
      <c r="R2015" s="5">
        <f t="shared" si="125"/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7">
        <v>41357.839571759258</v>
      </c>
      <c r="K2016">
        <v>1361250539</v>
      </c>
      <c r="L2016" s="17">
        <v>41323.881238425922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7813.7822333333334</v>
      </c>
      <c r="R2016" s="5">
        <f t="shared" si="125"/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7">
        <v>40795.543553240735</v>
      </c>
      <c r="K2017">
        <v>1313010163</v>
      </c>
      <c r="L2017" s="17">
        <v>40765.543553240735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113.00013888888888</v>
      </c>
      <c r="R2017" s="5">
        <f t="shared" si="125"/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7">
        <v>41342.547442129624</v>
      </c>
      <c r="K2018">
        <v>1360271299</v>
      </c>
      <c r="L2018" s="17">
        <v>41312.547442129624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921.54219999999998</v>
      </c>
      <c r="R2018" s="5">
        <f t="shared" si="125"/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7">
        <v>40991.833333333328</v>
      </c>
      <c r="K2019">
        <v>1329873755</v>
      </c>
      <c r="L2019" s="17">
        <v>40960.724016203698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125.10239999999999</v>
      </c>
      <c r="R2019" s="5">
        <f t="shared" si="125"/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7">
        <v>42229.032511574071</v>
      </c>
      <c r="K2020">
        <v>1436863609</v>
      </c>
      <c r="L2020" s="17">
        <v>42199.032511574071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102.24343076923077</v>
      </c>
      <c r="R2020" s="5">
        <f t="shared" si="125"/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7">
        <v>42635.375243055554</v>
      </c>
      <c r="K2021">
        <v>1471971621</v>
      </c>
      <c r="L2021" s="17">
        <v>42605.375243055554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484.90975000000003</v>
      </c>
      <c r="R2021" s="5">
        <f t="shared" si="125"/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7">
        <v>41773.627777777772</v>
      </c>
      <c r="K2022">
        <v>1396923624</v>
      </c>
      <c r="L2022" s="17">
        <v>41736.76416666666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192.33333333333334</v>
      </c>
      <c r="R2022" s="5">
        <f t="shared" si="125"/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7">
        <v>41905.737233796295</v>
      </c>
      <c r="K2023">
        <v>1407634897</v>
      </c>
      <c r="L2023" s="17">
        <v>41860.737233796295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281.10000000000002</v>
      </c>
      <c r="R2023" s="5">
        <f t="shared" si="125"/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7">
        <v>42532.23578703704</v>
      </c>
      <c r="K2024">
        <v>1463060372</v>
      </c>
      <c r="L2024" s="17">
        <v>42502.23578703704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125.13700000000001</v>
      </c>
      <c r="R2024" s="5">
        <f t="shared" si="125"/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7">
        <v>42166.087418981479</v>
      </c>
      <c r="K2025">
        <v>1431425153</v>
      </c>
      <c r="L2025" s="17">
        <v>42136.087418981479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161.459</v>
      </c>
      <c r="R2025" s="5">
        <f t="shared" si="125"/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7">
        <v>41133.791666666664</v>
      </c>
      <c r="K2026">
        <v>1341875544</v>
      </c>
      <c r="L2026" s="17">
        <v>41099.633611111109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585.35</v>
      </c>
      <c r="R2026" s="5">
        <f t="shared" si="125"/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7">
        <v>42165.851226851846</v>
      </c>
      <c r="K2027">
        <v>1431404746</v>
      </c>
      <c r="L2027" s="17">
        <v>42135.851226851846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201.14999999999998</v>
      </c>
      <c r="R2027" s="5">
        <f t="shared" si="125"/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7">
        <v>41749.832638888889</v>
      </c>
      <c r="K2028">
        <v>1394127585</v>
      </c>
      <c r="L2028" s="17">
        <v>41704.402604166666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133.48307999999997</v>
      </c>
      <c r="R2028" s="5">
        <f t="shared" si="125"/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7">
        <v>42093.438877314817</v>
      </c>
      <c r="K2029">
        <v>1423855919</v>
      </c>
      <c r="L2029" s="17">
        <v>42048.480543981481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120.24900000000001</v>
      </c>
      <c r="R2029" s="5">
        <f t="shared" si="125"/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7">
        <v>40252.579861111109</v>
      </c>
      <c r="K2030">
        <v>1265493806</v>
      </c>
      <c r="L2030" s="17">
        <v>40215.585717592592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126.16666666666667</v>
      </c>
      <c r="R2030" s="5">
        <f t="shared" si="125"/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7">
        <v>41877.688437500001</v>
      </c>
      <c r="K2031">
        <v>1406507481</v>
      </c>
      <c r="L2031" s="17">
        <v>41847.688437500001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361.2</v>
      </c>
      <c r="R2031" s="5">
        <f t="shared" si="125"/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7">
        <v>41242.663148148145</v>
      </c>
      <c r="K2032">
        <v>1351641296</v>
      </c>
      <c r="L2032" s="17">
        <v>41212.663148148145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226.239013671875</v>
      </c>
      <c r="R2032" s="5">
        <f t="shared" si="125"/>
        <v>118.6144</v>
      </c>
      <c r="S2032" t="str">
        <f t="shared" si="126"/>
        <v>technology</v>
      </c>
      <c r="T2032" t="str">
        <f t="shared" si="127"/>
        <v>hardware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7">
        <v>42012.708333333336</v>
      </c>
      <c r="K2033">
        <v>1417506853</v>
      </c>
      <c r="L2033" s="17">
        <v>41974.995983796289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120.35</v>
      </c>
      <c r="R2033" s="5">
        <f t="shared" si="125"/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7">
        <v>42718.874999999993</v>
      </c>
      <c r="K2034">
        <v>1479216874</v>
      </c>
      <c r="L2034" s="17">
        <v>42689.23233796296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304.18799999999999</v>
      </c>
      <c r="R2034" s="5">
        <f t="shared" si="125"/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7">
        <v>41754.749050925922</v>
      </c>
      <c r="K2035">
        <v>1395885518</v>
      </c>
      <c r="L2035" s="17">
        <v>41724.749050925922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178.67599999999999</v>
      </c>
      <c r="R2035" s="5">
        <f t="shared" si="125"/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7">
        <v>42130.956944444442</v>
      </c>
      <c r="K2036">
        <v>1426216033</v>
      </c>
      <c r="L2036" s="17">
        <v>42075.796678240738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386.81998717948721</v>
      </c>
      <c r="R2036" s="5">
        <f t="shared" si="125"/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7">
        <v>42356.708333333336</v>
      </c>
      <c r="K2037">
        <v>1446562807</v>
      </c>
      <c r="L2037" s="17">
        <v>42311.29174768518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211.03642500000004</v>
      </c>
      <c r="R2037" s="5">
        <f t="shared" si="125"/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7">
        <v>41768.531469907408</v>
      </c>
      <c r="K2038">
        <v>1397076319</v>
      </c>
      <c r="L2038" s="17">
        <v>41738.531469907408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131.66833333333335</v>
      </c>
      <c r="R2038" s="5">
        <f t="shared" si="125"/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7">
        <v>41637.918437499997</v>
      </c>
      <c r="K2039">
        <v>1383195753</v>
      </c>
      <c r="L2039" s="17">
        <v>41577.876770833333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300.47639999999996</v>
      </c>
      <c r="R2039" s="5">
        <f t="shared" si="125"/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7">
        <v>41456.416666666664</v>
      </c>
      <c r="K2040">
        <v>1369895421</v>
      </c>
      <c r="L2040" s="17">
        <v>41423.937743055554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420.51249999999999</v>
      </c>
      <c r="R2040" s="5">
        <f t="shared" si="125"/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7">
        <v>42704.874305555553</v>
      </c>
      <c r="K2041">
        <v>1477996325</v>
      </c>
      <c r="L2041" s="17">
        <v>42675.10561342592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136.21680000000001</v>
      </c>
      <c r="R2041" s="5">
        <f t="shared" si="125"/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7">
        <v>41593.635451388887</v>
      </c>
      <c r="K2042">
        <v>1383257703</v>
      </c>
      <c r="L2042" s="17">
        <v>41578.593784722223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248.17133333333334</v>
      </c>
      <c r="R2042" s="5">
        <f t="shared" si="125"/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7">
        <v>42684.234108796292</v>
      </c>
      <c r="K2043">
        <v>1476189427</v>
      </c>
      <c r="L2043" s="17">
        <v>42654.192442129628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181.86315789473684</v>
      </c>
      <c r="R2043" s="5">
        <f t="shared" si="125"/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7">
        <v>42391.374699074069</v>
      </c>
      <c r="K2044">
        <v>1448297974</v>
      </c>
      <c r="L2044" s="17">
        <v>42331.374699074069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123.53</v>
      </c>
      <c r="R2044" s="5">
        <f t="shared" si="125"/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7">
        <v>42714.874305555553</v>
      </c>
      <c r="K2045">
        <v>1476764077</v>
      </c>
      <c r="L2045" s="17">
        <v>42660.843483796292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506.20938628158842</v>
      </c>
      <c r="R2045" s="5">
        <f t="shared" si="125"/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7">
        <v>42168.350856481477</v>
      </c>
      <c r="K2046">
        <v>1431620714</v>
      </c>
      <c r="L2046" s="17">
        <v>42138.350856481477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108.21333333333334</v>
      </c>
      <c r="R2046" s="5">
        <f t="shared" si="125"/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7">
        <v>41098.755173611105</v>
      </c>
      <c r="K2047">
        <v>1339207647</v>
      </c>
      <c r="L2047" s="17">
        <v>41068.755173611105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819.18387755102037</v>
      </c>
      <c r="R2047" s="5">
        <f t="shared" si="125"/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7">
        <v>41416.838472222218</v>
      </c>
      <c r="K2048">
        <v>1366690044</v>
      </c>
      <c r="L2048" s="17">
        <v>41386.838472222218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121.10000000000001</v>
      </c>
      <c r="R2048" s="5">
        <f t="shared" si="125"/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7">
        <v>42110.666666666664</v>
      </c>
      <c r="K2049">
        <v>1426714870</v>
      </c>
      <c r="L2049" s="17">
        <v>42081.570254629631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102.99897959183673</v>
      </c>
      <c r="R2049" s="5">
        <f t="shared" si="125"/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7">
        <v>41417.318182870367</v>
      </c>
      <c r="K2050">
        <v>1366731491</v>
      </c>
      <c r="L2050" s="17">
        <v>41387.318182870367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4"/>
        <v>148.33229411764705</v>
      </c>
      <c r="R2050" s="5">
        <f t="shared" si="125"/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7">
        <v>41610.624305555553</v>
      </c>
      <c r="K2051">
        <v>1382963963</v>
      </c>
      <c r="L2051" s="17">
        <v>41575.194016203699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28">E2051/D2051*100</f>
        <v>120.19070000000001</v>
      </c>
      <c r="R2051" s="5">
        <f t="shared" ref="R2051:R2114" si="129">E2051/N2051</f>
        <v>80.991037735849048</v>
      </c>
      <c r="S2051" t="str">
        <f t="shared" ref="S2051:S2114" si="130">LEFT(P2051,SEARCH("/",P2051)-1)</f>
        <v>technology</v>
      </c>
      <c r="T2051" t="str">
        <f t="shared" ref="T2051:T2114" si="131">RIGHT(P2051,LEN(P2051)-SEARCH("/",P2051))</f>
        <v>hardware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7">
        <v>42154.738171296289</v>
      </c>
      <c r="K2052">
        <v>1429580578</v>
      </c>
      <c r="L2052" s="17">
        <v>42114.738171296289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473.27000000000004</v>
      </c>
      <c r="R2052" s="5">
        <f t="shared" si="129"/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7">
        <v>41633.689085648148</v>
      </c>
      <c r="K2053">
        <v>1385425937</v>
      </c>
      <c r="L2053" s="17">
        <v>41603.689085648148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130.36250000000001</v>
      </c>
      <c r="R2053" s="5">
        <f t="shared" si="129"/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7">
        <v>42419.750613425924</v>
      </c>
      <c r="K2054">
        <v>1452045653</v>
      </c>
      <c r="L2054" s="17">
        <v>42374.750613425924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353.048</v>
      </c>
      <c r="R2054" s="5">
        <f t="shared" si="129"/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7">
        <v>42333.325821759259</v>
      </c>
      <c r="K2055">
        <v>1445870951</v>
      </c>
      <c r="L2055" s="17">
        <v>42303.284155092588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101.02</v>
      </c>
      <c r="R2055" s="5">
        <f t="shared" si="129"/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7">
        <v>41761.187615740739</v>
      </c>
      <c r="K2056">
        <v>1396441810</v>
      </c>
      <c r="L2056" s="17">
        <v>41731.187615740739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113.59142857142857</v>
      </c>
      <c r="R2056" s="5">
        <f t="shared" si="129"/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7">
        <v>41975.833333333336</v>
      </c>
      <c r="K2057">
        <v>1415031043</v>
      </c>
      <c r="L2057" s="17">
        <v>41946.340775462959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167.41666666666666</v>
      </c>
      <c r="R2057" s="5">
        <f t="shared" si="129"/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7">
        <v>41381.427569444444</v>
      </c>
      <c r="K2058">
        <v>1363630542</v>
      </c>
      <c r="L2058" s="17">
        <v>41351.427569444444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153.452</v>
      </c>
      <c r="R2058" s="5">
        <f t="shared" si="129"/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7">
        <v>42426.161249999997</v>
      </c>
      <c r="K2059">
        <v>1453895532</v>
      </c>
      <c r="L2059" s="17">
        <v>42396.161249999997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202.23220000000001</v>
      </c>
      <c r="R2059" s="5">
        <f t="shared" si="129"/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7">
        <v>42065.499999999993</v>
      </c>
      <c r="K2060">
        <v>1421916830</v>
      </c>
      <c r="L2060" s="17">
        <v>42026.03738425926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168.28125</v>
      </c>
      <c r="R2060" s="5">
        <f t="shared" si="129"/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7">
        <v>42400.582638888889</v>
      </c>
      <c r="K2061">
        <v>1450880854</v>
      </c>
      <c r="L2061" s="17">
        <v>42361.269143518519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143.45666666666668</v>
      </c>
      <c r="R2061" s="5">
        <f t="shared" si="129"/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7">
        <v>41843.309606481482</v>
      </c>
      <c r="K2062">
        <v>1400945150</v>
      </c>
      <c r="L2062" s="17">
        <v>41783.309606481482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196.4</v>
      </c>
      <c r="R2062" s="5">
        <f t="shared" si="129"/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7">
        <v>42735.431180555555</v>
      </c>
      <c r="K2063">
        <v>1480616454</v>
      </c>
      <c r="L2063" s="17">
        <v>42705.431180555555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107.91999999999999</v>
      </c>
      <c r="R2063" s="5">
        <f t="shared" si="129"/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7">
        <v>42453.0080787037</v>
      </c>
      <c r="K2064">
        <v>1456218698</v>
      </c>
      <c r="L2064" s="17">
        <v>42423.049745370365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114.97699999999999</v>
      </c>
      <c r="R2064" s="5">
        <f t="shared" si="129"/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7">
        <v>42505.399317129624</v>
      </c>
      <c r="K2065">
        <v>1460482501</v>
      </c>
      <c r="L2065" s="17">
        <v>42472.399317129624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148.04999999999998</v>
      </c>
      <c r="R2065" s="5">
        <f t="shared" si="129"/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7">
        <v>41425.166666666664</v>
      </c>
      <c r="K2066">
        <v>1366879523</v>
      </c>
      <c r="L2066" s="17">
        <v>41389.0315162037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191.16676082790633</v>
      </c>
      <c r="R2066" s="5">
        <f t="shared" si="129"/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7">
        <v>41633.000335648147</v>
      </c>
      <c r="K2067">
        <v>1385366429</v>
      </c>
      <c r="L2067" s="17">
        <v>41603.000335648147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199.215125</v>
      </c>
      <c r="R2067" s="5">
        <f t="shared" si="129"/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7">
        <v>41874.438460648147</v>
      </c>
      <c r="K2068">
        <v>1406226683</v>
      </c>
      <c r="L2068" s="17">
        <v>41844.438460648147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218.6</v>
      </c>
      <c r="R2068" s="5">
        <f t="shared" si="129"/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7">
        <v>42148.520555555551</v>
      </c>
      <c r="K2069">
        <v>1429648176</v>
      </c>
      <c r="L2069" s="17">
        <v>42115.520555555551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126.86868686868686</v>
      </c>
      <c r="R2069" s="5">
        <f t="shared" si="129"/>
        <v>62.8</v>
      </c>
      <c r="S2069" t="str">
        <f t="shared" si="130"/>
        <v>technology</v>
      </c>
      <c r="T2069" t="str">
        <f t="shared" si="131"/>
        <v>hardware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7">
        <v>42663.508275462962</v>
      </c>
      <c r="K2070">
        <v>1474402315</v>
      </c>
      <c r="L2070" s="17">
        <v>42633.508275462962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105.22388000000001</v>
      </c>
      <c r="R2070" s="5">
        <f t="shared" si="129"/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7">
        <v>42371.638784722221</v>
      </c>
      <c r="K2071">
        <v>1449098391</v>
      </c>
      <c r="L2071" s="17">
        <v>42340.638784722221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128.40666000000002</v>
      </c>
      <c r="R2071" s="5">
        <f t="shared" si="129"/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7">
        <v>42549.323182870365</v>
      </c>
      <c r="K2072">
        <v>1464536723</v>
      </c>
      <c r="L2072" s="17">
        <v>42519.323182870365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317.3272</v>
      </c>
      <c r="R2072" s="5">
        <f t="shared" si="129"/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7">
        <v>42644.945416666662</v>
      </c>
      <c r="K2073">
        <v>1471502484</v>
      </c>
      <c r="L2073" s="17">
        <v>42599.945416666662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280.73</v>
      </c>
      <c r="R2073" s="5">
        <f t="shared" si="129"/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7">
        <v>42497.248055555552</v>
      </c>
      <c r="K2074">
        <v>1460037432</v>
      </c>
      <c r="L2074" s="17">
        <v>42467.248055555552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110.73146853146854</v>
      </c>
      <c r="R2074" s="5">
        <f t="shared" si="129"/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7">
        <v>42132.334699074076</v>
      </c>
      <c r="K2075">
        <v>1427212918</v>
      </c>
      <c r="L2075" s="17">
        <v>42087.334699074076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152.60429999999999</v>
      </c>
      <c r="R2075" s="5">
        <f t="shared" si="129"/>
        <v>324.69</v>
      </c>
      <c r="S2075" t="str">
        <f t="shared" si="130"/>
        <v>technology</v>
      </c>
      <c r="T2075" t="str">
        <f t="shared" si="131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7">
        <v>42496.492847222216</v>
      </c>
      <c r="K2076">
        <v>1459972182</v>
      </c>
      <c r="L2076" s="17">
        <v>42466.492847222216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102.49999999999999</v>
      </c>
      <c r="R2076" s="5">
        <f t="shared" si="129"/>
        <v>205</v>
      </c>
      <c r="S2076" t="str">
        <f t="shared" si="130"/>
        <v>technology</v>
      </c>
      <c r="T2076" t="str">
        <f t="shared" si="131"/>
        <v>hardware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7">
        <v>41480.348240740735</v>
      </c>
      <c r="K2077">
        <v>1372177288</v>
      </c>
      <c r="L2077" s="17">
        <v>41450.348240740735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1678.3738373837384</v>
      </c>
      <c r="R2077" s="5">
        <f t="shared" si="129"/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7">
        <v>41843.547326388885</v>
      </c>
      <c r="K2078">
        <v>1402693689</v>
      </c>
      <c r="L2078" s="17">
        <v>41803.547326388885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543.349156424581</v>
      </c>
      <c r="R2078" s="5">
        <f t="shared" si="129"/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7">
        <v>42160.541666666664</v>
      </c>
      <c r="K2079">
        <v>1428541276</v>
      </c>
      <c r="L2079" s="17">
        <v>42102.70921296296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115.50800000000001</v>
      </c>
      <c r="R2079" s="5">
        <f t="shared" si="129"/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7">
        <v>42722.438159722216</v>
      </c>
      <c r="K2080">
        <v>1479493857</v>
      </c>
      <c r="L2080" s="17">
        <v>42692.438159722216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131.20499999999998</v>
      </c>
      <c r="R2080" s="5">
        <f t="shared" si="129"/>
        <v>546.6875</v>
      </c>
      <c r="S2080" t="str">
        <f t="shared" si="130"/>
        <v>technology</v>
      </c>
      <c r="T2080" t="str">
        <f t="shared" si="131"/>
        <v>hardware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7">
        <v>42180.458333333336</v>
      </c>
      <c r="K2081">
        <v>1432659793</v>
      </c>
      <c r="L2081" s="17">
        <v>42150.377233796295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288.17</v>
      </c>
      <c r="R2081" s="5">
        <f t="shared" si="129"/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7">
        <v>42319.665509259255</v>
      </c>
      <c r="K2082">
        <v>1444690700</v>
      </c>
      <c r="L2082" s="17">
        <v>42289.623842592591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507.8</v>
      </c>
      <c r="R2082" s="5">
        <f t="shared" si="129"/>
        <v>101.56</v>
      </c>
      <c r="S2082" t="str">
        <f t="shared" si="130"/>
        <v>technology</v>
      </c>
      <c r="T2082" t="str">
        <f t="shared" si="131"/>
        <v>hardware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7">
        <v>41044.874305555553</v>
      </c>
      <c r="K2083">
        <v>1333597555</v>
      </c>
      <c r="L2083" s="17">
        <v>41003.823553240742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114.57142857142857</v>
      </c>
      <c r="R2083" s="5">
        <f t="shared" si="129"/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7">
        <v>40870.828657407401</v>
      </c>
      <c r="K2084">
        <v>1316919196</v>
      </c>
      <c r="L2084" s="17">
        <v>40810.786990740737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110.73333333333333</v>
      </c>
      <c r="R2084" s="5">
        <f t="shared" si="129"/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7">
        <v>41064.388831018514</v>
      </c>
      <c r="K2085">
        <v>1336238395</v>
      </c>
      <c r="L2085" s="17">
        <v>41034.388831018514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113.33333333333333</v>
      </c>
      <c r="R2085" s="5">
        <f t="shared" si="129"/>
        <v>34</v>
      </c>
      <c r="S2085" t="str">
        <f t="shared" si="130"/>
        <v>music</v>
      </c>
      <c r="T2085" t="str">
        <f t="shared" si="131"/>
        <v>indie rock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7">
        <v>41762.957638888889</v>
      </c>
      <c r="K2086">
        <v>1396468782</v>
      </c>
      <c r="L2086" s="17">
        <v>41731.499791666662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108.33333333333333</v>
      </c>
      <c r="R2086" s="5">
        <f t="shared" si="129"/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7">
        <v>41105.502164351848</v>
      </c>
      <c r="K2087">
        <v>1339790587</v>
      </c>
      <c r="L2087" s="17">
        <v>41075.502164351848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123.53333333333335</v>
      </c>
      <c r="R2087" s="5">
        <f t="shared" si="129"/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7">
        <v>40890.874305555553</v>
      </c>
      <c r="K2088">
        <v>1321200332</v>
      </c>
      <c r="L2088" s="17">
        <v>40860.337175925924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100.69999999999999</v>
      </c>
      <c r="R2088" s="5">
        <f t="shared" si="129"/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7">
        <v>40793.871041666665</v>
      </c>
      <c r="K2089">
        <v>1312865658</v>
      </c>
      <c r="L2089" s="17">
        <v>40763.871041666665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103.53333333333335</v>
      </c>
      <c r="R2089" s="5">
        <f t="shared" si="129"/>
        <v>62.12</v>
      </c>
      <c r="S2089" t="str">
        <f t="shared" si="130"/>
        <v>music</v>
      </c>
      <c r="T2089" t="str">
        <f t="shared" si="131"/>
        <v>indie rock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7">
        <v>40431.832638888889</v>
      </c>
      <c r="K2090">
        <v>1281028152</v>
      </c>
      <c r="L2090" s="17">
        <v>40395.381388888884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115.51066666666668</v>
      </c>
      <c r="R2090" s="5">
        <f t="shared" si="129"/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7">
        <v>41487.742986111109</v>
      </c>
      <c r="K2091">
        <v>1372384194</v>
      </c>
      <c r="L2091" s="17">
        <v>41452.742986111109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120.4004</v>
      </c>
      <c r="R2091" s="5">
        <f t="shared" si="129"/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7">
        <v>41329.048090277778</v>
      </c>
      <c r="K2092">
        <v>1359104955</v>
      </c>
      <c r="L2092" s="17">
        <v>41299.048090277778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115.040375</v>
      </c>
      <c r="R2092" s="5">
        <f t="shared" si="129"/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7">
        <v>40603.5</v>
      </c>
      <c r="K2093">
        <v>1294818278</v>
      </c>
      <c r="L2093" s="17">
        <v>40554.989328703698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120.46777777777777</v>
      </c>
      <c r="R2093" s="5">
        <f t="shared" si="129"/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7">
        <v>40823.374212962961</v>
      </c>
      <c r="K2094">
        <v>1312822732</v>
      </c>
      <c r="L2094" s="17">
        <v>40763.374212962961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101.28333333333333</v>
      </c>
      <c r="R2094" s="5">
        <f t="shared" si="129"/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7">
        <v>41265.56287037037</v>
      </c>
      <c r="K2095">
        <v>1351024232</v>
      </c>
      <c r="L2095" s="17">
        <v>41205.521203703705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102.46666666666667</v>
      </c>
      <c r="R2095" s="5">
        <f t="shared" si="129"/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7">
        <v>40972.791666666664</v>
      </c>
      <c r="K2096">
        <v>1327969730</v>
      </c>
      <c r="L2096" s="17">
        <v>40938.686689814815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120.54285714285714</v>
      </c>
      <c r="R2096" s="5">
        <f t="shared" si="129"/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7">
        <v>40818.400150462956</v>
      </c>
      <c r="K2097">
        <v>1312392973</v>
      </c>
      <c r="L2097" s="17">
        <v>40758.400150462956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100</v>
      </c>
      <c r="R2097" s="5">
        <f t="shared" si="129"/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7">
        <v>41207.832638888889</v>
      </c>
      <c r="K2098">
        <v>1349892735</v>
      </c>
      <c r="L2098" s="17">
        <v>41192.425173611111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101.66666666666666</v>
      </c>
      <c r="R2098" s="5">
        <f t="shared" si="129"/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7">
        <v>40878.293229166666</v>
      </c>
      <c r="K2099">
        <v>1317564135</v>
      </c>
      <c r="L2099" s="17">
        <v>40818.251562499994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100</v>
      </c>
      <c r="R2099" s="5">
        <f t="shared" si="129"/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7">
        <v>40975.780497685184</v>
      </c>
      <c r="K2100">
        <v>1328582635</v>
      </c>
      <c r="L2100" s="17">
        <v>40945.780497685184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100.33333333333334</v>
      </c>
      <c r="R2100" s="5">
        <f t="shared" si="129"/>
        <v>188.125</v>
      </c>
      <c r="S2100" t="str">
        <f t="shared" si="130"/>
        <v>music</v>
      </c>
      <c r="T2100" t="str">
        <f t="shared" si="131"/>
        <v>indie rock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7">
        <v>42186.819444444445</v>
      </c>
      <c r="K2101">
        <v>1434650084</v>
      </c>
      <c r="L2101" s="17">
        <v>42173.41300925926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132.36666666666667</v>
      </c>
      <c r="R2101" s="5">
        <f t="shared" si="129"/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7">
        <v>41089.832638888889</v>
      </c>
      <c r="K2102">
        <v>1339704141</v>
      </c>
      <c r="L2102" s="17">
        <v>41074.50163194444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136.66666666666666</v>
      </c>
      <c r="R2102" s="5">
        <f t="shared" si="129"/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7">
        <v>40951.816134259258</v>
      </c>
      <c r="K2103">
        <v>1323920114</v>
      </c>
      <c r="L2103" s="17">
        <v>40891.816134259258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113.25</v>
      </c>
      <c r="R2103" s="5">
        <f t="shared" si="129"/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7">
        <v>40668.535277777773</v>
      </c>
      <c r="K2104">
        <v>1302036648</v>
      </c>
      <c r="L2104" s="17">
        <v>40638.535277777773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136</v>
      </c>
      <c r="R2104" s="5">
        <f t="shared" si="129"/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7">
        <v>41222.463275462964</v>
      </c>
      <c r="K2105">
        <v>1349892427</v>
      </c>
      <c r="L2105" s="17">
        <v>41192.421608796292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146.12318374694613</v>
      </c>
      <c r="R2105" s="5">
        <f t="shared" si="129"/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7">
        <v>41424.666666666664</v>
      </c>
      <c r="K2106">
        <v>1367286434</v>
      </c>
      <c r="L2106" s="17">
        <v>41393.74113425926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129.5</v>
      </c>
      <c r="R2106" s="5">
        <f t="shared" si="129"/>
        <v>28</v>
      </c>
      <c r="S2106" t="str">
        <f t="shared" si="130"/>
        <v>music</v>
      </c>
      <c r="T2106" t="str">
        <f t="shared" si="131"/>
        <v>indie rock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7">
        <v>41963.833333333336</v>
      </c>
      <c r="K2107">
        <v>1415472953</v>
      </c>
      <c r="L2107" s="17">
        <v>41951.455474537033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254</v>
      </c>
      <c r="R2107" s="5">
        <f t="shared" si="129"/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7">
        <v>41299.881643518514</v>
      </c>
      <c r="K2108">
        <v>1356584974</v>
      </c>
      <c r="L2108" s="17">
        <v>41269.881643518514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107.04545454545456</v>
      </c>
      <c r="R2108" s="5">
        <f t="shared" si="129"/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7">
        <v>41955.418900462959</v>
      </c>
      <c r="K2109">
        <v>1413997393</v>
      </c>
      <c r="L2109" s="17">
        <v>41934.377233796295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107.73299999999999</v>
      </c>
      <c r="R2109" s="5">
        <f t="shared" si="129"/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7">
        <v>41161.829861111109</v>
      </c>
      <c r="K2110">
        <v>1344917580</v>
      </c>
      <c r="L2110" s="17">
        <v>41134.842361111107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107.31250000000001</v>
      </c>
      <c r="R2110" s="5">
        <f t="shared" si="129"/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7">
        <v>42190.375196759262</v>
      </c>
      <c r="K2111">
        <v>1433523617</v>
      </c>
      <c r="L2111" s="17">
        <v>42160.375196759262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106.52500000000001</v>
      </c>
      <c r="R2111" s="5">
        <f t="shared" si="129"/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7">
        <v>41786.874305555553</v>
      </c>
      <c r="K2112">
        <v>1398873969</v>
      </c>
      <c r="L2112" s="17">
        <v>41759.337604166663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100.35000000000001</v>
      </c>
      <c r="R2112" s="5">
        <f t="shared" si="129"/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7">
        <v>40769.708333333328</v>
      </c>
      <c r="K2113">
        <v>1307594625</v>
      </c>
      <c r="L2113" s="17">
        <v>40702.863715277774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106.5</v>
      </c>
      <c r="R2113" s="5">
        <f t="shared" si="129"/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7">
        <v>41379.594826388886</v>
      </c>
      <c r="K2114">
        <v>1364854593</v>
      </c>
      <c r="L2114" s="17">
        <v>41365.594826388886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28"/>
        <v>100</v>
      </c>
      <c r="R2114" s="5">
        <f t="shared" si="129"/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7">
        <v>41905.532129629624</v>
      </c>
      <c r="K2115">
        <v>1408481176</v>
      </c>
      <c r="L2115" s="17">
        <v>41870.532129629624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2">E2115/D2115*100</f>
        <v>104.85714285714285</v>
      </c>
      <c r="R2115" s="5">
        <f t="shared" ref="R2115:R2178" si="133">E2115/N2115</f>
        <v>68.598130841121488</v>
      </c>
      <c r="S2115" t="str">
        <f t="shared" ref="S2115:S2178" si="134">LEFT(P2115,SEARCH("/",P2115)-1)</f>
        <v>music</v>
      </c>
      <c r="T2115" t="str">
        <f t="shared" ref="T2115:T2178" si="135">RIGHT(P2115,LEN(P2115)-SEARCH("/",P2115))</f>
        <v>indie rock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7">
        <v>40520.874305555553</v>
      </c>
      <c r="K2116">
        <v>1286480070</v>
      </c>
      <c r="L2116" s="17">
        <v>40458.482291666667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104.69999999999999</v>
      </c>
      <c r="R2116" s="5">
        <f t="shared" si="133"/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7">
        <v>40593.747696759259</v>
      </c>
      <c r="K2117">
        <v>1295575001</v>
      </c>
      <c r="L2117" s="17">
        <v>40563.747696759259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225.66666666666669</v>
      </c>
      <c r="R2117" s="5">
        <f t="shared" si="133"/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7">
        <v>41184.444479166668</v>
      </c>
      <c r="K2118">
        <v>1345056003</v>
      </c>
      <c r="L2118" s="17">
        <v>41136.444479166668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100.90416666666667</v>
      </c>
      <c r="R2118" s="5">
        <f t="shared" si="133"/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7">
        <v>42303.874305555553</v>
      </c>
      <c r="K2119">
        <v>1444699549</v>
      </c>
      <c r="L2119" s="17">
        <v>42289.726261574069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147.75</v>
      </c>
      <c r="R2119" s="5">
        <f t="shared" si="133"/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7">
        <v>40748.506203703699</v>
      </c>
      <c r="K2120">
        <v>1308946136</v>
      </c>
      <c r="L2120" s="17">
        <v>40718.506203703699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134.61099999999999</v>
      </c>
      <c r="R2120" s="5">
        <f t="shared" si="133"/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7">
        <v>41136.796817129631</v>
      </c>
      <c r="K2121">
        <v>1342494445</v>
      </c>
      <c r="L2121" s="17">
        <v>41106.796817129631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100.75</v>
      </c>
      <c r="R2121" s="5">
        <f t="shared" si="133"/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7">
        <v>41640.631203703699</v>
      </c>
      <c r="K2122">
        <v>1384384136</v>
      </c>
      <c r="L2122" s="17">
        <v>41591.631203703699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100.880375</v>
      </c>
      <c r="R2122" s="5">
        <f t="shared" si="133"/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7">
        <v>42746.409120370365</v>
      </c>
      <c r="K2123">
        <v>1481564948</v>
      </c>
      <c r="L2123" s="17">
        <v>42716.409120370365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0.56800000000000006</v>
      </c>
      <c r="R2123" s="5">
        <f t="shared" si="133"/>
        <v>28.4</v>
      </c>
      <c r="S2123" t="str">
        <f t="shared" si="134"/>
        <v>games</v>
      </c>
      <c r="T2123" t="str">
        <f t="shared" si="135"/>
        <v>video games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7">
        <v>42741.967233796291</v>
      </c>
      <c r="K2124">
        <v>1481181169</v>
      </c>
      <c r="L2124" s="17">
        <v>42711.967233796291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0.38750000000000001</v>
      </c>
      <c r="R2124" s="5">
        <f t="shared" si="133"/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7">
        <v>40251.957638888889</v>
      </c>
      <c r="K2125">
        <v>1263982307</v>
      </c>
      <c r="L2125" s="17">
        <v>40198.091516203705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10</v>
      </c>
      <c r="R2125" s="5">
        <f t="shared" si="133"/>
        <v>10</v>
      </c>
      <c r="S2125" t="str">
        <f t="shared" si="134"/>
        <v>games</v>
      </c>
      <c r="T2125" t="str">
        <f t="shared" si="135"/>
        <v>video games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7">
        <v>40511.875</v>
      </c>
      <c r="K2126">
        <v>1286930435</v>
      </c>
      <c r="L2126" s="17">
        <v>40463.694849537031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10.454545454545453</v>
      </c>
      <c r="R2126" s="5">
        <f t="shared" si="133"/>
        <v>23</v>
      </c>
      <c r="S2126" t="str">
        <f t="shared" si="134"/>
        <v>games</v>
      </c>
      <c r="T2126" t="str">
        <f t="shared" si="135"/>
        <v>video games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7">
        <v>42220.690196759257</v>
      </c>
      <c r="K2127">
        <v>1436142833</v>
      </c>
      <c r="L2127" s="17">
        <v>42190.690196759257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1.4200000000000002</v>
      </c>
      <c r="R2127" s="5">
        <f t="shared" si="133"/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7">
        <v>41981.63989583333</v>
      </c>
      <c r="K2128">
        <v>1415488887</v>
      </c>
      <c r="L2128" s="17">
        <v>41951.63989583333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0.05</v>
      </c>
      <c r="R2128" s="5">
        <f t="shared" si="133"/>
        <v>5</v>
      </c>
      <c r="S2128" t="str">
        <f t="shared" si="134"/>
        <v>games</v>
      </c>
      <c r="T2128" t="str">
        <f t="shared" si="135"/>
        <v>video games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7">
        <v>42075.130358796298</v>
      </c>
      <c r="K2129">
        <v>1423570063</v>
      </c>
      <c r="L2129" s="17">
        <v>42045.172025462954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28.842857142857142</v>
      </c>
      <c r="R2129" s="5">
        <f t="shared" si="133"/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7">
        <v>41903.439456018517</v>
      </c>
      <c r="K2130">
        <v>1406140369</v>
      </c>
      <c r="L2130" s="17">
        <v>41843.439456018517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0.16666666666666669</v>
      </c>
      <c r="R2130" s="5">
        <f t="shared" si="133"/>
        <v>25</v>
      </c>
      <c r="S2130" t="str">
        <f t="shared" si="134"/>
        <v>games</v>
      </c>
      <c r="T2130" t="str">
        <f t="shared" si="135"/>
        <v>video games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7">
        <v>42438.690972222219</v>
      </c>
      <c r="K2131">
        <v>1454978100</v>
      </c>
      <c r="L2131" s="17">
        <v>42408.690972222219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11.799999999999999</v>
      </c>
      <c r="R2131" s="5">
        <f t="shared" si="133"/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7">
        <v>41866.75304398148</v>
      </c>
      <c r="K2132">
        <v>1405130663</v>
      </c>
      <c r="L2132" s="17">
        <v>41831.75304398148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0.20238095238095236</v>
      </c>
      <c r="R2132" s="5">
        <f t="shared" si="133"/>
        <v>21.25</v>
      </c>
      <c r="S2132" t="str">
        <f t="shared" si="134"/>
        <v>games</v>
      </c>
      <c r="T2132" t="str">
        <f t="shared" si="135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7">
        <v>42196.873738425922</v>
      </c>
      <c r="K2133">
        <v>1434085091</v>
      </c>
      <c r="L2133" s="17">
        <v>42166.873738425922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5</v>
      </c>
      <c r="R2133" s="5">
        <f t="shared" si="133"/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7">
        <v>41673.15384259259</v>
      </c>
      <c r="K2134">
        <v>1388835692</v>
      </c>
      <c r="L2134" s="17">
        <v>41643.15384259259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2.1129899999999995</v>
      </c>
      <c r="R2134" s="5">
        <f t="shared" si="133"/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7">
        <v>40656.957638888889</v>
      </c>
      <c r="K2135">
        <v>1300328399</v>
      </c>
      <c r="L2135" s="17">
        <v>40618.763877314814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</v>
      </c>
      <c r="R2135" s="5">
        <f t="shared" si="133"/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7">
        <v>41391.553136574068</v>
      </c>
      <c r="K2136">
        <v>1364505391</v>
      </c>
      <c r="L2136" s="17">
        <v>41361.553136574068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1.7333333333333332</v>
      </c>
      <c r="R2136" s="5">
        <f t="shared" si="133"/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7">
        <v>41186.630011574067</v>
      </c>
      <c r="K2137">
        <v>1346800033</v>
      </c>
      <c r="L2137" s="17">
        <v>41156.630011574067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</v>
      </c>
      <c r="R2137" s="5">
        <f t="shared" si="133"/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7">
        <v>41566.175763888888</v>
      </c>
      <c r="K2138">
        <v>1379592786</v>
      </c>
      <c r="L2138" s="17">
        <v>41536.175763888888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5.9612499999999999E-2</v>
      </c>
      <c r="R2138" s="5">
        <f t="shared" si="133"/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7">
        <v>41978.437835648147</v>
      </c>
      <c r="K2139">
        <v>1415212229</v>
      </c>
      <c r="L2139" s="17">
        <v>41948.437835648147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28.405999999999999</v>
      </c>
      <c r="R2139" s="5">
        <f t="shared" si="133"/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7">
        <v>41586.721516203703</v>
      </c>
      <c r="K2140">
        <v>1381364339</v>
      </c>
      <c r="L2140" s="17">
        <v>41556.679849537039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12.8</v>
      </c>
      <c r="R2140" s="5">
        <f t="shared" si="133"/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7">
        <v>42677.416759259257</v>
      </c>
      <c r="K2141">
        <v>1475604008</v>
      </c>
      <c r="L2141" s="17">
        <v>42647.416759259257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5.42</v>
      </c>
      <c r="R2141" s="5">
        <f t="shared" si="133"/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7">
        <v>41285.500277777777</v>
      </c>
      <c r="K2142">
        <v>1355342424</v>
      </c>
      <c r="L2142" s="17">
        <v>41255.500277777777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0.11199999999999999</v>
      </c>
      <c r="R2142" s="5">
        <f t="shared" si="133"/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7">
        <v>41956.943969907406</v>
      </c>
      <c r="K2143">
        <v>1413351559</v>
      </c>
      <c r="L2143" s="17">
        <v>41926.902303240735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5" t="e">
        <f t="shared" si="133"/>
        <v>#DIV/0!</v>
      </c>
      <c r="S2143" t="str">
        <f t="shared" si="134"/>
        <v>games</v>
      </c>
      <c r="T2143" t="str">
        <f t="shared" si="135"/>
        <v>video games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7">
        <v>42368.368171296293</v>
      </c>
      <c r="K2144">
        <v>1449075010</v>
      </c>
      <c r="L2144" s="17">
        <v>42340.368171296293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5.7238095238095239</v>
      </c>
      <c r="R2144" s="5">
        <f t="shared" si="133"/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7">
        <v>40380.458333333328</v>
      </c>
      <c r="K2145">
        <v>1275599812</v>
      </c>
      <c r="L2145" s="17">
        <v>40332.553379629629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11.25</v>
      </c>
      <c r="R2145" s="5">
        <f t="shared" si="133"/>
        <v>45</v>
      </c>
      <c r="S2145" t="str">
        <f t="shared" si="134"/>
        <v>games</v>
      </c>
      <c r="T2145" t="str">
        <f t="shared" si="135"/>
        <v>video games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7">
        <v>41531.213425925926</v>
      </c>
      <c r="K2146">
        <v>1376399240</v>
      </c>
      <c r="L2146" s="17">
        <v>41499.213425925926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1.7098591549295776</v>
      </c>
      <c r="R2146" s="5">
        <f t="shared" si="133"/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7">
        <v>41604.945763888885</v>
      </c>
      <c r="K2147">
        <v>1382938914</v>
      </c>
      <c r="L2147" s="17">
        <v>41574.904097222221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30.433333333333334</v>
      </c>
      <c r="R2147" s="5">
        <f t="shared" si="133"/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7">
        <v>42411.346180555549</v>
      </c>
      <c r="K2148">
        <v>1453997910</v>
      </c>
      <c r="L2148" s="17">
        <v>42397.346180555549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0.02</v>
      </c>
      <c r="R2148" s="5">
        <f t="shared" si="133"/>
        <v>1</v>
      </c>
      <c r="S2148" t="str">
        <f t="shared" si="134"/>
        <v>games</v>
      </c>
      <c r="T2148" t="str">
        <f t="shared" si="135"/>
        <v>video games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7">
        <v>41959.004027777781</v>
      </c>
      <c r="K2149">
        <v>1413356748</v>
      </c>
      <c r="L2149" s="17">
        <v>41926.962361111109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0.69641025641025645</v>
      </c>
      <c r="R2149" s="5">
        <f t="shared" si="133"/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7">
        <v>42096.358587962961</v>
      </c>
      <c r="K2150">
        <v>1425404182</v>
      </c>
      <c r="L2150" s="17">
        <v>42066.400254629632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2</v>
      </c>
      <c r="R2150" s="5">
        <f t="shared" si="133"/>
        <v>1</v>
      </c>
      <c r="S2150" t="str">
        <f t="shared" si="134"/>
        <v>games</v>
      </c>
      <c r="T2150" t="str">
        <f t="shared" si="135"/>
        <v>video games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7">
        <v>40389.666666666664</v>
      </c>
      <c r="K2151">
        <v>1277512556</v>
      </c>
      <c r="L2151" s="17">
        <v>40354.691620370366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5" t="e">
        <f t="shared" si="133"/>
        <v>#DIV/0!</v>
      </c>
      <c r="S2151" t="str">
        <f t="shared" si="134"/>
        <v>games</v>
      </c>
      <c r="T2151" t="str">
        <f t="shared" si="135"/>
        <v>video games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7">
        <v>42563.951377314814</v>
      </c>
      <c r="K2152">
        <v>1465800599</v>
      </c>
      <c r="L2152" s="17">
        <v>42533.951377314814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0.80999999999999994</v>
      </c>
      <c r="R2152" s="5">
        <f t="shared" si="133"/>
        <v>101.25</v>
      </c>
      <c r="S2152" t="str">
        <f t="shared" si="134"/>
        <v>games</v>
      </c>
      <c r="T2152" t="str">
        <f t="shared" si="135"/>
        <v>video games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7">
        <v>42550.514050925929</v>
      </c>
      <c r="K2153">
        <v>1464639614</v>
      </c>
      <c r="L2153" s="17">
        <v>42520.514050925929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0.26222222222222225</v>
      </c>
      <c r="R2153" s="5">
        <f t="shared" si="133"/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7">
        <v>41713.457280092589</v>
      </c>
      <c r="K2154">
        <v>1392321509</v>
      </c>
      <c r="L2154" s="17">
        <v>41683.49894675926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0.16666666666666669</v>
      </c>
      <c r="R2154" s="5">
        <f t="shared" si="133"/>
        <v>12.5</v>
      </c>
      <c r="S2154" t="str">
        <f t="shared" si="134"/>
        <v>games</v>
      </c>
      <c r="T2154" t="str">
        <f t="shared" si="135"/>
        <v>video games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7">
        <v>42013.999305555553</v>
      </c>
      <c r="K2155">
        <v>1417470718</v>
      </c>
      <c r="L2155" s="17">
        <v>41974.577754629623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9.124454880912446E-3</v>
      </c>
      <c r="R2155" s="5">
        <f t="shared" si="133"/>
        <v>8.5</v>
      </c>
      <c r="S2155" t="str">
        <f t="shared" si="134"/>
        <v>games</v>
      </c>
      <c r="T2155" t="str">
        <f t="shared" si="135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7">
        <v>41667.29892361111</v>
      </c>
      <c r="K2156">
        <v>1389193827</v>
      </c>
      <c r="L2156" s="17">
        <v>41647.29892361111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0.8</v>
      </c>
      <c r="R2156" s="5">
        <f t="shared" si="133"/>
        <v>1</v>
      </c>
      <c r="S2156" t="str">
        <f t="shared" si="134"/>
        <v>games</v>
      </c>
      <c r="T2156" t="str">
        <f t="shared" si="135"/>
        <v>video games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7">
        <v>42460.372511574074</v>
      </c>
      <c r="K2157">
        <v>1456854985</v>
      </c>
      <c r="L2157" s="17">
        <v>42430.414178240739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2.2999999999999998</v>
      </c>
      <c r="R2157" s="5">
        <f t="shared" si="133"/>
        <v>23</v>
      </c>
      <c r="S2157" t="str">
        <f t="shared" si="134"/>
        <v>games</v>
      </c>
      <c r="T2157" t="str">
        <f t="shared" si="135"/>
        <v>video games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7">
        <v>41533.520902777775</v>
      </c>
      <c r="K2158">
        <v>1375475406</v>
      </c>
      <c r="L2158" s="17">
        <v>41488.520902777775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2.6660714285714282</v>
      </c>
      <c r="R2158" s="5">
        <f t="shared" si="133"/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7">
        <v>42726.999305555553</v>
      </c>
      <c r="K2159">
        <v>1479684783</v>
      </c>
      <c r="L2159" s="17">
        <v>42694.647951388884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28.192</v>
      </c>
      <c r="R2159" s="5">
        <f t="shared" si="133"/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7">
        <v>41309.520532407405</v>
      </c>
      <c r="K2160">
        <v>1356121774</v>
      </c>
      <c r="L2160" s="17">
        <v>41264.520532407405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6.5900366666666672</v>
      </c>
      <c r="R2160" s="5">
        <f t="shared" si="133"/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7">
        <v>40740.397847222215</v>
      </c>
      <c r="K2161">
        <v>1308245574</v>
      </c>
      <c r="L2161" s="17">
        <v>40710.397847222215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0.72222222222222221</v>
      </c>
      <c r="R2161" s="5">
        <f t="shared" si="133"/>
        <v>13</v>
      </c>
      <c r="S2161" t="str">
        <f t="shared" si="134"/>
        <v>games</v>
      </c>
      <c r="T2161" t="str">
        <f t="shared" si="135"/>
        <v>video games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7">
        <v>41048.378530092588</v>
      </c>
      <c r="K2162">
        <v>1334855105</v>
      </c>
      <c r="L2162" s="17">
        <v>41018.378530092588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0.85000000000000009</v>
      </c>
      <c r="R2162" s="5">
        <f t="shared" si="133"/>
        <v>5.3125</v>
      </c>
      <c r="S2162" t="str">
        <f t="shared" si="134"/>
        <v>games</v>
      </c>
      <c r="T2162" t="str">
        <f t="shared" si="135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7">
        <v>42270.519201388881</v>
      </c>
      <c r="K2163">
        <v>1440448059</v>
      </c>
      <c r="L2163" s="17">
        <v>42240.519201388881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115.75</v>
      </c>
      <c r="R2163" s="5">
        <f t="shared" si="133"/>
        <v>35.615384615384613</v>
      </c>
      <c r="S2163" t="str">
        <f t="shared" si="134"/>
        <v>music</v>
      </c>
      <c r="T2163" t="str">
        <f t="shared" si="135"/>
        <v>rock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7">
        <v>41844.432766203703</v>
      </c>
      <c r="K2164">
        <v>1403547791</v>
      </c>
      <c r="L2164" s="17">
        <v>41813.432766203703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112.26666666666667</v>
      </c>
      <c r="R2164" s="5">
        <f t="shared" si="133"/>
        <v>87.103448275862064</v>
      </c>
      <c r="S2164" t="str">
        <f t="shared" si="134"/>
        <v>music</v>
      </c>
      <c r="T2164" t="str">
        <f t="shared" si="135"/>
        <v>rock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7">
        <v>42162.826388888883</v>
      </c>
      <c r="K2165">
        <v>1429306520</v>
      </c>
      <c r="L2165" s="17">
        <v>42111.566203703704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132.20000000000002</v>
      </c>
      <c r="R2165" s="5">
        <f t="shared" si="133"/>
        <v>75.11363636363636</v>
      </c>
      <c r="S2165" t="str">
        <f t="shared" si="134"/>
        <v>music</v>
      </c>
      <c r="T2165" t="str">
        <f t="shared" si="135"/>
        <v>rock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7">
        <v>42545.832638888889</v>
      </c>
      <c r="K2166">
        <v>1464196414</v>
      </c>
      <c r="L2166" s="17">
        <v>42515.384421296294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102.63636363636364</v>
      </c>
      <c r="R2166" s="5">
        <f t="shared" si="133"/>
        <v>68.01204819277109</v>
      </c>
      <c r="S2166" t="str">
        <f t="shared" si="134"/>
        <v>music</v>
      </c>
      <c r="T2166" t="str">
        <f t="shared" si="135"/>
        <v>rock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7">
        <v>42468.292071759257</v>
      </c>
      <c r="K2167">
        <v>1457539235</v>
      </c>
      <c r="L2167" s="17">
        <v>42438.333738425928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138.64000000000001</v>
      </c>
      <c r="R2167" s="5">
        <f t="shared" si="133"/>
        <v>29.623931623931625</v>
      </c>
      <c r="S2167" t="str">
        <f t="shared" si="134"/>
        <v>music</v>
      </c>
      <c r="T2167" t="str">
        <f t="shared" si="135"/>
        <v>rock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7">
        <v>41978.546504629623</v>
      </c>
      <c r="K2168">
        <v>1413922018</v>
      </c>
      <c r="L2168" s="17">
        <v>41933.504837962959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146.6</v>
      </c>
      <c r="R2168" s="5">
        <f t="shared" si="133"/>
        <v>91.625</v>
      </c>
      <c r="S2168" t="str">
        <f t="shared" si="134"/>
        <v>music</v>
      </c>
      <c r="T2168" t="str">
        <f t="shared" si="135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7">
        <v>41166.733067129629</v>
      </c>
      <c r="K2169">
        <v>1346463337</v>
      </c>
      <c r="L2169" s="17">
        <v>41152.733067129629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120</v>
      </c>
      <c r="R2169" s="5">
        <f t="shared" si="133"/>
        <v>22.5</v>
      </c>
      <c r="S2169" t="str">
        <f t="shared" si="134"/>
        <v>music</v>
      </c>
      <c r="T2169" t="str">
        <f t="shared" si="135"/>
        <v>rock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7">
        <v>42775.874999999993</v>
      </c>
      <c r="K2170">
        <v>1484058261</v>
      </c>
      <c r="L2170" s="17">
        <v>42745.266909722217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121.5816111111111</v>
      </c>
      <c r="R2170" s="5">
        <f t="shared" si="133"/>
        <v>64.366735294117646</v>
      </c>
      <c r="S2170" t="str">
        <f t="shared" si="134"/>
        <v>music</v>
      </c>
      <c r="T2170" t="str">
        <f t="shared" si="135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7">
        <v>42796.367488425924</v>
      </c>
      <c r="K2171">
        <v>1488214151</v>
      </c>
      <c r="L2171" s="17">
        <v>42793.367488425924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100</v>
      </c>
      <c r="R2171" s="5">
        <f t="shared" si="133"/>
        <v>21.857142857142858</v>
      </c>
      <c r="S2171" t="str">
        <f t="shared" si="134"/>
        <v>music</v>
      </c>
      <c r="T2171" t="str">
        <f t="shared" si="135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7">
        <v>42238.416921296295</v>
      </c>
      <c r="K2172">
        <v>1436810422</v>
      </c>
      <c r="L2172" s="17">
        <v>42198.416921296295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180.85714285714286</v>
      </c>
      <c r="R2172" s="5">
        <f t="shared" si="133"/>
        <v>33.315789473684212</v>
      </c>
      <c r="S2172" t="str">
        <f t="shared" si="134"/>
        <v>music</v>
      </c>
      <c r="T2172" t="str">
        <f t="shared" si="135"/>
        <v>rock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7">
        <v>42176.874999999993</v>
      </c>
      <c r="K2173">
        <v>1431903495</v>
      </c>
      <c r="L2173" s="17">
        <v>42141.623784722215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106.075</v>
      </c>
      <c r="R2173" s="5">
        <f t="shared" si="133"/>
        <v>90.276595744680847</v>
      </c>
      <c r="S2173" t="str">
        <f t="shared" si="134"/>
        <v>music</v>
      </c>
      <c r="T2173" t="str">
        <f t="shared" si="135"/>
        <v>rock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7">
        <v>42112.246759259251</v>
      </c>
      <c r="K2174">
        <v>1426773320</v>
      </c>
      <c r="L2174" s="17">
        <v>42082.246759259251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100</v>
      </c>
      <c r="R2174" s="5">
        <f t="shared" si="133"/>
        <v>76.92307692307692</v>
      </c>
      <c r="S2174" t="str">
        <f t="shared" si="134"/>
        <v>music</v>
      </c>
      <c r="T2174" t="str">
        <f t="shared" si="135"/>
        <v>rock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7">
        <v>41526.832638888889</v>
      </c>
      <c r="K2175">
        <v>1376066243</v>
      </c>
      <c r="L2175" s="17">
        <v>41495.359293981477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126.92857142857143</v>
      </c>
      <c r="R2175" s="5">
        <f t="shared" si="133"/>
        <v>59.233333333333334</v>
      </c>
      <c r="S2175" t="str">
        <f t="shared" si="134"/>
        <v>music</v>
      </c>
      <c r="T2175" t="str">
        <f t="shared" si="135"/>
        <v>rock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7">
        <v>42495.209571759253</v>
      </c>
      <c r="K2176">
        <v>1459861307</v>
      </c>
      <c r="L2176" s="17">
        <v>42465.209571759253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102.97499999999999</v>
      </c>
      <c r="R2176" s="5">
        <f t="shared" si="133"/>
        <v>65.38095238095238</v>
      </c>
      <c r="S2176" t="str">
        <f t="shared" si="134"/>
        <v>music</v>
      </c>
      <c r="T2176" t="str">
        <f t="shared" si="135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7">
        <v>42571.675763888888</v>
      </c>
      <c r="K2177">
        <v>1468455186</v>
      </c>
      <c r="L2177" s="17">
        <v>42564.675763888888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250</v>
      </c>
      <c r="R2177" s="5">
        <f t="shared" si="133"/>
        <v>67.307692307692307</v>
      </c>
      <c r="S2177" t="str">
        <f t="shared" si="134"/>
        <v>music</v>
      </c>
      <c r="T2177" t="str">
        <f t="shared" si="135"/>
        <v>rock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7">
        <v>42126.299872685187</v>
      </c>
      <c r="K2178">
        <v>1427987509</v>
      </c>
      <c r="L2178" s="17">
        <v>42096.299872685187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2"/>
        <v>126.02</v>
      </c>
      <c r="R2178" s="5">
        <f t="shared" si="133"/>
        <v>88.74647887323944</v>
      </c>
      <c r="S2178" t="str">
        <f t="shared" si="134"/>
        <v>music</v>
      </c>
      <c r="T2178" t="str">
        <f t="shared" si="135"/>
        <v>rock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7">
        <v>42526.917442129627</v>
      </c>
      <c r="K2179">
        <v>1463032867</v>
      </c>
      <c r="L2179" s="17">
        <v>42501.917442129627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6">E2179/D2179*100</f>
        <v>100.12</v>
      </c>
      <c r="R2179" s="5">
        <f t="shared" ref="R2179:R2242" si="137">E2179/N2179</f>
        <v>65.868421052631575</v>
      </c>
      <c r="S2179" t="str">
        <f t="shared" ref="S2179:S2242" si="138">LEFT(P2179,SEARCH("/",P2179)-1)</f>
        <v>music</v>
      </c>
      <c r="T2179" t="str">
        <f t="shared" ref="T2179:T2242" si="139">RIGHT(P2179,LEN(P2179)-SEARCH("/",P2179))</f>
        <v>rock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7">
        <v>42753.303206018514</v>
      </c>
      <c r="K2180">
        <v>1482160597</v>
      </c>
      <c r="L2180" s="17">
        <v>42723.303206018514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138.64000000000001</v>
      </c>
      <c r="R2180" s="5">
        <f t="shared" si="137"/>
        <v>40.349243306169967</v>
      </c>
      <c r="S2180" t="str">
        <f t="shared" si="138"/>
        <v>music</v>
      </c>
      <c r="T2180" t="str">
        <f t="shared" si="139"/>
        <v>rock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7">
        <v>42104.837870370371</v>
      </c>
      <c r="K2181">
        <v>1426133192</v>
      </c>
      <c r="L2181" s="17">
        <v>42074.837870370371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161.4</v>
      </c>
      <c r="R2181" s="5">
        <f t="shared" si="137"/>
        <v>76.857142857142861</v>
      </c>
      <c r="S2181" t="str">
        <f t="shared" si="138"/>
        <v>music</v>
      </c>
      <c r="T2181" t="str">
        <f t="shared" si="139"/>
        <v>rock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7">
        <v>42321.378101851849</v>
      </c>
      <c r="K2182">
        <v>1443801868</v>
      </c>
      <c r="L2182" s="17">
        <v>42279.336435185185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107.18419999999999</v>
      </c>
      <c r="R2182" s="5">
        <f t="shared" si="137"/>
        <v>68.707820512820518</v>
      </c>
      <c r="S2182" t="str">
        <f t="shared" si="138"/>
        <v>music</v>
      </c>
      <c r="T2182" t="str">
        <f t="shared" si="139"/>
        <v>rock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7">
        <v>42786.671909722216</v>
      </c>
      <c r="K2183">
        <v>1486426053</v>
      </c>
      <c r="L2183" s="17">
        <v>42772.671909722216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153.1</v>
      </c>
      <c r="R2183" s="5">
        <f t="shared" si="137"/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7">
        <v>41914.567418981482</v>
      </c>
      <c r="K2184">
        <v>1409261825</v>
      </c>
      <c r="L2184" s="17">
        <v>41879.567418981482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524.16666666666663</v>
      </c>
      <c r="R2184" s="5">
        <f t="shared" si="137"/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7">
        <v>42774.874999999993</v>
      </c>
      <c r="K2185">
        <v>1484037977</v>
      </c>
      <c r="L2185" s="17">
        <v>42745.032141203708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489.27777777777777</v>
      </c>
      <c r="R2185" s="5">
        <f t="shared" si="137"/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7">
        <v>42394.333333333336</v>
      </c>
      <c r="K2186">
        <v>1452530041</v>
      </c>
      <c r="L2186" s="17">
        <v>42380.356956018521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284.74</v>
      </c>
      <c r="R2186" s="5">
        <f t="shared" si="137"/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7">
        <v>41359.016655092593</v>
      </c>
      <c r="K2187">
        <v>1360830239</v>
      </c>
      <c r="L2187" s="17">
        <v>41319.016655092593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1856.97</v>
      </c>
      <c r="R2187" s="5">
        <f t="shared" si="137"/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7">
        <v>42619.749999999993</v>
      </c>
      <c r="K2188">
        <v>1470062743</v>
      </c>
      <c r="L2188" s="17">
        <v>42583.281747685185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109.67499999999998</v>
      </c>
      <c r="R2188" s="5">
        <f t="shared" si="137"/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7">
        <v>42096.832638888889</v>
      </c>
      <c r="K2189">
        <v>1425531666</v>
      </c>
      <c r="L2189" s="17">
        <v>42067.875763888886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1014.6425</v>
      </c>
      <c r="R2189" s="5">
        <f t="shared" si="137"/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7">
        <v>42668.374999999993</v>
      </c>
      <c r="K2190">
        <v>1474380241</v>
      </c>
      <c r="L2190" s="17">
        <v>42633.252789351849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412.17692027666544</v>
      </c>
      <c r="R2190" s="5">
        <f t="shared" si="137"/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7">
        <v>42481.583333333336</v>
      </c>
      <c r="K2191">
        <v>1460055300</v>
      </c>
      <c r="L2191" s="17">
        <v>42467.454861111109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503.25</v>
      </c>
      <c r="R2191" s="5">
        <f t="shared" si="137"/>
        <v>68.625</v>
      </c>
      <c r="S2191" t="str">
        <f t="shared" si="138"/>
        <v>games</v>
      </c>
      <c r="T2191" t="str">
        <f t="shared" si="139"/>
        <v>tabletop games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7">
        <v>42451.957638888889</v>
      </c>
      <c r="K2192">
        <v>1455721204</v>
      </c>
      <c r="L2192" s="17">
        <v>42417.291712962957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184.61052631578946</v>
      </c>
      <c r="R2192" s="5">
        <f t="shared" si="137"/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7">
        <v>42780.5003125</v>
      </c>
      <c r="K2193">
        <v>1486065627</v>
      </c>
      <c r="L2193" s="17">
        <v>42768.5003125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119.73333333333333</v>
      </c>
      <c r="R2193" s="5">
        <f t="shared" si="137"/>
        <v>35.92</v>
      </c>
      <c r="S2193" t="str">
        <f t="shared" si="138"/>
        <v>games</v>
      </c>
      <c r="T2193" t="str">
        <f t="shared" si="139"/>
        <v>tabletop games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7">
        <v>42719.624999999993</v>
      </c>
      <c r="K2194">
        <v>1479414344</v>
      </c>
      <c r="L2194" s="17">
        <v>42691.517870370364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1081.2401666666667</v>
      </c>
      <c r="R2194" s="5">
        <f t="shared" si="137"/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7">
        <v>42694.874305555553</v>
      </c>
      <c r="K2195">
        <v>1477043072</v>
      </c>
      <c r="L2195" s="17">
        <v>42664.072592592587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452.37333333333333</v>
      </c>
      <c r="R2195" s="5">
        <f t="shared" si="137"/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7">
        <v>42455.382986111108</v>
      </c>
      <c r="K2196">
        <v>1456423890</v>
      </c>
      <c r="L2196" s="17">
        <v>42425.42465277778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537.37</v>
      </c>
      <c r="R2196" s="5">
        <f t="shared" si="137"/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7">
        <v>42227.438657407409</v>
      </c>
      <c r="K2197">
        <v>1436725900</v>
      </c>
      <c r="L2197" s="17">
        <v>42197.438657407409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120.32608695652173</v>
      </c>
      <c r="R2197" s="5">
        <f t="shared" si="137"/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7">
        <v>42705.958333333336</v>
      </c>
      <c r="K2198">
        <v>1478000502</v>
      </c>
      <c r="L2198" s="17">
        <v>42675.153958333329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113.83571428571429</v>
      </c>
      <c r="R2198" s="5">
        <f t="shared" si="137"/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7">
        <v>42063.25068287037</v>
      </c>
      <c r="K2199">
        <v>1422540059</v>
      </c>
      <c r="L2199" s="17">
        <v>42033.25068287037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951.03109999999992</v>
      </c>
      <c r="R2199" s="5">
        <f t="shared" si="137"/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7">
        <v>42322.222222222219</v>
      </c>
      <c r="K2200">
        <v>1444911600</v>
      </c>
      <c r="L2200" s="17">
        <v>42292.180555555555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132.89249999999998</v>
      </c>
      <c r="R2200" s="5">
        <f t="shared" si="137"/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7">
        <v>42292.083310185182</v>
      </c>
      <c r="K2201">
        <v>1442311198</v>
      </c>
      <c r="L2201" s="17">
        <v>42262.083310185182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146.97777777777779</v>
      </c>
      <c r="R2201" s="5">
        <f t="shared" si="137"/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7">
        <v>42190.791666666664</v>
      </c>
      <c r="K2202">
        <v>1433775668</v>
      </c>
      <c r="L2202" s="17">
        <v>42163.292453703696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542.15</v>
      </c>
      <c r="R2202" s="5">
        <f t="shared" si="137"/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7">
        <v>41290.513483796298</v>
      </c>
      <c r="K2203">
        <v>1357157965</v>
      </c>
      <c r="L2203" s="17">
        <v>41276.513483796298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382.71818181818185</v>
      </c>
      <c r="R2203" s="5">
        <f t="shared" si="137"/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7">
        <v>41214.515833333331</v>
      </c>
      <c r="K2204">
        <v>1349209368</v>
      </c>
      <c r="L2204" s="17">
        <v>41184.515833333331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704.18124999999998</v>
      </c>
      <c r="R2204" s="5">
        <f t="shared" si="137"/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7">
        <v>42271.526412037034</v>
      </c>
      <c r="K2205">
        <v>1440535082</v>
      </c>
      <c r="L2205" s="17">
        <v>42241.526412037034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109.55</v>
      </c>
      <c r="R2205" s="5">
        <f t="shared" si="137"/>
        <v>43.82</v>
      </c>
      <c r="S2205" t="str">
        <f t="shared" si="138"/>
        <v>music</v>
      </c>
      <c r="T2205" t="str">
        <f t="shared" si="139"/>
        <v>electronic music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7">
        <v>41341.978229166663</v>
      </c>
      <c r="K2206">
        <v>1360222119</v>
      </c>
      <c r="L2206" s="17">
        <v>41311.978229166663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132.86666666666667</v>
      </c>
      <c r="R2206" s="5">
        <f t="shared" si="137"/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7">
        <v>41061.488298611104</v>
      </c>
      <c r="K2207">
        <v>1335987789</v>
      </c>
      <c r="L2207" s="17">
        <v>41031.488298611104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152</v>
      </c>
      <c r="R2207" s="5">
        <f t="shared" si="137"/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7">
        <v>41014.923888888887</v>
      </c>
      <c r="K2208">
        <v>1333001424</v>
      </c>
      <c r="L2208" s="17">
        <v>40996.923888888887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102.72727272727273</v>
      </c>
      <c r="R2208" s="5">
        <f t="shared" si="137"/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7">
        <v>41593.902465277773</v>
      </c>
      <c r="K2209">
        <v>1381984773</v>
      </c>
      <c r="L2209" s="17">
        <v>41563.860798611109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100</v>
      </c>
      <c r="R2209" s="5">
        <f t="shared" si="137"/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7">
        <v>41005.833333333328</v>
      </c>
      <c r="K2210">
        <v>1328649026</v>
      </c>
      <c r="L2210" s="17">
        <v>40946.548912037033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101.6</v>
      </c>
      <c r="R2210" s="5">
        <f t="shared" si="137"/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7">
        <v>41743.625</v>
      </c>
      <c r="K2211">
        <v>1396524644</v>
      </c>
      <c r="L2211" s="17">
        <v>41732.14634259259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150.80000000000001</v>
      </c>
      <c r="R2211" s="5">
        <f t="shared" si="137"/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7">
        <v>41013.399999999994</v>
      </c>
      <c r="K2212">
        <v>1329442510</v>
      </c>
      <c r="L2212" s="17">
        <v>40955.732754629629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111.425</v>
      </c>
      <c r="R2212" s="5">
        <f t="shared" si="137"/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7">
        <v>41738.957638888889</v>
      </c>
      <c r="K2213">
        <v>1395168625</v>
      </c>
      <c r="L2213" s="17">
        <v>41716.451678240737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195.6</v>
      </c>
      <c r="R2213" s="5">
        <f t="shared" si="137"/>
        <v>40.75</v>
      </c>
      <c r="S2213" t="str">
        <f t="shared" si="138"/>
        <v>music</v>
      </c>
      <c r="T2213" t="str">
        <f t="shared" si="139"/>
        <v>electronic music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7">
        <v>41581.708333333328</v>
      </c>
      <c r="K2214">
        <v>1380650177</v>
      </c>
      <c r="L2214" s="17">
        <v>41548.414085648146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114.38333333333333</v>
      </c>
      <c r="R2214" s="5">
        <f t="shared" si="137"/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7">
        <v>42139.492812499993</v>
      </c>
      <c r="K2215">
        <v>1429127379</v>
      </c>
      <c r="L2215" s="17">
        <v>42109.492812499993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200</v>
      </c>
      <c r="R2215" s="5">
        <f t="shared" si="137"/>
        <v>10</v>
      </c>
      <c r="S2215" t="str">
        <f t="shared" si="138"/>
        <v>music</v>
      </c>
      <c r="T2215" t="str">
        <f t="shared" si="13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7">
        <v>41676.45888888889</v>
      </c>
      <c r="K2216">
        <v>1389121248</v>
      </c>
      <c r="L2216" s="17">
        <v>41646.45888888889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292.50166666666667</v>
      </c>
      <c r="R2216" s="5">
        <f t="shared" si="137"/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7">
        <v>40980.957638888889</v>
      </c>
      <c r="K2217">
        <v>1329671572</v>
      </c>
      <c r="L2217" s="17">
        <v>40958.383935185186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156.36363636363637</v>
      </c>
      <c r="R2217" s="5">
        <f t="shared" si="137"/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7">
        <v>42208.418344907412</v>
      </c>
      <c r="K2218">
        <v>1436464945</v>
      </c>
      <c r="L2218" s="17">
        <v>42194.418344907412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105.66666666666666</v>
      </c>
      <c r="R2218" s="5">
        <f t="shared" si="137"/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7">
        <v>42309.999999999993</v>
      </c>
      <c r="K2219">
        <v>1445539113</v>
      </c>
      <c r="L2219" s="17">
        <v>42299.443437499998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101.19047619047619</v>
      </c>
      <c r="R2219" s="5">
        <f t="shared" si="137"/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7">
        <v>41149.666666666664</v>
      </c>
      <c r="K2220">
        <v>1344281383</v>
      </c>
      <c r="L2220" s="17">
        <v>41127.478969907403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122.833</v>
      </c>
      <c r="R2220" s="5">
        <f t="shared" si="137"/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7">
        <v>42235.385555555556</v>
      </c>
      <c r="K2221">
        <v>1437412512</v>
      </c>
      <c r="L2221" s="17">
        <v>42205.385555555556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101.49999999999999</v>
      </c>
      <c r="R2221" s="5">
        <f t="shared" si="137"/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7">
        <v>41481.727268518516</v>
      </c>
      <c r="K2222">
        <v>1372296436</v>
      </c>
      <c r="L2222" s="17">
        <v>41451.727268518516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101.14285714285714</v>
      </c>
      <c r="R2222" s="5">
        <f t="shared" si="137"/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7">
        <v>42482.666666666664</v>
      </c>
      <c r="K2223">
        <v>1458748809</v>
      </c>
      <c r="L2223" s="17">
        <v>42452.333437499998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108.11999999999999</v>
      </c>
      <c r="R2223" s="5">
        <f t="shared" si="137"/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7">
        <v>40936.454247685186</v>
      </c>
      <c r="K2224">
        <v>1325184847</v>
      </c>
      <c r="L2224" s="17">
        <v>40906.454247685186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162.6</v>
      </c>
      <c r="R2224" s="5">
        <f t="shared" si="137"/>
        <v>27.1</v>
      </c>
      <c r="S2224" t="str">
        <f t="shared" si="138"/>
        <v>games</v>
      </c>
      <c r="T2224" t="str">
        <f t="shared" si="139"/>
        <v>tabletop games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7">
        <v>42182.307500000003</v>
      </c>
      <c r="K2225">
        <v>1432826568</v>
      </c>
      <c r="L2225" s="17">
        <v>42152.307500000003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105.80000000000001</v>
      </c>
      <c r="R2225" s="5">
        <f t="shared" si="137"/>
        <v>206.31</v>
      </c>
      <c r="S2225" t="str">
        <f t="shared" si="138"/>
        <v>games</v>
      </c>
      <c r="T2225" t="str">
        <f t="shared" si="139"/>
        <v>tabletop games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7">
        <v>42672.458333333336</v>
      </c>
      <c r="K2226">
        <v>1475337675</v>
      </c>
      <c r="L2226" s="17">
        <v>42644.334201388883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243.15000000000003</v>
      </c>
      <c r="R2226" s="5">
        <f t="shared" si="137"/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7">
        <v>41903.458506944444</v>
      </c>
      <c r="K2227">
        <v>1408734015</v>
      </c>
      <c r="L2227" s="17">
        <v>41873.458506944444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944.83338095238094</v>
      </c>
      <c r="R2227" s="5">
        <f t="shared" si="137"/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7">
        <v>42411.874305555553</v>
      </c>
      <c r="K2228">
        <v>1452625822</v>
      </c>
      <c r="L2228" s="17">
        <v>42381.465532407405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108.46283333333334</v>
      </c>
      <c r="R2228" s="5">
        <f t="shared" si="137"/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7">
        <v>41591.515682870369</v>
      </c>
      <c r="K2229">
        <v>1381778555</v>
      </c>
      <c r="L2229" s="17">
        <v>41561.474016203698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157.37692307692308</v>
      </c>
      <c r="R2229" s="5">
        <f t="shared" si="137"/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7">
        <v>42231.944861111107</v>
      </c>
      <c r="K2230">
        <v>1437115236</v>
      </c>
      <c r="L2230" s="17">
        <v>42201.944861111107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1174.49</v>
      </c>
      <c r="R2230" s="5">
        <f t="shared" si="137"/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7">
        <v>41519.833333333328</v>
      </c>
      <c r="K2231">
        <v>1375113391</v>
      </c>
      <c r="L2231" s="17">
        <v>41484.330914351849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171.04755366949576</v>
      </c>
      <c r="R2231" s="5">
        <f t="shared" si="137"/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7">
        <v>41754.547766203701</v>
      </c>
      <c r="K2232">
        <v>1395868127</v>
      </c>
      <c r="L2232" s="17">
        <v>41724.547766203701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125.95294117647057</v>
      </c>
      <c r="R2232" s="5">
        <f t="shared" si="137"/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7">
        <v>41449.875</v>
      </c>
      <c r="K2233">
        <v>1369864301</v>
      </c>
      <c r="L2233" s="17">
        <v>41423.577557870369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1212.1296000000002</v>
      </c>
      <c r="R2233" s="5">
        <f t="shared" si="137"/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7">
        <v>41838.791666666664</v>
      </c>
      <c r="K2234">
        <v>1402945408</v>
      </c>
      <c r="L2234" s="17">
        <v>41806.460740740738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495.8</v>
      </c>
      <c r="R2234" s="5">
        <f t="shared" si="137"/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7">
        <v>42351.666666666664</v>
      </c>
      <c r="K2235">
        <v>1448269539</v>
      </c>
      <c r="L2235" s="17">
        <v>42331.045590277768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332.03999999999996</v>
      </c>
      <c r="R2235" s="5">
        <f t="shared" si="137"/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7">
        <v>42740.491284722222</v>
      </c>
      <c r="K2236">
        <v>1481053647</v>
      </c>
      <c r="L2236" s="17">
        <v>42710.491284722222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1165</v>
      </c>
      <c r="R2236" s="5">
        <f t="shared" si="137"/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7">
        <v>42091.64711805556</v>
      </c>
      <c r="K2237">
        <v>1424997111</v>
      </c>
      <c r="L2237" s="17">
        <v>42061.688784722217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153.3153846153846</v>
      </c>
      <c r="R2237" s="5">
        <f t="shared" si="137"/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7">
        <v>42401.283831018511</v>
      </c>
      <c r="K2238">
        <v>1451746123</v>
      </c>
      <c r="L2238" s="17">
        <v>42371.283831018511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537.10714285714289</v>
      </c>
      <c r="R2238" s="5">
        <f t="shared" si="137"/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7">
        <v>41954.999305555553</v>
      </c>
      <c r="K2239">
        <v>1412294683</v>
      </c>
      <c r="L2239" s="17">
        <v>41914.669942129629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352.92777777777775</v>
      </c>
      <c r="R2239" s="5">
        <f t="shared" si="137"/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7">
        <v>42804.28837962963</v>
      </c>
      <c r="K2240">
        <v>1486565716</v>
      </c>
      <c r="L2240" s="17">
        <v>42774.28837962963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137.4</v>
      </c>
      <c r="R2240" s="5">
        <f t="shared" si="137"/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7">
        <v>41608.834722222222</v>
      </c>
      <c r="K2241">
        <v>1382742014</v>
      </c>
      <c r="L2241" s="17">
        <v>41572.625162037039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128.02668</v>
      </c>
      <c r="R2241" s="5">
        <f t="shared" si="137"/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7">
        <v>42482.492407407401</v>
      </c>
      <c r="K2242">
        <v>1458762544</v>
      </c>
      <c r="L2242" s="17">
        <v>42452.492407407401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6"/>
        <v>270.68</v>
      </c>
      <c r="R2242" s="5">
        <f t="shared" si="137"/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7">
        <v>42796.494212962956</v>
      </c>
      <c r="K2243">
        <v>1485892300</v>
      </c>
      <c r="L2243" s="17">
        <v>42766.494212962956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0">E2243/D2243*100</f>
        <v>806.4</v>
      </c>
      <c r="R2243" s="5">
        <f t="shared" ref="R2243:R2306" si="141">E2243/N2243</f>
        <v>49.472392638036808</v>
      </c>
      <c r="S2243" t="str">
        <f t="shared" ref="S2243:S2306" si="142">LEFT(P2243,SEARCH("/",P2243)-1)</f>
        <v>games</v>
      </c>
      <c r="T2243" t="str">
        <f t="shared" ref="T2243:T2306" si="143">RIGHT(P2243,LEN(P2243)-SEARCH("/",P2243))</f>
        <v>tabletop games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7">
        <v>41604.79305555555</v>
      </c>
      <c r="K2244">
        <v>1382449733</v>
      </c>
      <c r="L2244" s="17">
        <v>41569.242280092592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1360.0976000000001</v>
      </c>
      <c r="R2244" s="5">
        <f t="shared" si="141"/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7">
        <v>42806.791666666664</v>
      </c>
      <c r="K2245">
        <v>1488823290</v>
      </c>
      <c r="L2245" s="17">
        <v>42800.417708333327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930250</v>
      </c>
      <c r="R2245" s="5">
        <f t="shared" si="141"/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7">
        <v>42659.520833333336</v>
      </c>
      <c r="K2246">
        <v>1475609946</v>
      </c>
      <c r="L2246" s="17">
        <v>42647.485486111109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377.02</v>
      </c>
      <c r="R2246" s="5">
        <f t="shared" si="141"/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7">
        <v>41691.416666666664</v>
      </c>
      <c r="K2247">
        <v>1390323617</v>
      </c>
      <c r="L2247" s="17">
        <v>41660.375196759262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2647.0250000000001</v>
      </c>
      <c r="R2247" s="5">
        <f t="shared" si="141"/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7">
        <v>42251.458449074074</v>
      </c>
      <c r="K2248">
        <v>1438801210</v>
      </c>
      <c r="L2248" s="17">
        <v>42221.458449074074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100.12</v>
      </c>
      <c r="R2248" s="5">
        <f t="shared" si="141"/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7">
        <v>42214.332928240743</v>
      </c>
      <c r="K2249">
        <v>1436975965</v>
      </c>
      <c r="L2249" s="17">
        <v>42200.332928240743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104.45405405405405</v>
      </c>
      <c r="R2249" s="5">
        <f t="shared" si="141"/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7">
        <v>42718.542569444442</v>
      </c>
      <c r="K2250">
        <v>1479157278</v>
      </c>
      <c r="L2250" s="17">
        <v>42688.542569444442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107.21428571428571</v>
      </c>
      <c r="R2250" s="5">
        <f t="shared" si="141"/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7">
        <v>41366.328298611108</v>
      </c>
      <c r="K2251">
        <v>1362329565</v>
      </c>
      <c r="L2251" s="17">
        <v>41336.369965277772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168.77142857142857</v>
      </c>
      <c r="R2251" s="5">
        <f t="shared" si="141"/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7">
        <v>42706.713807870365</v>
      </c>
      <c r="K2252">
        <v>1478131673</v>
      </c>
      <c r="L2252" s="17">
        <v>42676.6721412037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975.11200000000008</v>
      </c>
      <c r="R2252" s="5">
        <f t="shared" si="141"/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7">
        <v>41867.012465277774</v>
      </c>
      <c r="K2253">
        <v>1406362677</v>
      </c>
      <c r="L2253" s="17">
        <v>41846.012465277774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134.44929411764704</v>
      </c>
      <c r="R2253" s="5">
        <f t="shared" si="141"/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7">
        <v>42587.994652777772</v>
      </c>
      <c r="K2254">
        <v>1469173938</v>
      </c>
      <c r="L2254" s="17">
        <v>42572.994652777772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272.27777777777777</v>
      </c>
      <c r="R2254" s="5">
        <f t="shared" si="141"/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7">
        <v>42326.33966435185</v>
      </c>
      <c r="K2255">
        <v>1445267347</v>
      </c>
      <c r="L2255" s="17">
        <v>42296.297997685186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112.6875</v>
      </c>
      <c r="R2255" s="5">
        <f t="shared" si="141"/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7">
        <v>42759.314444444441</v>
      </c>
      <c r="K2256">
        <v>1484667168</v>
      </c>
      <c r="L2256" s="17">
        <v>42752.314444444441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459.8</v>
      </c>
      <c r="R2256" s="5">
        <f t="shared" si="141"/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7">
        <v>42497.618645833332</v>
      </c>
      <c r="K2257">
        <v>1460069451</v>
      </c>
      <c r="L2257" s="17">
        <v>42467.618645833332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286.65822784810126</v>
      </c>
      <c r="R2257" s="5">
        <f t="shared" si="141"/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7">
        <v>42696.118587962956</v>
      </c>
      <c r="K2258">
        <v>1478602246</v>
      </c>
      <c r="L2258" s="17">
        <v>42682.118587962956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222.70833333333334</v>
      </c>
      <c r="R2258" s="5">
        <f t="shared" si="141"/>
        <v>21.38</v>
      </c>
      <c r="S2258" t="str">
        <f t="shared" si="142"/>
        <v>games</v>
      </c>
      <c r="T2258" t="str">
        <f t="shared" si="143"/>
        <v>tabletop games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7">
        <v>42540.624999999993</v>
      </c>
      <c r="K2259">
        <v>1463351329</v>
      </c>
      <c r="L2259" s="17">
        <v>42505.603344907409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636.14</v>
      </c>
      <c r="R2259" s="5">
        <f t="shared" si="141"/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7">
        <v>42166.417673611104</v>
      </c>
      <c r="K2260">
        <v>1431453687</v>
      </c>
      <c r="L2260" s="17">
        <v>42136.417673611104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146.5</v>
      </c>
      <c r="R2260" s="5">
        <f t="shared" si="141"/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7">
        <v>42712.47148148148</v>
      </c>
      <c r="K2261">
        <v>1480360736</v>
      </c>
      <c r="L2261" s="17">
        <v>42702.47148148148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1867.1</v>
      </c>
      <c r="R2261" s="5">
        <f t="shared" si="141"/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7">
        <v>41724.641782407409</v>
      </c>
      <c r="K2262">
        <v>1393287850</v>
      </c>
      <c r="L2262" s="17">
        <v>41694.683449074073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326.92</v>
      </c>
      <c r="R2262" s="5">
        <f t="shared" si="141"/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7">
        <v>42780.391435185178</v>
      </c>
      <c r="K2263">
        <v>1485278620</v>
      </c>
      <c r="L2263" s="17">
        <v>42759.391435185178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779.5</v>
      </c>
      <c r="R2263" s="5">
        <f t="shared" si="141"/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7">
        <v>41960.666666666664</v>
      </c>
      <c r="K2264">
        <v>1413295358</v>
      </c>
      <c r="L2264" s="17">
        <v>41926.251828703702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154.15151515151516</v>
      </c>
      <c r="R2264" s="5">
        <f t="shared" si="141"/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7">
        <v>42035.498993055553</v>
      </c>
      <c r="K2265">
        <v>1420919913</v>
      </c>
      <c r="L2265" s="17">
        <v>42014.498993055553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115.54666666666667</v>
      </c>
      <c r="R2265" s="5">
        <f t="shared" si="141"/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7">
        <v>42512.791666666664</v>
      </c>
      <c r="K2266">
        <v>1462543114</v>
      </c>
      <c r="L2266" s="17">
        <v>42496.249004629623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180.03333333333333</v>
      </c>
      <c r="R2266" s="5">
        <f t="shared" si="141"/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7">
        <v>42696.519756944443</v>
      </c>
      <c r="K2267">
        <v>1479241707</v>
      </c>
      <c r="L2267" s="17">
        <v>42689.519756944443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298.5</v>
      </c>
      <c r="R2267" s="5">
        <f t="shared" si="141"/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7">
        <v>42486.749999999993</v>
      </c>
      <c r="K2268">
        <v>1460235592</v>
      </c>
      <c r="L2268" s="17">
        <v>42469.541574074072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320.26666666666665</v>
      </c>
      <c r="R2268" s="5">
        <f t="shared" si="141"/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7">
        <v>41993.708333333336</v>
      </c>
      <c r="K2269">
        <v>1416945297</v>
      </c>
      <c r="L2269" s="17">
        <v>41968.496493055551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380.52499999999998</v>
      </c>
      <c r="R2269" s="5">
        <f t="shared" si="141"/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7">
        <v>42805.749016203699</v>
      </c>
      <c r="K2270">
        <v>1486691915</v>
      </c>
      <c r="L2270" s="17">
        <v>42775.749016203699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102.60000000000001</v>
      </c>
      <c r="R2270" s="5">
        <f t="shared" si="141"/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7">
        <v>42800.874999999993</v>
      </c>
      <c r="K2271">
        <v>1486745663</v>
      </c>
      <c r="L2271" s="17">
        <v>42776.371099537035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1801.64</v>
      </c>
      <c r="R2271" s="5">
        <f t="shared" si="141"/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7">
        <v>42745.582638888889</v>
      </c>
      <c r="K2272">
        <v>1482353513</v>
      </c>
      <c r="L2272" s="17">
        <v>42725.536030092589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720.24800000000005</v>
      </c>
      <c r="R2272" s="5">
        <f t="shared" si="141"/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7">
        <v>42713.666712962957</v>
      </c>
      <c r="K2273">
        <v>1478736004</v>
      </c>
      <c r="L2273" s="17">
        <v>42683.666712962957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283.09000000000003</v>
      </c>
      <c r="R2273" s="5">
        <f t="shared" si="141"/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7">
        <v>42345.366157407399</v>
      </c>
      <c r="K2274">
        <v>1446914836</v>
      </c>
      <c r="L2274" s="17">
        <v>42315.366157407399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1356.6000000000001</v>
      </c>
      <c r="R2274" s="5">
        <f t="shared" si="141"/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7">
        <v>42806.174097222225</v>
      </c>
      <c r="K2275">
        <v>1487164242</v>
      </c>
      <c r="L2275" s="17">
        <v>42781.215763888882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220.35999999999999</v>
      </c>
      <c r="R2275" s="5">
        <f t="shared" si="141"/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7">
        <v>41693.167326388888</v>
      </c>
      <c r="K2276">
        <v>1390564857</v>
      </c>
      <c r="L2276" s="17">
        <v>41663.167326388888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119.6</v>
      </c>
      <c r="R2276" s="5">
        <f t="shared" si="141"/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7">
        <v>41995.283321759263</v>
      </c>
      <c r="K2277">
        <v>1416667679</v>
      </c>
      <c r="L2277" s="17">
        <v>41965.283321759263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407.76923076923077</v>
      </c>
      <c r="R2277" s="5">
        <f t="shared" si="141"/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7">
        <v>41644.318159722221</v>
      </c>
      <c r="K2278">
        <v>1386344289</v>
      </c>
      <c r="L2278" s="17">
        <v>41614.318159722221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105.81826105905425</v>
      </c>
      <c r="R2278" s="5">
        <f t="shared" si="141"/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7">
        <v>40966.345173611109</v>
      </c>
      <c r="K2279">
        <v>1327767423</v>
      </c>
      <c r="L2279" s="17">
        <v>40936.345173611109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141.08235294117648</v>
      </c>
      <c r="R2279" s="5">
        <f t="shared" si="141"/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7">
        <v>42372.624305555553</v>
      </c>
      <c r="K2280">
        <v>1448902867</v>
      </c>
      <c r="L2280" s="17">
        <v>42338.375775462955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270.7</v>
      </c>
      <c r="R2280" s="5">
        <f t="shared" si="141"/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7">
        <v>42038.833333333336</v>
      </c>
      <c r="K2281">
        <v>1421436099</v>
      </c>
      <c r="L2281" s="17">
        <v>42020.473368055551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153.80000000000001</v>
      </c>
      <c r="R2281" s="5">
        <f t="shared" si="141"/>
        <v>48.0625</v>
      </c>
      <c r="S2281" t="str">
        <f t="shared" si="142"/>
        <v>games</v>
      </c>
      <c r="T2281" t="str">
        <f t="shared" si="143"/>
        <v>tabletop games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7">
        <v>42264.291562499995</v>
      </c>
      <c r="K2282">
        <v>1439909991</v>
      </c>
      <c r="L2282" s="17">
        <v>42234.291562499995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403.57653061224488</v>
      </c>
      <c r="R2282" s="5">
        <f t="shared" si="141"/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7">
        <v>40748.951388888883</v>
      </c>
      <c r="K2283">
        <v>1306219897</v>
      </c>
      <c r="L2283" s="17">
        <v>40686.952511574069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185</v>
      </c>
      <c r="R2283" s="5">
        <f t="shared" si="141"/>
        <v>50.454545454545453</v>
      </c>
      <c r="S2283" t="str">
        <f t="shared" si="142"/>
        <v>music</v>
      </c>
      <c r="T2283" t="str">
        <f t="shared" si="143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7">
        <v>42382.841273148144</v>
      </c>
      <c r="K2284">
        <v>1447560686</v>
      </c>
      <c r="L2284" s="17">
        <v>42322.841273148144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185.33333333333331</v>
      </c>
      <c r="R2284" s="5">
        <f t="shared" si="141"/>
        <v>115.83333333333333</v>
      </c>
      <c r="S2284" t="str">
        <f t="shared" si="142"/>
        <v>music</v>
      </c>
      <c r="T2284" t="str">
        <f t="shared" si="143"/>
        <v>rock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7">
        <v>41037.750046296293</v>
      </c>
      <c r="K2285">
        <v>1331348404</v>
      </c>
      <c r="L2285" s="17">
        <v>40977.791712962957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100.85533333333332</v>
      </c>
      <c r="R2285" s="5">
        <f t="shared" si="141"/>
        <v>63.03458333333333</v>
      </c>
      <c r="S2285" t="str">
        <f t="shared" si="142"/>
        <v>music</v>
      </c>
      <c r="T2285" t="str">
        <f t="shared" si="143"/>
        <v>rock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7">
        <v>40613.833333333328</v>
      </c>
      <c r="K2286">
        <v>1297451245</v>
      </c>
      <c r="L2286" s="17">
        <v>40585.463483796295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106.22116666666668</v>
      </c>
      <c r="R2286" s="5">
        <f t="shared" si="141"/>
        <v>108.02152542372882</v>
      </c>
      <c r="S2286" t="str">
        <f t="shared" si="142"/>
        <v>music</v>
      </c>
      <c r="T2286" t="str">
        <f t="shared" si="143"/>
        <v>rock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7">
        <v>41088.852349537032</v>
      </c>
      <c r="K2287">
        <v>1338352043</v>
      </c>
      <c r="L2287" s="17">
        <v>41058.852349537032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121.36666666666667</v>
      </c>
      <c r="R2287" s="5">
        <f t="shared" si="141"/>
        <v>46.088607594936711</v>
      </c>
      <c r="S2287" t="str">
        <f t="shared" si="142"/>
        <v>music</v>
      </c>
      <c r="T2287" t="str">
        <f t="shared" si="143"/>
        <v>rock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7">
        <v>41522.832638888889</v>
      </c>
      <c r="K2288">
        <v>1376003254</v>
      </c>
      <c r="L2288" s="17">
        <v>41494.630254629628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100.06666666666666</v>
      </c>
      <c r="R2288" s="5">
        <f t="shared" si="141"/>
        <v>107.21428571428571</v>
      </c>
      <c r="S2288" t="str">
        <f t="shared" si="142"/>
        <v>music</v>
      </c>
      <c r="T2288" t="str">
        <f t="shared" si="143"/>
        <v>rock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7">
        <v>41813.334027777775</v>
      </c>
      <c r="K2289">
        <v>1401724860</v>
      </c>
      <c r="L2289" s="17">
        <v>41792.334027777775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119.97755555555555</v>
      </c>
      <c r="R2289" s="5">
        <f t="shared" si="141"/>
        <v>50.9338679245283</v>
      </c>
      <c r="S2289" t="str">
        <f t="shared" si="142"/>
        <v>music</v>
      </c>
      <c r="T2289" t="str">
        <f t="shared" si="143"/>
        <v>rock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7">
        <v>41086.416666666664</v>
      </c>
      <c r="K2290">
        <v>1339098689</v>
      </c>
      <c r="L2290" s="17">
        <v>41067.494085648148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100.1</v>
      </c>
      <c r="R2290" s="5">
        <f t="shared" si="141"/>
        <v>40.04</v>
      </c>
      <c r="S2290" t="str">
        <f t="shared" si="142"/>
        <v>music</v>
      </c>
      <c r="T2290" t="str">
        <f t="shared" si="143"/>
        <v>rock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7">
        <v>41614.640277777777</v>
      </c>
      <c r="K2291">
        <v>1382659060</v>
      </c>
      <c r="L2291" s="17">
        <v>41571.665046296293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107.4</v>
      </c>
      <c r="R2291" s="5">
        <f t="shared" si="141"/>
        <v>64.44</v>
      </c>
      <c r="S2291" t="str">
        <f t="shared" si="142"/>
        <v>music</v>
      </c>
      <c r="T2291" t="str">
        <f t="shared" si="143"/>
        <v>rock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7">
        <v>40148.375</v>
      </c>
      <c r="K2292">
        <v>1252908330</v>
      </c>
      <c r="L2292" s="17">
        <v>40069.920486111107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104.06666666666666</v>
      </c>
      <c r="R2292" s="5">
        <f t="shared" si="141"/>
        <v>53.827586206896555</v>
      </c>
      <c r="S2292" t="str">
        <f t="shared" si="142"/>
        <v>music</v>
      </c>
      <c r="T2292" t="str">
        <f t="shared" si="143"/>
        <v>rock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7">
        <v>41021.833333333328</v>
      </c>
      <c r="K2293">
        <v>1332199618</v>
      </c>
      <c r="L2293" s="17">
        <v>40987.643726851849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172.8</v>
      </c>
      <c r="R2293" s="5">
        <f t="shared" si="141"/>
        <v>100.46511627906976</v>
      </c>
      <c r="S2293" t="str">
        <f t="shared" si="142"/>
        <v>music</v>
      </c>
      <c r="T2293" t="str">
        <f t="shared" si="143"/>
        <v>rock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7">
        <v>41017.364305555551</v>
      </c>
      <c r="K2294">
        <v>1332175476</v>
      </c>
      <c r="L2294" s="17">
        <v>40987.364305555551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107.2505</v>
      </c>
      <c r="R2294" s="5">
        <f t="shared" si="141"/>
        <v>46.630652173913049</v>
      </c>
      <c r="S2294" t="str">
        <f t="shared" si="142"/>
        <v>music</v>
      </c>
      <c r="T2294" t="str">
        <f t="shared" si="143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7">
        <v>41176.832638888889</v>
      </c>
      <c r="K2295">
        <v>1346345999</v>
      </c>
      <c r="L2295" s="17">
        <v>41151.374988425923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108.23529411764706</v>
      </c>
      <c r="R2295" s="5">
        <f t="shared" si="141"/>
        <v>34.074074074074076</v>
      </c>
      <c r="S2295" t="str">
        <f t="shared" si="142"/>
        <v>music</v>
      </c>
      <c r="T2295" t="str">
        <f t="shared" si="143"/>
        <v>rock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7">
        <v>41294.389814814815</v>
      </c>
      <c r="K2296">
        <v>1356110480</v>
      </c>
      <c r="L2296" s="17">
        <v>41264.389814814815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146.08079999999998</v>
      </c>
      <c r="R2296" s="5">
        <f t="shared" si="141"/>
        <v>65.214642857142863</v>
      </c>
      <c r="S2296" t="str">
        <f t="shared" si="142"/>
        <v>music</v>
      </c>
      <c r="T2296" t="str">
        <f t="shared" si="143"/>
        <v>rock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7">
        <v>41300.621018518512</v>
      </c>
      <c r="K2297">
        <v>1356648856</v>
      </c>
      <c r="L2297" s="17">
        <v>41270.621018518512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125.25</v>
      </c>
      <c r="R2297" s="5">
        <f t="shared" si="141"/>
        <v>44.205882352941174</v>
      </c>
      <c r="S2297" t="str">
        <f t="shared" si="142"/>
        <v>music</v>
      </c>
      <c r="T2297" t="str">
        <f t="shared" si="143"/>
        <v>rock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7">
        <v>40962.39844907407</v>
      </c>
      <c r="K2298">
        <v>1326994426</v>
      </c>
      <c r="L2298" s="17">
        <v>40927.39844907407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149.07142857142856</v>
      </c>
      <c r="R2298" s="5">
        <f t="shared" si="141"/>
        <v>71.965517241379317</v>
      </c>
      <c r="S2298" t="str">
        <f t="shared" si="142"/>
        <v>music</v>
      </c>
      <c r="T2298" t="str">
        <f t="shared" si="143"/>
        <v>rock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7">
        <v>40981.832638888889</v>
      </c>
      <c r="K2299">
        <v>1328749249</v>
      </c>
      <c r="L2299" s="17">
        <v>40947.70890046296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100.6</v>
      </c>
      <c r="R2299" s="5">
        <f t="shared" si="141"/>
        <v>52.94736842105263</v>
      </c>
      <c r="S2299" t="str">
        <f t="shared" si="142"/>
        <v>music</v>
      </c>
      <c r="T2299" t="str">
        <f t="shared" si="143"/>
        <v>rock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7">
        <v>41724.46565972222</v>
      </c>
      <c r="K2300">
        <v>1393272633</v>
      </c>
      <c r="L2300" s="17">
        <v>41694.507326388884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105.07333333333332</v>
      </c>
      <c r="R2300" s="5">
        <f t="shared" si="141"/>
        <v>109.45138888888889</v>
      </c>
      <c r="S2300" t="str">
        <f t="shared" si="142"/>
        <v>music</v>
      </c>
      <c r="T2300" t="str">
        <f t="shared" si="143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7">
        <v>40579.699178240735</v>
      </c>
      <c r="K2301">
        <v>1295657209</v>
      </c>
      <c r="L2301" s="17">
        <v>40564.699178240735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350.16666666666663</v>
      </c>
      <c r="R2301" s="5">
        <f t="shared" si="141"/>
        <v>75.035714285714292</v>
      </c>
      <c r="S2301" t="str">
        <f t="shared" si="142"/>
        <v>music</v>
      </c>
      <c r="T2301" t="str">
        <f t="shared" si="143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7">
        <v>41088.393703703703</v>
      </c>
      <c r="K2302">
        <v>1339694816</v>
      </c>
      <c r="L2302" s="17">
        <v>41074.393703703703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101.25</v>
      </c>
      <c r="R2302" s="5">
        <f t="shared" si="141"/>
        <v>115.71428571428571</v>
      </c>
      <c r="S2302" t="str">
        <f t="shared" si="142"/>
        <v>music</v>
      </c>
      <c r="T2302" t="str">
        <f t="shared" si="143"/>
        <v>rock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7">
        <v>41445.813611111109</v>
      </c>
      <c r="K2303">
        <v>1369193496</v>
      </c>
      <c r="L2303" s="17">
        <v>41415.813611111109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133.6044</v>
      </c>
      <c r="R2303" s="5">
        <f t="shared" si="141"/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7">
        <v>41638.958333333328</v>
      </c>
      <c r="K2304">
        <v>1385585434</v>
      </c>
      <c r="L2304" s="17">
        <v>41605.535115740735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170.65217391304347</v>
      </c>
      <c r="R2304" s="5">
        <f t="shared" si="141"/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7">
        <v>40889.819398148145</v>
      </c>
      <c r="K2305">
        <v>1320287996</v>
      </c>
      <c r="L2305" s="17">
        <v>40849.777731481481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109.35829457364341</v>
      </c>
      <c r="R2305" s="5">
        <f t="shared" si="141"/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7">
        <v>40543.874305555553</v>
      </c>
      <c r="K2306">
        <v>1290281691</v>
      </c>
      <c r="L2306" s="17">
        <v>40502.482534722221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0"/>
        <v>100.70033333333335</v>
      </c>
      <c r="R2306" s="5">
        <f t="shared" si="141"/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7">
        <v>41859.416666666664</v>
      </c>
      <c r="K2307">
        <v>1405356072</v>
      </c>
      <c r="L2307" s="17">
        <v>41834.361944444441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4">E2307/D2307*100</f>
        <v>101.22777777777779</v>
      </c>
      <c r="R2307" s="5">
        <f t="shared" ref="R2307:R2370" si="145">E2307/N2307</f>
        <v>109.10778443113773</v>
      </c>
      <c r="S2307" t="str">
        <f t="shared" ref="S2307:S2370" si="146">LEFT(P2307,SEARCH("/",P2307)-1)</f>
        <v>music</v>
      </c>
      <c r="T2307" t="str">
        <f t="shared" ref="T2307:T2370" si="147">RIGHT(P2307,LEN(P2307)-SEARCH("/",P2307))</f>
        <v>indie rock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7">
        <v>40977.834826388884</v>
      </c>
      <c r="K2308">
        <v>1328760129</v>
      </c>
      <c r="L2308" s="17">
        <v>40947.834826388884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106.75857142857143</v>
      </c>
      <c r="R2308" s="5">
        <f t="shared" si="145"/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7">
        <v>41034.46907407407</v>
      </c>
      <c r="K2309">
        <v>1333653333</v>
      </c>
      <c r="L2309" s="17">
        <v>41004.469131944439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106.65777537961894</v>
      </c>
      <c r="R2309" s="5">
        <f t="shared" si="145"/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7">
        <v>41879.708333333328</v>
      </c>
      <c r="K2310">
        <v>1406847996</v>
      </c>
      <c r="L2310" s="17">
        <v>41851.629583333335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101.30622</v>
      </c>
      <c r="R2310" s="5">
        <f t="shared" si="145"/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7">
        <v>41342.654363425921</v>
      </c>
      <c r="K2311">
        <v>1359848537</v>
      </c>
      <c r="L2311" s="17">
        <v>41307.654363425921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106.67450000000001</v>
      </c>
      <c r="R2311" s="5">
        <f t="shared" si="145"/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7">
        <v>41354.41915509259</v>
      </c>
      <c r="K2312">
        <v>1361300615</v>
      </c>
      <c r="L2312" s="17">
        <v>41324.460821759254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428.83978378378379</v>
      </c>
      <c r="R2312" s="5">
        <f t="shared" si="145"/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7">
        <v>41765.671168981477</v>
      </c>
      <c r="K2313">
        <v>1396829189</v>
      </c>
      <c r="L2313" s="17">
        <v>41735.671168981477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104.11111111111111</v>
      </c>
      <c r="R2313" s="5">
        <f t="shared" si="145"/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7">
        <v>41747.625</v>
      </c>
      <c r="K2314">
        <v>1395155478</v>
      </c>
      <c r="L2314" s="17">
        <v>41716.299513888887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107.86666666666666</v>
      </c>
      <c r="R2314" s="5">
        <f t="shared" si="145"/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7">
        <v>41032.625300925924</v>
      </c>
      <c r="K2315">
        <v>1333494026</v>
      </c>
      <c r="L2315" s="17">
        <v>41002.625300925924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175.84040000000002</v>
      </c>
      <c r="R2315" s="5">
        <f t="shared" si="145"/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7">
        <v>41067.218252314815</v>
      </c>
      <c r="K2316">
        <v>1336482857</v>
      </c>
      <c r="L2316" s="17">
        <v>41037.218252314815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156.97</v>
      </c>
      <c r="R2316" s="5">
        <f t="shared" si="145"/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7">
        <v>41034.392858796295</v>
      </c>
      <c r="K2317">
        <v>1333646743</v>
      </c>
      <c r="L2317" s="17">
        <v>41004.392858796295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102.60000000000001</v>
      </c>
      <c r="R2317" s="5">
        <f t="shared" si="145"/>
        <v>40.078125</v>
      </c>
      <c r="S2317" t="str">
        <f t="shared" si="146"/>
        <v>music</v>
      </c>
      <c r="T2317" t="str">
        <f t="shared" si="147"/>
        <v>indie rock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7">
        <v>40156.433333333334</v>
      </c>
      <c r="K2318">
        <v>1253726650</v>
      </c>
      <c r="L2318" s="17">
        <v>40079.391782407409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104.04266666666666</v>
      </c>
      <c r="R2318" s="5">
        <f t="shared" si="145"/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7">
        <v>40223.875</v>
      </c>
      <c r="K2319">
        <v>1263474049</v>
      </c>
      <c r="L2319" s="17">
        <v>40192.20890046296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104</v>
      </c>
      <c r="R2319" s="5">
        <f t="shared" si="145"/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7">
        <v>40081.832638888889</v>
      </c>
      <c r="K2320">
        <v>1251214014</v>
      </c>
      <c r="L2320" s="17">
        <v>40050.310347222221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121.05999999999999</v>
      </c>
      <c r="R2320" s="5">
        <f t="shared" si="145"/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7">
        <v>41622.748668981476</v>
      </c>
      <c r="K2321">
        <v>1384480685</v>
      </c>
      <c r="L2321" s="17">
        <v>41592.748668981476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107.69999999999999</v>
      </c>
      <c r="R2321" s="5">
        <f t="shared" si="145"/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7">
        <v>41731.442129629628</v>
      </c>
      <c r="K2322">
        <v>1393443400</v>
      </c>
      <c r="L2322" s="17">
        <v>41696.483796296292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108.66</v>
      </c>
      <c r="R2322" s="5">
        <f t="shared" si="145"/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7">
        <v>42828.885428240734</v>
      </c>
      <c r="K2323">
        <v>1488694501</v>
      </c>
      <c r="L2323" s="17">
        <v>42798.927094907405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39.120962394619681</v>
      </c>
      <c r="R2323" s="5">
        <f t="shared" si="145"/>
        <v>64.53125</v>
      </c>
      <c r="S2323" t="str">
        <f t="shared" si="146"/>
        <v>food</v>
      </c>
      <c r="T2323" t="str">
        <f t="shared" si="147"/>
        <v>small batch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7">
        <v>42834.520474537036</v>
      </c>
      <c r="K2324">
        <v>1489181369</v>
      </c>
      <c r="L2324" s="17">
        <v>42804.562141203707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3.1481481481481479</v>
      </c>
      <c r="R2324" s="5">
        <f t="shared" si="145"/>
        <v>21.25</v>
      </c>
      <c r="S2324" t="str">
        <f t="shared" si="146"/>
        <v>food</v>
      </c>
      <c r="T2324" t="str">
        <f t="shared" si="147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7">
        <v>42814.42184027777</v>
      </c>
      <c r="K2325">
        <v>1489428447</v>
      </c>
      <c r="L2325" s="17">
        <v>42807.42184027777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48</v>
      </c>
      <c r="R2325" s="5">
        <f t="shared" si="145"/>
        <v>30</v>
      </c>
      <c r="S2325" t="str">
        <f t="shared" si="146"/>
        <v>food</v>
      </c>
      <c r="T2325" t="str">
        <f t="shared" si="147"/>
        <v>small batch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7">
        <v>42820.510243055549</v>
      </c>
      <c r="K2326">
        <v>1487970885</v>
      </c>
      <c r="L2326" s="17">
        <v>42790.55190972222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20.733333333333334</v>
      </c>
      <c r="R2326" s="5">
        <f t="shared" si="145"/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7">
        <v>42823.647349537037</v>
      </c>
      <c r="K2327">
        <v>1488241931</v>
      </c>
      <c r="L2327" s="17">
        <v>42793.689016203702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8</v>
      </c>
      <c r="R2327" s="5">
        <f t="shared" si="145"/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7">
        <v>42855.374999999993</v>
      </c>
      <c r="K2328">
        <v>1489106948</v>
      </c>
      <c r="L2328" s="17">
        <v>42803.700787037036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0.72</v>
      </c>
      <c r="R2328" s="5">
        <f t="shared" si="145"/>
        <v>108</v>
      </c>
      <c r="S2328" t="str">
        <f t="shared" si="146"/>
        <v>food</v>
      </c>
      <c r="T2328" t="str">
        <f t="shared" si="147"/>
        <v>small batch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7">
        <v>41877.583796296298</v>
      </c>
      <c r="K2329">
        <v>1406066440</v>
      </c>
      <c r="L2329" s="17">
        <v>41842.583796296298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526.09431428571429</v>
      </c>
      <c r="R2329" s="5">
        <f t="shared" si="145"/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7">
        <v>42169.448344907411</v>
      </c>
      <c r="K2330">
        <v>1431715537</v>
      </c>
      <c r="L2330" s="17">
        <v>42139.448344907411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254.45000000000002</v>
      </c>
      <c r="R2330" s="5">
        <f t="shared" si="145"/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7">
        <v>41837.291041666664</v>
      </c>
      <c r="K2331">
        <v>1403017146</v>
      </c>
      <c r="L2331" s="17">
        <v>41807.291041666664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105.91999999999999</v>
      </c>
      <c r="R2331" s="5">
        <f t="shared" si="145"/>
        <v>211.84</v>
      </c>
      <c r="S2331" t="str">
        <f t="shared" si="146"/>
        <v>food</v>
      </c>
      <c r="T2331" t="str">
        <f t="shared" si="147"/>
        <v>small batch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7">
        <v>42362.666666666664</v>
      </c>
      <c r="K2332">
        <v>1448400943</v>
      </c>
      <c r="L2332" s="17">
        <v>42332.566469907404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102.42285714285715</v>
      </c>
      <c r="R2332" s="5">
        <f t="shared" si="145"/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7">
        <v>41868.672337962962</v>
      </c>
      <c r="K2333">
        <v>1405728490</v>
      </c>
      <c r="L2333" s="17">
        <v>41838.672337962962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144.31375</v>
      </c>
      <c r="R2333" s="5">
        <f t="shared" si="145"/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7">
        <v>42041.294803240737</v>
      </c>
      <c r="K2334">
        <v>1420643071</v>
      </c>
      <c r="L2334" s="17">
        <v>42011.294803240737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106.30800000000001</v>
      </c>
      <c r="R2334" s="5">
        <f t="shared" si="145"/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7">
        <v>41788.409722222219</v>
      </c>
      <c r="K2335">
        <v>1399563390</v>
      </c>
      <c r="L2335" s="17">
        <v>41767.317013888889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212.16666666666666</v>
      </c>
      <c r="R2335" s="5">
        <f t="shared" si="145"/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7">
        <v>41948.398611111108</v>
      </c>
      <c r="K2336">
        <v>1412611498</v>
      </c>
      <c r="L2336" s="17">
        <v>41918.336782407401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101.95</v>
      </c>
      <c r="R2336" s="5">
        <f t="shared" si="145"/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7">
        <v>41801.238923611112</v>
      </c>
      <c r="K2337">
        <v>1399902243</v>
      </c>
      <c r="L2337" s="17">
        <v>41771.238923611112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102.27200000000001</v>
      </c>
      <c r="R2337" s="5">
        <f t="shared" si="145"/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7">
        <v>41706.591377314813</v>
      </c>
      <c r="K2338">
        <v>1390860695</v>
      </c>
      <c r="L2338" s="17">
        <v>41666.591377314813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520.73254999999995</v>
      </c>
      <c r="R2338" s="5">
        <f t="shared" si="145"/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7">
        <v>41816.307210648149</v>
      </c>
      <c r="K2339">
        <v>1401204143</v>
      </c>
      <c r="L2339" s="17">
        <v>41786.307210648149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110.65833333333333</v>
      </c>
      <c r="R2339" s="5">
        <f t="shared" si="145"/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7">
        <v>41819.563472222217</v>
      </c>
      <c r="K2340">
        <v>1401485484</v>
      </c>
      <c r="L2340" s="17">
        <v>41789.563472222217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101.14333333333335</v>
      </c>
      <c r="R2340" s="5">
        <f t="shared" si="145"/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7">
        <v>42722.999305555553</v>
      </c>
      <c r="K2341">
        <v>1479496309</v>
      </c>
      <c r="L2341" s="17">
        <v>42692.466539351844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294.20799999999997</v>
      </c>
      <c r="R2341" s="5">
        <f t="shared" si="145"/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7">
        <v>42673.309467592589</v>
      </c>
      <c r="K2342">
        <v>1475249138</v>
      </c>
      <c r="L2342" s="17">
        <v>42643.309467592589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105.77749999999999</v>
      </c>
      <c r="R2342" s="5">
        <f t="shared" si="145"/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7">
        <v>42197.480370370373</v>
      </c>
      <c r="K2343">
        <v>1434137504</v>
      </c>
      <c r="L2343" s="17">
        <v>42167.480370370373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5" t="e">
        <f t="shared" si="145"/>
        <v>#DIV/0!</v>
      </c>
      <c r="S2343" t="str">
        <f t="shared" si="146"/>
        <v>technology</v>
      </c>
      <c r="T2343" t="str">
        <f t="shared" si="147"/>
        <v>web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7">
        <v>41917.875</v>
      </c>
      <c r="K2344">
        <v>1410799870</v>
      </c>
      <c r="L2344" s="17">
        <v>41897.36886574074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5" t="e">
        <f t="shared" si="145"/>
        <v>#DIV/0!</v>
      </c>
      <c r="S2344" t="str">
        <f t="shared" si="146"/>
        <v>technology</v>
      </c>
      <c r="T2344" t="str">
        <f t="shared" si="147"/>
        <v>web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7">
        <v>42377.490972222215</v>
      </c>
      <c r="K2345">
        <v>1447962505</v>
      </c>
      <c r="L2345" s="17">
        <v>42327.491956018515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3</v>
      </c>
      <c r="R2345" s="5">
        <f t="shared" si="145"/>
        <v>300</v>
      </c>
      <c r="S2345" t="str">
        <f t="shared" si="146"/>
        <v>technology</v>
      </c>
      <c r="T2345" t="str">
        <f t="shared" si="147"/>
        <v>web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7">
        <v>42545.394317129627</v>
      </c>
      <c r="K2346">
        <v>1464197269</v>
      </c>
      <c r="L2346" s="17">
        <v>42515.394317129627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0.1</v>
      </c>
      <c r="R2346" s="5">
        <f t="shared" si="145"/>
        <v>1</v>
      </c>
      <c r="S2346" t="str">
        <f t="shared" si="146"/>
        <v>technology</v>
      </c>
      <c r="T2346" t="str">
        <f t="shared" si="147"/>
        <v>web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7">
        <v>42094.652083333327</v>
      </c>
      <c r="K2347">
        <v>1424822556</v>
      </c>
      <c r="L2347" s="17">
        <v>42059.66847222222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5" t="e">
        <f t="shared" si="145"/>
        <v>#DIV/0!</v>
      </c>
      <c r="S2347" t="str">
        <f t="shared" si="146"/>
        <v>technology</v>
      </c>
      <c r="T2347" t="str">
        <f t="shared" si="147"/>
        <v>web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7">
        <v>42660.465636574074</v>
      </c>
      <c r="K2348">
        <v>1472843431</v>
      </c>
      <c r="L2348" s="17">
        <v>42615.465636574074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6.5000000000000002E-2</v>
      </c>
      <c r="R2348" s="5">
        <f t="shared" si="145"/>
        <v>13</v>
      </c>
      <c r="S2348" t="str">
        <f t="shared" si="146"/>
        <v>technology</v>
      </c>
      <c r="T2348" t="str">
        <f t="shared" si="147"/>
        <v>web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7">
        <v>42607.274027777778</v>
      </c>
      <c r="K2349">
        <v>1469543676</v>
      </c>
      <c r="L2349" s="17">
        <v>42577.274027777778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1.5</v>
      </c>
      <c r="R2349" s="5">
        <f t="shared" si="145"/>
        <v>15</v>
      </c>
      <c r="S2349" t="str">
        <f t="shared" si="146"/>
        <v>technology</v>
      </c>
      <c r="T2349" t="str">
        <f t="shared" si="147"/>
        <v>web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7">
        <v>42420.598819444444</v>
      </c>
      <c r="K2350">
        <v>1450822938</v>
      </c>
      <c r="L2350" s="17">
        <v>42360.598819444444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0.38571428571428573</v>
      </c>
      <c r="R2350" s="5">
        <f t="shared" si="145"/>
        <v>54</v>
      </c>
      <c r="S2350" t="str">
        <f t="shared" si="146"/>
        <v>technology</v>
      </c>
      <c r="T2350" t="str">
        <f t="shared" si="147"/>
        <v>web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7">
        <v>42227.442453703705</v>
      </c>
      <c r="K2351">
        <v>1436812628</v>
      </c>
      <c r="L2351" s="17">
        <v>42198.442453703705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5" t="e">
        <f t="shared" si="145"/>
        <v>#DIV/0!</v>
      </c>
      <c r="S2351" t="str">
        <f t="shared" si="146"/>
        <v>technology</v>
      </c>
      <c r="T2351" t="str">
        <f t="shared" si="147"/>
        <v>web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7">
        <v>42738.508912037032</v>
      </c>
      <c r="K2352">
        <v>1480882370</v>
      </c>
      <c r="L2352" s="17">
        <v>42708.508912037032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5" t="e">
        <f t="shared" si="145"/>
        <v>#DIV/0!</v>
      </c>
      <c r="S2352" t="str">
        <f t="shared" si="146"/>
        <v>technology</v>
      </c>
      <c r="T2352" t="str">
        <f t="shared" si="147"/>
        <v>web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7">
        <v>42123.767812500002</v>
      </c>
      <c r="K2353">
        <v>1427768739</v>
      </c>
      <c r="L2353" s="17">
        <v>42093.767812500002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0.5714285714285714</v>
      </c>
      <c r="R2353" s="5">
        <f t="shared" si="145"/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7">
        <v>42161.300370370365</v>
      </c>
      <c r="K2354">
        <v>1428419552</v>
      </c>
      <c r="L2354" s="17">
        <v>42101.300370370365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5" t="e">
        <f t="shared" si="145"/>
        <v>#DIV/0!</v>
      </c>
      <c r="S2354" t="str">
        <f t="shared" si="146"/>
        <v>technology</v>
      </c>
      <c r="T2354" t="str">
        <f t="shared" si="147"/>
        <v>web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7">
        <v>42115.342847222222</v>
      </c>
      <c r="K2355">
        <v>1428596022</v>
      </c>
      <c r="L2355" s="17">
        <v>42103.342847222222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5" t="e">
        <f t="shared" si="145"/>
        <v>#DIV/0!</v>
      </c>
      <c r="S2355" t="str">
        <f t="shared" si="146"/>
        <v>technology</v>
      </c>
      <c r="T2355" t="str">
        <f t="shared" si="147"/>
        <v>web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7">
        <v>42014.38958333333</v>
      </c>
      <c r="K2356">
        <v>1415726460</v>
      </c>
      <c r="L2356" s="17">
        <v>41954.38958333333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7.1428571428571425E-2</v>
      </c>
      <c r="R2356" s="5">
        <f t="shared" si="145"/>
        <v>25</v>
      </c>
      <c r="S2356" t="str">
        <f t="shared" si="146"/>
        <v>technology</v>
      </c>
      <c r="T2356" t="str">
        <f t="shared" si="147"/>
        <v>web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7">
        <v>42126.584907407399</v>
      </c>
      <c r="K2357">
        <v>1428012136</v>
      </c>
      <c r="L2357" s="17">
        <v>42096.584907407399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0.6875</v>
      </c>
      <c r="R2357" s="5">
        <f t="shared" si="145"/>
        <v>27.5</v>
      </c>
      <c r="S2357" t="str">
        <f t="shared" si="146"/>
        <v>technology</v>
      </c>
      <c r="T2357" t="str">
        <f t="shared" si="147"/>
        <v>web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7">
        <v>42160.450277777774</v>
      </c>
      <c r="K2358">
        <v>1430938104</v>
      </c>
      <c r="L2358" s="17">
        <v>42130.450277777774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5" t="e">
        <f t="shared" si="145"/>
        <v>#DIV/0!</v>
      </c>
      <c r="S2358" t="str">
        <f t="shared" si="146"/>
        <v>technology</v>
      </c>
      <c r="T2358" t="str">
        <f t="shared" si="147"/>
        <v>web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7">
        <v>42294.286782407398</v>
      </c>
      <c r="K2359">
        <v>1442501578</v>
      </c>
      <c r="L2359" s="17">
        <v>42264.286782407398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5" t="e">
        <f t="shared" si="145"/>
        <v>#DIV/0!</v>
      </c>
      <c r="S2359" t="str">
        <f t="shared" si="146"/>
        <v>technology</v>
      </c>
      <c r="T2359" t="str">
        <f t="shared" si="147"/>
        <v>web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7">
        <v>42034.693749999999</v>
      </c>
      <c r="K2360">
        <v>1417818036</v>
      </c>
      <c r="L2360" s="17">
        <v>41978.597638888888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5" t="e">
        <f t="shared" si="145"/>
        <v>#DIV/0!</v>
      </c>
      <c r="S2360" t="str">
        <f t="shared" si="146"/>
        <v>technology</v>
      </c>
      <c r="T2360" t="str">
        <f t="shared" si="147"/>
        <v>web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7">
        <v>42219.316249999996</v>
      </c>
      <c r="K2361">
        <v>1433432124</v>
      </c>
      <c r="L2361" s="17">
        <v>42159.316249999996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14.680000000000001</v>
      </c>
      <c r="R2361" s="5">
        <f t="shared" si="145"/>
        <v>367</v>
      </c>
      <c r="S2361" t="str">
        <f t="shared" si="146"/>
        <v>technology</v>
      </c>
      <c r="T2361" t="str">
        <f t="shared" si="147"/>
        <v>web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7">
        <v>42407.373611111114</v>
      </c>
      <c r="K2362">
        <v>1452272280</v>
      </c>
      <c r="L2362" s="17">
        <v>42377.373611111114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0.04</v>
      </c>
      <c r="R2362" s="5">
        <f t="shared" si="145"/>
        <v>2</v>
      </c>
      <c r="S2362" t="str">
        <f t="shared" si="146"/>
        <v>technology</v>
      </c>
      <c r="T2362" t="str">
        <f t="shared" si="147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7">
        <v>42490.583333333336</v>
      </c>
      <c r="K2363">
        <v>1459975008</v>
      </c>
      <c r="L2363" s="17">
        <v>42466.525555555556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5" t="e">
        <f t="shared" si="145"/>
        <v>#DIV/0!</v>
      </c>
      <c r="S2363" t="str">
        <f t="shared" si="146"/>
        <v>technology</v>
      </c>
      <c r="T2363" t="str">
        <f t="shared" si="147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7">
        <v>41984.35497685185</v>
      </c>
      <c r="K2364">
        <v>1415723470</v>
      </c>
      <c r="L2364" s="17">
        <v>41954.35497685185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28.571428571428569</v>
      </c>
      <c r="R2364" s="5">
        <f t="shared" si="145"/>
        <v>60</v>
      </c>
      <c r="S2364" t="str">
        <f t="shared" si="146"/>
        <v>technology</v>
      </c>
      <c r="T2364" t="str">
        <f t="shared" si="147"/>
        <v>web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7">
        <v>42366.678240740737</v>
      </c>
      <c r="K2365">
        <v>1447460200</v>
      </c>
      <c r="L2365" s="17">
        <v>42321.678240740737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5" t="e">
        <f t="shared" si="145"/>
        <v>#DIV/0!</v>
      </c>
      <c r="S2365" t="str">
        <f t="shared" si="146"/>
        <v>technology</v>
      </c>
      <c r="T2365" t="str">
        <f t="shared" si="147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7">
        <v>42303.601342592585</v>
      </c>
      <c r="K2366">
        <v>1441146356</v>
      </c>
      <c r="L2366" s="17">
        <v>42248.601342592585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5" t="e">
        <f t="shared" si="145"/>
        <v>#DIV/0!</v>
      </c>
      <c r="S2366" t="str">
        <f t="shared" si="146"/>
        <v>technology</v>
      </c>
      <c r="T2366" t="str">
        <f t="shared" si="147"/>
        <v>web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7">
        <v>42386.624999999993</v>
      </c>
      <c r="K2367">
        <v>1449596425</v>
      </c>
      <c r="L2367" s="17">
        <v>42346.403067129628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5" t="e">
        <f t="shared" si="145"/>
        <v>#DIV/0!</v>
      </c>
      <c r="S2367" t="str">
        <f t="shared" si="146"/>
        <v>technology</v>
      </c>
      <c r="T2367" t="str">
        <f t="shared" si="147"/>
        <v>web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7">
        <v>42298.198298611103</v>
      </c>
      <c r="K2368">
        <v>1442839533</v>
      </c>
      <c r="L2368" s="17">
        <v>42268.198298611103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10.52</v>
      </c>
      <c r="R2368" s="5">
        <f t="shared" si="145"/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7">
        <v>42485.595092592594</v>
      </c>
      <c r="K2369">
        <v>1456442216</v>
      </c>
      <c r="L2369" s="17">
        <v>42425.636759259258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</v>
      </c>
      <c r="R2369" s="5">
        <f t="shared" si="145"/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7">
        <v>42108.346817129634</v>
      </c>
      <c r="K2370">
        <v>1425143965</v>
      </c>
      <c r="L2370" s="17">
        <v>42063.388483796291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4"/>
        <v>0.25</v>
      </c>
      <c r="R2370" s="5">
        <f t="shared" si="145"/>
        <v>50</v>
      </c>
      <c r="S2370" t="str">
        <f t="shared" si="146"/>
        <v>technology</v>
      </c>
      <c r="T2370" t="str">
        <f t="shared" si="147"/>
        <v>web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7">
        <v>42410.47929398148</v>
      </c>
      <c r="K2371">
        <v>1452540611</v>
      </c>
      <c r="L2371" s="17">
        <v>42380.47929398148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48">E2371/D2371*100</f>
        <v>0</v>
      </c>
      <c r="R2371" s="5" t="e">
        <f t="shared" ref="R2371:R2434" si="149">E2371/N2371</f>
        <v>#DIV/0!</v>
      </c>
      <c r="S2371" t="str">
        <f t="shared" ref="S2371:S2434" si="150">LEFT(P2371,SEARCH("/",P2371)-1)</f>
        <v>technology</v>
      </c>
      <c r="T2371" t="str">
        <f t="shared" ref="T2371:T2434" si="151">RIGHT(P2371,LEN(P2371)-SEARCH("/",P2371))</f>
        <v>web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7">
        <v>41990.855798611105</v>
      </c>
      <c r="K2372">
        <v>1416285141</v>
      </c>
      <c r="L2372" s="17">
        <v>41960.855798611105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0.32800000000000001</v>
      </c>
      <c r="R2372" s="5">
        <f t="shared" si="149"/>
        <v>20.5</v>
      </c>
      <c r="S2372" t="str">
        <f t="shared" si="150"/>
        <v>technology</v>
      </c>
      <c r="T2372" t="str">
        <f t="shared" si="151"/>
        <v>web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7">
        <v>42180.444398148145</v>
      </c>
      <c r="K2373">
        <v>1432665596</v>
      </c>
      <c r="L2373" s="17">
        <v>42150.444398148145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5" t="e">
        <f t="shared" si="149"/>
        <v>#DIV/0!</v>
      </c>
      <c r="S2373" t="str">
        <f t="shared" si="150"/>
        <v>technology</v>
      </c>
      <c r="T2373" t="str">
        <f t="shared" si="151"/>
        <v>web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7">
        <v>42117.735775462956</v>
      </c>
      <c r="K2374">
        <v>1427247571</v>
      </c>
      <c r="L2374" s="17">
        <v>42087.735775462956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3.2727272727272729</v>
      </c>
      <c r="R2374" s="5">
        <f t="shared" si="149"/>
        <v>30</v>
      </c>
      <c r="S2374" t="str">
        <f t="shared" si="150"/>
        <v>technology</v>
      </c>
      <c r="T2374" t="str">
        <f t="shared" si="151"/>
        <v>web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7">
        <v>42245.328981481485</v>
      </c>
      <c r="K2375">
        <v>1438271624</v>
      </c>
      <c r="L2375" s="17">
        <v>42215.328981481485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5.8823529411764705E-3</v>
      </c>
      <c r="R2375" s="5">
        <f t="shared" si="149"/>
        <v>50</v>
      </c>
      <c r="S2375" t="str">
        <f t="shared" si="150"/>
        <v>technology</v>
      </c>
      <c r="T2375" t="str">
        <f t="shared" si="151"/>
        <v>web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7">
        <v>42047.509953703695</v>
      </c>
      <c r="K2376">
        <v>1421180060</v>
      </c>
      <c r="L2376" s="17">
        <v>42017.509953703695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4.5454545454545456E-2</v>
      </c>
      <c r="R2376" s="5">
        <f t="shared" si="149"/>
        <v>10</v>
      </c>
      <c r="S2376" t="str">
        <f t="shared" si="150"/>
        <v>technology</v>
      </c>
      <c r="T2376" t="str">
        <f t="shared" si="151"/>
        <v>web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7">
        <v>42622.502743055556</v>
      </c>
      <c r="K2377">
        <v>1470859437</v>
      </c>
      <c r="L2377" s="17">
        <v>42592.502743055556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5" t="e">
        <f t="shared" si="149"/>
        <v>#DIV/0!</v>
      </c>
      <c r="S2377" t="str">
        <f t="shared" si="150"/>
        <v>technology</v>
      </c>
      <c r="T2377" t="str">
        <f t="shared" si="151"/>
        <v>web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7">
        <v>42348.592199074068</v>
      </c>
      <c r="K2378">
        <v>1447193566</v>
      </c>
      <c r="L2378" s="17">
        <v>42318.592199074068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10.877666666666666</v>
      </c>
      <c r="R2378" s="5">
        <f t="shared" si="149"/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7">
        <v>42699.578506944446</v>
      </c>
      <c r="K2379">
        <v>1477515183</v>
      </c>
      <c r="L2379" s="17">
        <v>42669.536840277775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5" t="e">
        <f t="shared" si="149"/>
        <v>#DIV/0!</v>
      </c>
      <c r="S2379" t="str">
        <f t="shared" si="150"/>
        <v>technology</v>
      </c>
      <c r="T2379" t="str">
        <f t="shared" si="151"/>
        <v>web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7">
        <v>42241.679745370369</v>
      </c>
      <c r="K2380">
        <v>1438042730</v>
      </c>
      <c r="L2380" s="17">
        <v>42212.679745370369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5" t="e">
        <f t="shared" si="149"/>
        <v>#DIV/0!</v>
      </c>
      <c r="S2380" t="str">
        <f t="shared" si="150"/>
        <v>technology</v>
      </c>
      <c r="T2380" t="str">
        <f t="shared" si="151"/>
        <v>web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7">
        <v>42281.683055555557</v>
      </c>
      <c r="K2381">
        <v>1440116616</v>
      </c>
      <c r="L2381" s="17">
        <v>42236.683055555557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5" t="e">
        <f t="shared" si="149"/>
        <v>#DIV/0!</v>
      </c>
      <c r="S2381" t="str">
        <f t="shared" si="150"/>
        <v>technology</v>
      </c>
      <c r="T2381" t="str">
        <f t="shared" si="151"/>
        <v>web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7">
        <v>42278.459976851846</v>
      </c>
      <c r="K2382">
        <v>1441134142</v>
      </c>
      <c r="L2382" s="17">
        <v>42248.459976851846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0.36666666666666664</v>
      </c>
      <c r="R2382" s="5">
        <f t="shared" si="149"/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7">
        <v>42104.602407407401</v>
      </c>
      <c r="K2383">
        <v>1426112848</v>
      </c>
      <c r="L2383" s="17">
        <v>42074.602407407401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</v>
      </c>
      <c r="R2383" s="5">
        <f t="shared" si="149"/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7">
        <v>42219.854201388887</v>
      </c>
      <c r="K2384">
        <v>1436502603</v>
      </c>
      <c r="L2384" s="17">
        <v>42194.854201388887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</v>
      </c>
      <c r="R2384" s="5">
        <f t="shared" si="149"/>
        <v>37.5</v>
      </c>
      <c r="S2384" t="str">
        <f t="shared" si="150"/>
        <v>technology</v>
      </c>
      <c r="T2384" t="str">
        <f t="shared" si="151"/>
        <v>web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7">
        <v>42056.723460648143</v>
      </c>
      <c r="K2385">
        <v>1421976107</v>
      </c>
      <c r="L2385" s="17">
        <v>42026.723460648143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4.3499999999999996</v>
      </c>
      <c r="R2385" s="5">
        <f t="shared" si="149"/>
        <v>145</v>
      </c>
      <c r="S2385" t="str">
        <f t="shared" si="150"/>
        <v>technology</v>
      </c>
      <c r="T2385" t="str">
        <f t="shared" si="151"/>
        <v>web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7">
        <v>41956.775960648149</v>
      </c>
      <c r="K2386">
        <v>1413337043</v>
      </c>
      <c r="L2386" s="17">
        <v>41926.734293981477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0.8</v>
      </c>
      <c r="R2386" s="5">
        <f t="shared" si="149"/>
        <v>1</v>
      </c>
      <c r="S2386" t="str">
        <f t="shared" si="150"/>
        <v>technology</v>
      </c>
      <c r="T2386" t="str">
        <f t="shared" si="151"/>
        <v>web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7">
        <v>42221.368425925924</v>
      </c>
      <c r="K2387">
        <v>1436201432</v>
      </c>
      <c r="L2387" s="17">
        <v>42191.368425925924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1.2123076923076923</v>
      </c>
      <c r="R2387" s="5">
        <f t="shared" si="149"/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7">
        <v>42014.504907407405</v>
      </c>
      <c r="K2388">
        <v>1415736424</v>
      </c>
      <c r="L2388" s="17">
        <v>41954.504907407405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5" t="e">
        <f t="shared" si="149"/>
        <v>#DIV/0!</v>
      </c>
      <c r="S2388" t="str">
        <f t="shared" si="150"/>
        <v>technology</v>
      </c>
      <c r="T2388" t="str">
        <f t="shared" si="151"/>
        <v>web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7">
        <v>42573.293287037035</v>
      </c>
      <c r="K2389">
        <v>1465311740</v>
      </c>
      <c r="L2389" s="17">
        <v>42528.293287037035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0.68399999999999994</v>
      </c>
      <c r="R2389" s="5">
        <f t="shared" si="149"/>
        <v>342</v>
      </c>
      <c r="S2389" t="str">
        <f t="shared" si="150"/>
        <v>technology</v>
      </c>
      <c r="T2389" t="str">
        <f t="shared" si="151"/>
        <v>web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7">
        <v>42019.478472222218</v>
      </c>
      <c r="K2390">
        <v>1418761759</v>
      </c>
      <c r="L2390" s="17">
        <v>41989.520358796297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1.2513513513513512</v>
      </c>
      <c r="R2390" s="5">
        <f t="shared" si="149"/>
        <v>57.875</v>
      </c>
      <c r="S2390" t="str">
        <f t="shared" si="150"/>
        <v>technology</v>
      </c>
      <c r="T2390" t="str">
        <f t="shared" si="151"/>
        <v>web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7">
        <v>42210.582638888889</v>
      </c>
      <c r="K2391">
        <v>1435160452</v>
      </c>
      <c r="L2391" s="17">
        <v>42179.320046296292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0.1875</v>
      </c>
      <c r="R2391" s="5">
        <f t="shared" si="149"/>
        <v>30</v>
      </c>
      <c r="S2391" t="str">
        <f t="shared" si="150"/>
        <v>technology</v>
      </c>
      <c r="T2391" t="str">
        <f t="shared" si="151"/>
        <v>web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7">
        <v>42007.928981481477</v>
      </c>
      <c r="K2392">
        <v>1416896264</v>
      </c>
      <c r="L2392" s="17">
        <v>41967.928981481477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5" t="e">
        <f t="shared" si="149"/>
        <v>#DIV/0!</v>
      </c>
      <c r="S2392" t="str">
        <f t="shared" si="150"/>
        <v>technology</v>
      </c>
      <c r="T2392" t="str">
        <f t="shared" si="151"/>
        <v>web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7">
        <v>42094.419490740744</v>
      </c>
      <c r="K2393">
        <v>1425236644</v>
      </c>
      <c r="L2393" s="17">
        <v>42064.461157407401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0.125</v>
      </c>
      <c r="R2393" s="5">
        <f t="shared" si="149"/>
        <v>25</v>
      </c>
      <c r="S2393" t="str">
        <f t="shared" si="150"/>
        <v>technology</v>
      </c>
      <c r="T2393" t="str">
        <f t="shared" si="151"/>
        <v>web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7">
        <v>42305.787303240737</v>
      </c>
      <c r="K2394">
        <v>1443495223</v>
      </c>
      <c r="L2394" s="17">
        <v>42275.787303240737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5" t="e">
        <f t="shared" si="149"/>
        <v>#DIV/0!</v>
      </c>
      <c r="S2394" t="str">
        <f t="shared" si="150"/>
        <v>technology</v>
      </c>
      <c r="T2394" t="str">
        <f t="shared" si="151"/>
        <v>web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7">
        <v>42224.315011574072</v>
      </c>
      <c r="K2395">
        <v>1436456017</v>
      </c>
      <c r="L2395" s="17">
        <v>42194.315011574072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0.05</v>
      </c>
      <c r="R2395" s="5">
        <f t="shared" si="149"/>
        <v>50</v>
      </c>
      <c r="S2395" t="str">
        <f t="shared" si="150"/>
        <v>technology</v>
      </c>
      <c r="T2395" t="str">
        <f t="shared" si="151"/>
        <v>web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7">
        <v>42061.02885416666</v>
      </c>
      <c r="K2396">
        <v>1422348093</v>
      </c>
      <c r="L2396" s="17">
        <v>42031.02885416666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0.06</v>
      </c>
      <c r="R2396" s="5">
        <f t="shared" si="149"/>
        <v>1.5</v>
      </c>
      <c r="S2396" t="str">
        <f t="shared" si="150"/>
        <v>technology</v>
      </c>
      <c r="T2396" t="str">
        <f t="shared" si="151"/>
        <v>web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7">
        <v>42745.039583333331</v>
      </c>
      <c r="K2397">
        <v>1481597687</v>
      </c>
      <c r="L2397" s="17">
        <v>42716.788043981483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5" t="e">
        <f t="shared" si="149"/>
        <v>#DIV/0!</v>
      </c>
      <c r="S2397" t="str">
        <f t="shared" si="150"/>
        <v>technology</v>
      </c>
      <c r="T2397" t="str">
        <f t="shared" si="151"/>
        <v>web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7">
        <v>42292.515717592592</v>
      </c>
      <c r="K2398">
        <v>1442348558</v>
      </c>
      <c r="L2398" s="17">
        <v>42262.515717592592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0.2</v>
      </c>
      <c r="R2398" s="5">
        <f t="shared" si="149"/>
        <v>10</v>
      </c>
      <c r="S2398" t="str">
        <f t="shared" si="150"/>
        <v>technology</v>
      </c>
      <c r="T2398" t="str">
        <f t="shared" si="151"/>
        <v>web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7">
        <v>42006.551574074074</v>
      </c>
      <c r="K2399">
        <v>1417641256</v>
      </c>
      <c r="L2399" s="17">
        <v>41976.551574074074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5" t="e">
        <f t="shared" si="149"/>
        <v>#DIV/0!</v>
      </c>
      <c r="S2399" t="str">
        <f t="shared" si="150"/>
        <v>technology</v>
      </c>
      <c r="T2399" t="str">
        <f t="shared" si="151"/>
        <v>web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7">
        <v>42187.583148148151</v>
      </c>
      <c r="K2400">
        <v>1433282384</v>
      </c>
      <c r="L2400" s="17">
        <v>42157.583148148151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5" t="e">
        <f t="shared" si="149"/>
        <v>#DIV/0!</v>
      </c>
      <c r="S2400" t="str">
        <f t="shared" si="150"/>
        <v>technology</v>
      </c>
      <c r="T2400" t="str">
        <f t="shared" si="151"/>
        <v>web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7">
        <v>41991.519745370366</v>
      </c>
      <c r="K2401">
        <v>1415910506</v>
      </c>
      <c r="L2401" s="17">
        <v>41956.519745370366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5" t="e">
        <f t="shared" si="149"/>
        <v>#DIV/0!</v>
      </c>
      <c r="S2401" t="str">
        <f t="shared" si="150"/>
        <v>technology</v>
      </c>
      <c r="T2401" t="str">
        <f t="shared" si="151"/>
        <v>web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7">
        <v>42473.934768518513</v>
      </c>
      <c r="K2402">
        <v>1458023164</v>
      </c>
      <c r="L2402" s="17">
        <v>42443.934768518513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5" t="e">
        <f t="shared" si="149"/>
        <v>#DIV/0!</v>
      </c>
      <c r="S2402" t="str">
        <f t="shared" si="150"/>
        <v>technology</v>
      </c>
      <c r="T2402" t="str">
        <f t="shared" si="151"/>
        <v>web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7">
        <v>42434.489537037036</v>
      </c>
      <c r="K2403">
        <v>1452023096</v>
      </c>
      <c r="L2403" s="17">
        <v>42374.489537037036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0.71785714285714286</v>
      </c>
      <c r="R2403" s="5">
        <f t="shared" si="149"/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7">
        <v>42137.34642361111</v>
      </c>
      <c r="K2404">
        <v>1428941931</v>
      </c>
      <c r="L2404" s="17">
        <v>42107.34642361111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0.43333333333333329</v>
      </c>
      <c r="R2404" s="5">
        <f t="shared" si="149"/>
        <v>52</v>
      </c>
      <c r="S2404" t="str">
        <f t="shared" si="150"/>
        <v>food</v>
      </c>
      <c r="T2404" t="str">
        <f t="shared" si="151"/>
        <v>food trucks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7">
        <v>42459.507615740738</v>
      </c>
      <c r="K2405">
        <v>1454188258</v>
      </c>
      <c r="L2405" s="17">
        <v>42399.549282407403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16.833333333333332</v>
      </c>
      <c r="R2405" s="5">
        <f t="shared" si="149"/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7">
        <v>42371.706099537034</v>
      </c>
      <c r="K2406">
        <v>1449190607</v>
      </c>
      <c r="L2406" s="17">
        <v>42341.706099537034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5" t="e">
        <f t="shared" si="149"/>
        <v>#DIV/0!</v>
      </c>
      <c r="S2406" t="str">
        <f t="shared" si="150"/>
        <v>food</v>
      </c>
      <c r="T2406" t="str">
        <f t="shared" si="151"/>
        <v>food trucks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7">
        <v>42616.252025462956</v>
      </c>
      <c r="K2407">
        <v>1471096975</v>
      </c>
      <c r="L2407" s="17">
        <v>42595.252025462956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22.52</v>
      </c>
      <c r="R2407" s="5">
        <f t="shared" si="149"/>
        <v>56.3</v>
      </c>
      <c r="S2407" t="str">
        <f t="shared" si="150"/>
        <v>food</v>
      </c>
      <c r="T2407" t="str">
        <f t="shared" si="151"/>
        <v>food trucks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7">
        <v>42022.777662037035</v>
      </c>
      <c r="K2408">
        <v>1418179190</v>
      </c>
      <c r="L2408" s="17">
        <v>41982.777662037035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41.384615384615387</v>
      </c>
      <c r="R2408" s="5">
        <f t="shared" si="149"/>
        <v>84.0625</v>
      </c>
      <c r="S2408" t="str">
        <f t="shared" si="150"/>
        <v>food</v>
      </c>
      <c r="T2408" t="str">
        <f t="shared" si="151"/>
        <v>food trucks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7">
        <v>42104.916666666664</v>
      </c>
      <c r="K2409">
        <v>1426772928</v>
      </c>
      <c r="L2409" s="17">
        <v>42082.242222222216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25.259090909090908</v>
      </c>
      <c r="R2409" s="5">
        <f t="shared" si="149"/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7">
        <v>41948.849039351851</v>
      </c>
      <c r="K2410">
        <v>1412652157</v>
      </c>
      <c r="L2410" s="17">
        <v>41918.80737268518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0.2</v>
      </c>
      <c r="R2410" s="5">
        <f t="shared" si="149"/>
        <v>15</v>
      </c>
      <c r="S2410" t="str">
        <f t="shared" si="150"/>
        <v>food</v>
      </c>
      <c r="T2410" t="str">
        <f t="shared" si="151"/>
        <v>food trucks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7">
        <v>42234.542534722219</v>
      </c>
      <c r="K2411">
        <v>1437339675</v>
      </c>
      <c r="L2411" s="17">
        <v>42204.542534722219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1.8399999999999999</v>
      </c>
      <c r="R2411" s="5">
        <f t="shared" si="149"/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7">
        <v>42254.074942129628</v>
      </c>
      <c r="K2412">
        <v>1439027275</v>
      </c>
      <c r="L2412" s="17">
        <v>42224.074942129628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5" t="e">
        <f t="shared" si="149"/>
        <v>#DIV/0!</v>
      </c>
      <c r="S2412" t="str">
        <f t="shared" si="150"/>
        <v>food</v>
      </c>
      <c r="T2412" t="str">
        <f t="shared" si="151"/>
        <v>food trucks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7">
        <v>42241.399097222216</v>
      </c>
      <c r="K2413">
        <v>1437932082</v>
      </c>
      <c r="L2413" s="17">
        <v>42211.399097222216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0.60399999999999998</v>
      </c>
      <c r="R2413" s="5">
        <f t="shared" si="149"/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7">
        <v>42700.445289351854</v>
      </c>
      <c r="K2414">
        <v>1476294073</v>
      </c>
      <c r="L2414" s="17">
        <v>42655.403622685182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5" t="e">
        <f t="shared" si="149"/>
        <v>#DIV/0!</v>
      </c>
      <c r="S2414" t="str">
        <f t="shared" si="150"/>
        <v>food</v>
      </c>
      <c r="T2414" t="str">
        <f t="shared" si="151"/>
        <v>food trucks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7">
        <v>41790.645833333328</v>
      </c>
      <c r="K2415">
        <v>1398911882</v>
      </c>
      <c r="L2415" s="17">
        <v>41759.776412037034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0.83333333333333337</v>
      </c>
      <c r="R2415" s="5">
        <f t="shared" si="149"/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7">
        <v>42237.832638888889</v>
      </c>
      <c r="K2416">
        <v>1436805660</v>
      </c>
      <c r="L2416" s="17">
        <v>42198.361805555549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3.0666666666666664</v>
      </c>
      <c r="R2416" s="5">
        <f t="shared" si="149"/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7">
        <v>42566.529467592591</v>
      </c>
      <c r="K2417">
        <v>1466023346</v>
      </c>
      <c r="L2417" s="17">
        <v>42536.529467592591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0.55833333333333335</v>
      </c>
      <c r="R2417" s="5">
        <f t="shared" si="149"/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7">
        <v>42077.291666666664</v>
      </c>
      <c r="K2418">
        <v>1421343743</v>
      </c>
      <c r="L2418" s="17">
        <v>42019.404432870368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2.5000000000000001E-2</v>
      </c>
      <c r="R2418" s="5">
        <f t="shared" si="149"/>
        <v>5</v>
      </c>
      <c r="S2418" t="str">
        <f t="shared" si="150"/>
        <v>food</v>
      </c>
      <c r="T2418" t="str">
        <f t="shared" si="151"/>
        <v>food trucks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7">
        <v>41861.550775462958</v>
      </c>
      <c r="K2419">
        <v>1405113187</v>
      </c>
      <c r="L2419" s="17">
        <v>41831.550775462958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5" t="e">
        <f t="shared" si="149"/>
        <v>#DIV/0!</v>
      </c>
      <c r="S2419" t="str">
        <f t="shared" si="150"/>
        <v>food</v>
      </c>
      <c r="T2419" t="str">
        <f t="shared" si="151"/>
        <v>food trucks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7">
        <v>42087.481990740744</v>
      </c>
      <c r="K2420">
        <v>1422045244</v>
      </c>
      <c r="L2420" s="17">
        <v>42027.523657407401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0.02</v>
      </c>
      <c r="R2420" s="5">
        <f t="shared" si="149"/>
        <v>1</v>
      </c>
      <c r="S2420" t="str">
        <f t="shared" si="150"/>
        <v>food</v>
      </c>
      <c r="T2420" t="str">
        <f t="shared" si="151"/>
        <v>food trucks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7">
        <v>42053.404965277768</v>
      </c>
      <c r="K2421">
        <v>1419097389</v>
      </c>
      <c r="L2421" s="17">
        <v>41993.404965277768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5" t="e">
        <f t="shared" si="149"/>
        <v>#DIV/0!</v>
      </c>
      <c r="S2421" t="str">
        <f t="shared" si="150"/>
        <v>food</v>
      </c>
      <c r="T2421" t="str">
        <f t="shared" si="151"/>
        <v>food trucks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7">
        <v>41952.737210648142</v>
      </c>
      <c r="K2422">
        <v>1410396095</v>
      </c>
      <c r="L2422" s="17">
        <v>41892.695543981477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14.825133372851216</v>
      </c>
      <c r="R2422" s="5">
        <f t="shared" si="149"/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7">
        <v>42056.354120370372</v>
      </c>
      <c r="K2423">
        <v>1421944196</v>
      </c>
      <c r="L2423" s="17">
        <v>42026.354120370372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1.6666666666666666E-2</v>
      </c>
      <c r="R2423" s="5">
        <f t="shared" si="149"/>
        <v>1</v>
      </c>
      <c r="S2423" t="str">
        <f t="shared" si="150"/>
        <v>food</v>
      </c>
      <c r="T2423" t="str">
        <f t="shared" si="151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7">
        <v>42074.349953703706</v>
      </c>
      <c r="K2424">
        <v>1423502636</v>
      </c>
      <c r="L2424" s="17">
        <v>42044.391620370363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0.2</v>
      </c>
      <c r="R2424" s="5">
        <f t="shared" si="149"/>
        <v>1</v>
      </c>
      <c r="S2424" t="str">
        <f t="shared" si="150"/>
        <v>food</v>
      </c>
      <c r="T2424" t="str">
        <f t="shared" si="151"/>
        <v>food trucks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7">
        <v>42004.371412037035</v>
      </c>
      <c r="K2425">
        <v>1417452890</v>
      </c>
      <c r="L2425" s="17">
        <v>41974.371412037035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1.3333333333333334E-2</v>
      </c>
      <c r="R2425" s="5">
        <f t="shared" si="149"/>
        <v>8</v>
      </c>
      <c r="S2425" t="str">
        <f t="shared" si="150"/>
        <v>food</v>
      </c>
      <c r="T2425" t="str">
        <f t="shared" si="151"/>
        <v>food trucks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7">
        <v>41939.559120370366</v>
      </c>
      <c r="K2426">
        <v>1411853108</v>
      </c>
      <c r="L2426" s="17">
        <v>41909.559120370366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</v>
      </c>
      <c r="R2426" s="5">
        <f t="shared" si="149"/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7">
        <v>42517.586111111108</v>
      </c>
      <c r="K2427">
        <v>1463090149</v>
      </c>
      <c r="L2427" s="17">
        <v>42502.580428240741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2.8571428571428574E-2</v>
      </c>
      <c r="R2427" s="5">
        <f t="shared" si="149"/>
        <v>1</v>
      </c>
      <c r="S2427" t="str">
        <f t="shared" si="150"/>
        <v>food</v>
      </c>
      <c r="T2427" t="str">
        <f t="shared" si="151"/>
        <v>food trucks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7">
        <v>42223.836712962955</v>
      </c>
      <c r="K2428">
        <v>1433822692</v>
      </c>
      <c r="L2428" s="17">
        <v>42163.836712962955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5" t="e">
        <f t="shared" si="149"/>
        <v>#DIV/0!</v>
      </c>
      <c r="S2428" t="str">
        <f t="shared" si="150"/>
        <v>food</v>
      </c>
      <c r="T2428" t="str">
        <f t="shared" si="151"/>
        <v>food trucks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7">
        <v>42451.943668981483</v>
      </c>
      <c r="K2429">
        <v>1455262733</v>
      </c>
      <c r="L2429" s="17">
        <v>42411.98533564814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2E-3</v>
      </c>
      <c r="R2429" s="5">
        <f t="shared" si="149"/>
        <v>1</v>
      </c>
      <c r="S2429" t="str">
        <f t="shared" si="150"/>
        <v>food</v>
      </c>
      <c r="T2429" t="str">
        <f t="shared" si="151"/>
        <v>food trucks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7">
        <v>42075.409155092588</v>
      </c>
      <c r="K2430">
        <v>1423594151</v>
      </c>
      <c r="L2430" s="17">
        <v>42045.450821759259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2.8571428571428571E-3</v>
      </c>
      <c r="R2430" s="5">
        <f t="shared" si="149"/>
        <v>1</v>
      </c>
      <c r="S2430" t="str">
        <f t="shared" si="150"/>
        <v>food</v>
      </c>
      <c r="T2430" t="str">
        <f t="shared" si="151"/>
        <v>food trucks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7">
        <v>42771.363888888889</v>
      </c>
      <c r="K2431">
        <v>1483131966</v>
      </c>
      <c r="L2431" s="17">
        <v>42734.545902777776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</v>
      </c>
      <c r="R2431" s="5">
        <f t="shared" si="149"/>
        <v>501.25</v>
      </c>
      <c r="S2431" t="str">
        <f t="shared" si="150"/>
        <v>food</v>
      </c>
      <c r="T2431" t="str">
        <f t="shared" si="151"/>
        <v>food trucks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7">
        <v>42411.797499999993</v>
      </c>
      <c r="K2432">
        <v>1452654504</v>
      </c>
      <c r="L2432" s="17">
        <v>42381.797499999993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0.70000000000000007</v>
      </c>
      <c r="R2432" s="5">
        <f t="shared" si="149"/>
        <v>10.5</v>
      </c>
      <c r="S2432" t="str">
        <f t="shared" si="150"/>
        <v>food</v>
      </c>
      <c r="T2432" t="str">
        <f t="shared" si="151"/>
        <v>food trucks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7">
        <v>42548.766354166662</v>
      </c>
      <c r="K2433">
        <v>1461896613</v>
      </c>
      <c r="L2433" s="17">
        <v>42488.766354166662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2E-3</v>
      </c>
      <c r="R2433" s="5">
        <f t="shared" si="149"/>
        <v>1</v>
      </c>
      <c r="S2433" t="str">
        <f t="shared" si="150"/>
        <v>food</v>
      </c>
      <c r="T2433" t="str">
        <f t="shared" si="151"/>
        <v>food trucks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7">
        <v>42070.885381944441</v>
      </c>
      <c r="K2434">
        <v>1423199697</v>
      </c>
      <c r="L2434" s="17">
        <v>42040.885381944441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48"/>
        <v>1.4285714285714287E-2</v>
      </c>
      <c r="R2434" s="5">
        <f t="shared" si="149"/>
        <v>1</v>
      </c>
      <c r="S2434" t="str">
        <f t="shared" si="150"/>
        <v>food</v>
      </c>
      <c r="T2434" t="str">
        <f t="shared" si="151"/>
        <v>food trucks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7">
        <v>42427.566469907404</v>
      </c>
      <c r="K2435">
        <v>1454016943</v>
      </c>
      <c r="L2435" s="17">
        <v>42397.566469907404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2">E2435/D2435*100</f>
        <v>0</v>
      </c>
      <c r="R2435" s="5" t="e">
        <f t="shared" ref="R2435:R2498" si="153">E2435/N2435</f>
        <v>#DIV/0!</v>
      </c>
      <c r="S2435" t="str">
        <f t="shared" ref="S2435:S2498" si="154">LEFT(P2435,SEARCH("/",P2435)-1)</f>
        <v>food</v>
      </c>
      <c r="T2435" t="str">
        <f t="shared" ref="T2435:T2498" si="155">RIGHT(P2435,LEN(P2435)-SEARCH("/",P2435))</f>
        <v>food trucks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7">
        <v>42219.852708333325</v>
      </c>
      <c r="K2436">
        <v>1435206474</v>
      </c>
      <c r="L2436" s="17">
        <v>42179.852708333325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0.13</v>
      </c>
      <c r="R2436" s="5">
        <f t="shared" si="153"/>
        <v>13</v>
      </c>
      <c r="S2436" t="str">
        <f t="shared" si="154"/>
        <v>food</v>
      </c>
      <c r="T2436" t="str">
        <f t="shared" si="155"/>
        <v>food trucks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7">
        <v>42281.944282407399</v>
      </c>
      <c r="K2437">
        <v>1441435186</v>
      </c>
      <c r="L2437" s="17">
        <v>42251.944282407399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0.48960000000000004</v>
      </c>
      <c r="R2437" s="5">
        <f t="shared" si="153"/>
        <v>306</v>
      </c>
      <c r="S2437" t="str">
        <f t="shared" si="154"/>
        <v>food</v>
      </c>
      <c r="T2437" t="str">
        <f t="shared" si="155"/>
        <v>food trucks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7">
        <v>42398.282060185178</v>
      </c>
      <c r="K2438">
        <v>1448894770</v>
      </c>
      <c r="L2438" s="17">
        <v>42338.282060185178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3.8461538461538464E-2</v>
      </c>
      <c r="R2438" s="5">
        <f t="shared" si="153"/>
        <v>22.5</v>
      </c>
      <c r="S2438" t="str">
        <f t="shared" si="154"/>
        <v>food</v>
      </c>
      <c r="T2438" t="str">
        <f t="shared" si="155"/>
        <v>food trucks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7">
        <v>42080.416666666664</v>
      </c>
      <c r="K2439">
        <v>1422400188</v>
      </c>
      <c r="L2439" s="17">
        <v>42031.631805555553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5" t="e">
        <f t="shared" si="153"/>
        <v>#DIV/0!</v>
      </c>
      <c r="S2439" t="str">
        <f t="shared" si="154"/>
        <v>food</v>
      </c>
      <c r="T2439" t="str">
        <f t="shared" si="155"/>
        <v>food trucks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7">
        <v>42345.623402777775</v>
      </c>
      <c r="K2440">
        <v>1444341462</v>
      </c>
      <c r="L2440" s="17">
        <v>42285.581736111104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0.33333333333333337</v>
      </c>
      <c r="R2440" s="5">
        <f t="shared" si="153"/>
        <v>50</v>
      </c>
      <c r="S2440" t="str">
        <f t="shared" si="154"/>
        <v>food</v>
      </c>
      <c r="T2440" t="str">
        <f t="shared" si="155"/>
        <v>food trucks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7">
        <v>42295.485289351847</v>
      </c>
      <c r="K2441">
        <v>1442605129</v>
      </c>
      <c r="L2441" s="17">
        <v>42265.485289351847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5" t="e">
        <f t="shared" si="153"/>
        <v>#DIV/0!</v>
      </c>
      <c r="S2441" t="str">
        <f t="shared" si="154"/>
        <v>food</v>
      </c>
      <c r="T2441" t="str">
        <f t="shared" si="155"/>
        <v>food trucks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7">
        <v>42413.566122685181</v>
      </c>
      <c r="K2442">
        <v>1452807313</v>
      </c>
      <c r="L2442" s="17">
        <v>42383.566122685181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0.2</v>
      </c>
      <c r="R2442" s="5">
        <f t="shared" si="153"/>
        <v>5</v>
      </c>
      <c r="S2442" t="str">
        <f t="shared" si="154"/>
        <v>food</v>
      </c>
      <c r="T2442" t="str">
        <f t="shared" si="155"/>
        <v>food trucks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7">
        <v>42207.874305555553</v>
      </c>
      <c r="K2443">
        <v>1435806054</v>
      </c>
      <c r="L2443" s="17">
        <v>42186.792291666665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107.88</v>
      </c>
      <c r="R2443" s="5">
        <f t="shared" si="153"/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7">
        <v>42082.291990740741</v>
      </c>
      <c r="K2444">
        <v>1424188828</v>
      </c>
      <c r="L2444" s="17">
        <v>42052.333657407398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125.94166666666666</v>
      </c>
      <c r="R2444" s="5">
        <f t="shared" si="153"/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7">
        <v>41866.291921296295</v>
      </c>
      <c r="K2445">
        <v>1405522822</v>
      </c>
      <c r="L2445" s="17">
        <v>41836.291921296295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202.51495</v>
      </c>
      <c r="R2445" s="5">
        <f t="shared" si="153"/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7">
        <v>42515.42119212963</v>
      </c>
      <c r="K2446">
        <v>1461607591</v>
      </c>
      <c r="L2446" s="17">
        <v>42485.42119212963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108.60000000000001</v>
      </c>
      <c r="R2446" s="5">
        <f t="shared" si="153"/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7">
        <v>42272.856724537036</v>
      </c>
      <c r="K2447">
        <v>1440650021</v>
      </c>
      <c r="L2447" s="17">
        <v>42242.856724537036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172.8</v>
      </c>
      <c r="R2447" s="5">
        <f t="shared" si="153"/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7">
        <v>42700.311006944445</v>
      </c>
      <c r="K2448">
        <v>1477578471</v>
      </c>
      <c r="L2448" s="17">
        <v>42670.269340277773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167.98</v>
      </c>
      <c r="R2448" s="5">
        <f t="shared" si="153"/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7">
        <v>42685.833333333336</v>
      </c>
      <c r="K2449">
        <v>1476184593</v>
      </c>
      <c r="L2449" s="17">
        <v>42654.13649305555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427.20000000000005</v>
      </c>
      <c r="R2449" s="5">
        <f t="shared" si="153"/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7">
        <v>42612.9</v>
      </c>
      <c r="K2450">
        <v>1472110513</v>
      </c>
      <c r="L2450" s="17">
        <v>42606.982789351845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107.5</v>
      </c>
      <c r="R2450" s="5">
        <f t="shared" si="153"/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7">
        <v>41972.850868055553</v>
      </c>
      <c r="K2451">
        <v>1414725915</v>
      </c>
      <c r="L2451" s="17">
        <v>41942.809201388889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108</v>
      </c>
      <c r="R2451" s="5">
        <f t="shared" si="153"/>
        <v>90</v>
      </c>
      <c r="S2451" t="str">
        <f t="shared" si="154"/>
        <v>food</v>
      </c>
      <c r="T2451" t="str">
        <f t="shared" si="155"/>
        <v>small batch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7">
        <v>41939.799305555556</v>
      </c>
      <c r="K2452">
        <v>1411177456</v>
      </c>
      <c r="L2452" s="17">
        <v>41901.739074074074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101.53353333333335</v>
      </c>
      <c r="R2452" s="5">
        <f t="shared" si="153"/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7">
        <v>42799.575115740743</v>
      </c>
      <c r="K2453">
        <v>1487022490</v>
      </c>
      <c r="L2453" s="17">
        <v>42779.575115740743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115.45</v>
      </c>
      <c r="R2453" s="5">
        <f t="shared" si="153"/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7">
        <v>42367.624999999993</v>
      </c>
      <c r="K2454">
        <v>1448914500</v>
      </c>
      <c r="L2454" s="17">
        <v>42338.510416666664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133.5</v>
      </c>
      <c r="R2454" s="5">
        <f t="shared" si="153"/>
        <v>53.4</v>
      </c>
      <c r="S2454" t="str">
        <f t="shared" si="154"/>
        <v>food</v>
      </c>
      <c r="T2454" t="str">
        <f t="shared" si="155"/>
        <v>small batch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7">
        <v>42768.358900462961</v>
      </c>
      <c r="K2455">
        <v>1483461409</v>
      </c>
      <c r="L2455" s="17">
        <v>42738.358900462961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154.69999999999999</v>
      </c>
      <c r="R2455" s="5">
        <f t="shared" si="153"/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7">
        <v>42804.86814814814</v>
      </c>
      <c r="K2456">
        <v>1486183808</v>
      </c>
      <c r="L2456" s="17">
        <v>42769.86814814814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100.84571428571429</v>
      </c>
      <c r="R2456" s="5">
        <f t="shared" si="153"/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7">
        <v>42480.448495370372</v>
      </c>
      <c r="K2457">
        <v>1458758750</v>
      </c>
      <c r="L2457" s="17">
        <v>42452.448495370372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182</v>
      </c>
      <c r="R2457" s="5">
        <f t="shared" si="153"/>
        <v>34.125</v>
      </c>
      <c r="S2457" t="str">
        <f t="shared" si="154"/>
        <v>food</v>
      </c>
      <c r="T2457" t="str">
        <f t="shared" si="155"/>
        <v>small batch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7">
        <v>42791.627766203703</v>
      </c>
      <c r="K2458">
        <v>1485471839</v>
      </c>
      <c r="L2458" s="17">
        <v>42761.627766203703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180.86666666666667</v>
      </c>
      <c r="R2458" s="5">
        <f t="shared" si="153"/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7">
        <v>42453.227500000001</v>
      </c>
      <c r="K2459">
        <v>1456237656</v>
      </c>
      <c r="L2459" s="17">
        <v>42423.269166666665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102.30434782608695</v>
      </c>
      <c r="R2459" s="5">
        <f t="shared" si="153"/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7">
        <v>42530.458333333336</v>
      </c>
      <c r="K2460">
        <v>1462481718</v>
      </c>
      <c r="L2460" s="17">
        <v>42495.538402777776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110.17999999999999</v>
      </c>
      <c r="R2460" s="5">
        <f t="shared" si="153"/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7">
        <v>42452.262557870366</v>
      </c>
      <c r="K2461">
        <v>1454858285</v>
      </c>
      <c r="L2461" s="17">
        <v>42407.304224537038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102.25</v>
      </c>
      <c r="R2461" s="5">
        <f t="shared" si="153"/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7">
        <v>42737.845138888886</v>
      </c>
      <c r="K2462">
        <v>1480480167</v>
      </c>
      <c r="L2462" s="17">
        <v>42703.853784722225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100.78823529411764</v>
      </c>
      <c r="R2462" s="5">
        <f t="shared" si="153"/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7">
        <v>40816.791666666664</v>
      </c>
      <c r="K2463">
        <v>1314577097</v>
      </c>
      <c r="L2463" s="17">
        <v>40783.679363425923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103.8</v>
      </c>
      <c r="R2463" s="5">
        <f t="shared" si="153"/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7">
        <v>41108.852962962963</v>
      </c>
      <c r="K2464">
        <v>1340944096</v>
      </c>
      <c r="L2464" s="17">
        <v>41088.852962962963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110.70833333333334</v>
      </c>
      <c r="R2464" s="5">
        <f t="shared" si="153"/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7">
        <v>41380.458333333328</v>
      </c>
      <c r="K2465">
        <v>1362710425</v>
      </c>
      <c r="L2465" s="17">
        <v>41340.778067129628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116.25000000000001</v>
      </c>
      <c r="R2465" s="5">
        <f t="shared" si="153"/>
        <v>31</v>
      </c>
      <c r="S2465" t="str">
        <f t="shared" si="154"/>
        <v>music</v>
      </c>
      <c r="T2465" t="str">
        <f t="shared" si="155"/>
        <v>indie rock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7">
        <v>42277.478472222218</v>
      </c>
      <c r="K2466">
        <v>1441143397</v>
      </c>
      <c r="L2466" s="17">
        <v>42248.567094907405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111.1</v>
      </c>
      <c r="R2466" s="5">
        <f t="shared" si="153"/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7">
        <v>41175.385972222219</v>
      </c>
      <c r="K2467">
        <v>1345828548</v>
      </c>
      <c r="L2467" s="17">
        <v>41145.385972222219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180.14285714285714</v>
      </c>
      <c r="R2467" s="5">
        <f t="shared" si="153"/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7">
        <v>41402.769131944442</v>
      </c>
      <c r="K2468">
        <v>1365474453</v>
      </c>
      <c r="L2468" s="17">
        <v>41372.769131944442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100</v>
      </c>
      <c r="R2468" s="5">
        <f t="shared" si="153"/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7">
        <v>41039.375</v>
      </c>
      <c r="K2469">
        <v>1335473931</v>
      </c>
      <c r="L2469" s="17">
        <v>41025.540868055556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118.5</v>
      </c>
      <c r="R2469" s="5">
        <f t="shared" si="153"/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7">
        <v>41209.875</v>
      </c>
      <c r="K2470">
        <v>1348285321</v>
      </c>
      <c r="L2470" s="17">
        <v>41173.820844907401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107.21700000000001</v>
      </c>
      <c r="R2470" s="5">
        <f t="shared" si="153"/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7">
        <v>40582.096400462957</v>
      </c>
      <c r="K2471">
        <v>1295000329</v>
      </c>
      <c r="L2471" s="17">
        <v>40557.096400462957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113.66666666666667</v>
      </c>
      <c r="R2471" s="5">
        <f t="shared" si="153"/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7">
        <v>41052.741377314815</v>
      </c>
      <c r="K2472">
        <v>1335232055</v>
      </c>
      <c r="L2472" s="17">
        <v>41022.741377314815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103.16400000000002</v>
      </c>
      <c r="R2472" s="5">
        <f t="shared" si="153"/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7">
        <v>40933.659629629627</v>
      </c>
      <c r="K2473">
        <v>1324079392</v>
      </c>
      <c r="L2473" s="17">
        <v>40893.659629629627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128</v>
      </c>
      <c r="R2473" s="5">
        <f t="shared" si="153"/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7">
        <v>40424.710416666661</v>
      </c>
      <c r="K2474">
        <v>1277433980</v>
      </c>
      <c r="L2474" s="17">
        <v>40353.782175925924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135.76026666666667</v>
      </c>
      <c r="R2474" s="5">
        <f t="shared" si="153"/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7">
        <v>41223.456817129627</v>
      </c>
      <c r="K2475">
        <v>1349978269</v>
      </c>
      <c r="L2475" s="17">
        <v>41193.415150462963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100</v>
      </c>
      <c r="R2475" s="5">
        <f t="shared" si="153"/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7">
        <v>40461.67796296296</v>
      </c>
      <c r="K2476">
        <v>1282868176</v>
      </c>
      <c r="L2476" s="17">
        <v>40416.67796296296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100.00360000000002</v>
      </c>
      <c r="R2476" s="5">
        <f t="shared" si="153"/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7">
        <v>40369.583333333328</v>
      </c>
      <c r="K2477">
        <v>1273647255</v>
      </c>
      <c r="L2477" s="17">
        <v>40309.954340277778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104.71999999999998</v>
      </c>
      <c r="R2477" s="5">
        <f t="shared" si="153"/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7">
        <v>41946.036689814813</v>
      </c>
      <c r="K2478">
        <v>1412149970</v>
      </c>
      <c r="L2478" s="17">
        <v>41912.995023148142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105.02249999999999</v>
      </c>
      <c r="R2478" s="5">
        <f t="shared" si="153"/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7">
        <v>41133.358159722222</v>
      </c>
      <c r="K2479">
        <v>1340901345</v>
      </c>
      <c r="L2479" s="17">
        <v>41088.358159722222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171.33333333333334</v>
      </c>
      <c r="R2479" s="5">
        <f t="shared" si="153"/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7">
        <v>41287.617048611108</v>
      </c>
      <c r="K2480">
        <v>1355525313</v>
      </c>
      <c r="L2480" s="17">
        <v>41257.617048611108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127.49999999999999</v>
      </c>
      <c r="R2480" s="5">
        <f t="shared" si="153"/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7">
        <v>41117.75</v>
      </c>
      <c r="K2481">
        <v>1342545994</v>
      </c>
      <c r="L2481" s="17">
        <v>41107.393449074072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133.44333333333333</v>
      </c>
      <c r="R2481" s="5">
        <f t="shared" si="153"/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7">
        <v>42287.602824074071</v>
      </c>
      <c r="K2482">
        <v>1439332084</v>
      </c>
      <c r="L2482" s="17">
        <v>42227.602824074071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100</v>
      </c>
      <c r="R2482" s="5">
        <f t="shared" si="153"/>
        <v>250</v>
      </c>
      <c r="S2482" t="str">
        <f t="shared" si="154"/>
        <v>music</v>
      </c>
      <c r="T2482" t="str">
        <f t="shared" si="155"/>
        <v>indie rock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7">
        <v>41029.312592592592</v>
      </c>
      <c r="K2483">
        <v>1333207808</v>
      </c>
      <c r="L2483" s="17">
        <v>40999.312592592592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112.91099999999999</v>
      </c>
      <c r="R2483" s="5">
        <f t="shared" si="153"/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7">
        <v>40756.448877314811</v>
      </c>
      <c r="K2484">
        <v>1308336383</v>
      </c>
      <c r="L2484" s="17">
        <v>40711.448877314811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100.1</v>
      </c>
      <c r="R2484" s="5">
        <f t="shared" si="153"/>
        <v>40.04</v>
      </c>
      <c r="S2484" t="str">
        <f t="shared" si="154"/>
        <v>music</v>
      </c>
      <c r="T2484" t="str">
        <f t="shared" si="155"/>
        <v>indie rock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7">
        <v>41030.375034722223</v>
      </c>
      <c r="K2485">
        <v>1330711203</v>
      </c>
      <c r="L2485" s="17">
        <v>40970.416701388887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113.72727272727272</v>
      </c>
      <c r="R2485" s="5">
        <f t="shared" si="153"/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7">
        <v>40801.583368055552</v>
      </c>
      <c r="K2486">
        <v>1313532003</v>
      </c>
      <c r="L2486" s="17">
        <v>40771.583368055552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119.31742857142855</v>
      </c>
      <c r="R2486" s="5">
        <f t="shared" si="153"/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7">
        <v>40828.665266203701</v>
      </c>
      <c r="K2487">
        <v>1315439879</v>
      </c>
      <c r="L2487" s="17">
        <v>40793.665266203701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103.25</v>
      </c>
      <c r="R2487" s="5">
        <f t="shared" si="153"/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7">
        <v>41021.374722222223</v>
      </c>
      <c r="K2488">
        <v>1332521976</v>
      </c>
      <c r="L2488" s="17">
        <v>40991.374722222223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265.66666666666669</v>
      </c>
      <c r="R2488" s="5">
        <f t="shared" si="153"/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7">
        <v>41055.749965277777</v>
      </c>
      <c r="K2489">
        <v>1335491997</v>
      </c>
      <c r="L2489" s="17">
        <v>41025.749965277777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100.05066666666667</v>
      </c>
      <c r="R2489" s="5">
        <f t="shared" si="153"/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7">
        <v>40863.341527777775</v>
      </c>
      <c r="K2490">
        <v>1318864308</v>
      </c>
      <c r="L2490" s="17">
        <v>40833.299861111111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106.69999999999999</v>
      </c>
      <c r="R2490" s="5">
        <f t="shared" si="153"/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7">
        <v>41403.356932870367</v>
      </c>
      <c r="K2491">
        <v>1365525239</v>
      </c>
      <c r="L2491" s="17">
        <v>41373.356932870367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133.67142857142858</v>
      </c>
      <c r="R2491" s="5">
        <f t="shared" si="153"/>
        <v>62.38</v>
      </c>
      <c r="S2491" t="str">
        <f t="shared" si="154"/>
        <v>music</v>
      </c>
      <c r="T2491" t="str">
        <f t="shared" si="155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7">
        <v>41082.894398148142</v>
      </c>
      <c r="K2492">
        <v>1335245276</v>
      </c>
      <c r="L2492" s="17">
        <v>41022.894398148142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121.39999999999999</v>
      </c>
      <c r="R2492" s="5">
        <f t="shared" si="153"/>
        <v>37.9375</v>
      </c>
      <c r="S2492" t="str">
        <f t="shared" si="154"/>
        <v>music</v>
      </c>
      <c r="T2492" t="str">
        <f t="shared" si="155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7">
        <v>40558.743749999994</v>
      </c>
      <c r="K2493">
        <v>1293739714</v>
      </c>
      <c r="L2493" s="17">
        <v>40542.505949074075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103.2</v>
      </c>
      <c r="R2493" s="5">
        <f t="shared" si="153"/>
        <v>51.6</v>
      </c>
      <c r="S2493" t="str">
        <f t="shared" si="154"/>
        <v>music</v>
      </c>
      <c r="T2493" t="str">
        <f t="shared" si="155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7">
        <v>41076.082638888889</v>
      </c>
      <c r="K2494">
        <v>1335397188</v>
      </c>
      <c r="L2494" s="17">
        <v>41024.652638888889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125</v>
      </c>
      <c r="R2494" s="5">
        <f t="shared" si="153"/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7">
        <v>41392.834953703699</v>
      </c>
      <c r="K2495">
        <v>1363320140</v>
      </c>
      <c r="L2495" s="17">
        <v>41347.834953703699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128.69999999999999</v>
      </c>
      <c r="R2495" s="5">
        <f t="shared" si="153"/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7">
        <v>41052.311851851846</v>
      </c>
      <c r="K2496">
        <v>1335194944</v>
      </c>
      <c r="L2496" s="17">
        <v>41022.311851851846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101.00533333333333</v>
      </c>
      <c r="R2496" s="5">
        <f t="shared" si="153"/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7">
        <v>41066.613136574073</v>
      </c>
      <c r="K2497">
        <v>1336430575</v>
      </c>
      <c r="L2497" s="17">
        <v>41036.613136574073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127.53666666666665</v>
      </c>
      <c r="R2497" s="5">
        <f t="shared" si="153"/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7">
        <v>41362.621435185181</v>
      </c>
      <c r="K2498">
        <v>1361577292</v>
      </c>
      <c r="L2498" s="17">
        <v>41327.663101851853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2"/>
        <v>100</v>
      </c>
      <c r="R2498" s="5">
        <f t="shared" si="153"/>
        <v>600</v>
      </c>
      <c r="S2498" t="str">
        <f t="shared" si="154"/>
        <v>music</v>
      </c>
      <c r="T2498" t="str">
        <f t="shared" si="155"/>
        <v>indie rock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7">
        <v>40760.545578703699</v>
      </c>
      <c r="K2499">
        <v>1309986338</v>
      </c>
      <c r="L2499" s="17">
        <v>40730.545578703699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6">E2499/D2499*100</f>
        <v>112.7715</v>
      </c>
      <c r="R2499" s="5">
        <f t="shared" ref="R2499:R2562" si="157">E2499/N2499</f>
        <v>80.551071428571419</v>
      </c>
      <c r="S2499" t="str">
        <f t="shared" ref="S2499:S2562" si="158">LEFT(P2499,SEARCH("/",P2499)-1)</f>
        <v>music</v>
      </c>
      <c r="T2499" t="str">
        <f t="shared" ref="T2499:T2562" si="159">RIGHT(P2499,LEN(P2499)-SEARCH("/",P2499))</f>
        <v>indie rock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7">
        <v>42031.634108796294</v>
      </c>
      <c r="K2500">
        <v>1421190787</v>
      </c>
      <c r="L2500" s="17">
        <v>42017.634108796294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105.60000000000001</v>
      </c>
      <c r="R2500" s="5">
        <f t="shared" si="157"/>
        <v>52.8</v>
      </c>
      <c r="S2500" t="str">
        <f t="shared" si="158"/>
        <v>music</v>
      </c>
      <c r="T2500" t="str">
        <f t="shared" si="159"/>
        <v>indie rock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7">
        <v>41274.416666666664</v>
      </c>
      <c r="K2501">
        <v>1352820837</v>
      </c>
      <c r="L2501" s="17">
        <v>41226.315243055549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202.625</v>
      </c>
      <c r="R2501" s="5">
        <f t="shared" si="157"/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7">
        <v>41083.439525462964</v>
      </c>
      <c r="K2502">
        <v>1337884375</v>
      </c>
      <c r="L2502" s="17">
        <v>41053.439525462964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113.33333333333333</v>
      </c>
      <c r="R2502" s="5">
        <f t="shared" si="157"/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7">
        <v>42274.443333333329</v>
      </c>
      <c r="K2503">
        <v>1440787104</v>
      </c>
      <c r="L2503" s="17">
        <v>42244.443333333329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2.5545454545454547</v>
      </c>
      <c r="R2503" s="5">
        <f t="shared" si="157"/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7">
        <v>41903.492106481477</v>
      </c>
      <c r="K2504">
        <v>1407440918</v>
      </c>
      <c r="L2504" s="17">
        <v>41858.492106481477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7.8181818181818186E-2</v>
      </c>
      <c r="R2504" s="5">
        <f t="shared" si="157"/>
        <v>17.2</v>
      </c>
      <c r="S2504" t="str">
        <f t="shared" si="158"/>
        <v>food</v>
      </c>
      <c r="T2504" t="str">
        <f t="shared" si="159"/>
        <v>restaurants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7">
        <v>42528.54583333333</v>
      </c>
      <c r="K2505">
        <v>1462743308</v>
      </c>
      <c r="L2505" s="17">
        <v>42498.566064814811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5" t="e">
        <f t="shared" si="157"/>
        <v>#DIV/0!</v>
      </c>
      <c r="S2505" t="str">
        <f t="shared" si="158"/>
        <v>food</v>
      </c>
      <c r="T2505" t="str">
        <f t="shared" si="159"/>
        <v>restaurants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7">
        <v>41957.723773148151</v>
      </c>
      <c r="K2506">
        <v>1413418934</v>
      </c>
      <c r="L2506" s="17">
        <v>41927.682106481479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5" t="e">
        <f t="shared" si="157"/>
        <v>#DIV/0!</v>
      </c>
      <c r="S2506" t="str">
        <f t="shared" si="158"/>
        <v>food</v>
      </c>
      <c r="T2506" t="str">
        <f t="shared" si="159"/>
        <v>restaurants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7">
        <v>42076.68074074074</v>
      </c>
      <c r="K2507">
        <v>1423704016</v>
      </c>
      <c r="L2507" s="17">
        <v>42046.722407407404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5" t="e">
        <f t="shared" si="157"/>
        <v>#DIV/0!</v>
      </c>
      <c r="S2507" t="str">
        <f t="shared" si="158"/>
        <v>food</v>
      </c>
      <c r="T2507" t="str">
        <f t="shared" si="159"/>
        <v>restaurants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7">
        <v>42280.541666666664</v>
      </c>
      <c r="K2508">
        <v>1441955269</v>
      </c>
      <c r="L2508" s="17">
        <v>42257.963761574072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0.6</v>
      </c>
      <c r="R2508" s="5">
        <f t="shared" si="157"/>
        <v>15</v>
      </c>
      <c r="S2508" t="str">
        <f t="shared" si="158"/>
        <v>food</v>
      </c>
      <c r="T2508" t="str">
        <f t="shared" si="159"/>
        <v>restaurants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7">
        <v>42134.739629629628</v>
      </c>
      <c r="K2509">
        <v>1428716704</v>
      </c>
      <c r="L2509" s="17">
        <v>42104.739629629628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5" t="e">
        <f t="shared" si="157"/>
        <v>#DIV/0!</v>
      </c>
      <c r="S2509" t="str">
        <f t="shared" si="158"/>
        <v>food</v>
      </c>
      <c r="T2509" t="str">
        <f t="shared" si="159"/>
        <v>restaurants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7">
        <v>41865.618449074071</v>
      </c>
      <c r="K2510">
        <v>1405464634</v>
      </c>
      <c r="L2510" s="17">
        <v>41835.618449074071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5" t="e">
        <f t="shared" si="157"/>
        <v>#DIV/0!</v>
      </c>
      <c r="S2510" t="str">
        <f t="shared" si="158"/>
        <v>food</v>
      </c>
      <c r="T2510" t="str">
        <f t="shared" si="159"/>
        <v>restaurants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7">
        <v>42114.434594907405</v>
      </c>
      <c r="K2511">
        <v>1424719549</v>
      </c>
      <c r="L2511" s="17">
        <v>42058.476261574069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</v>
      </c>
      <c r="R2511" s="5">
        <f t="shared" si="157"/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7">
        <v>42138.66402777777</v>
      </c>
      <c r="K2512">
        <v>1426463772</v>
      </c>
      <c r="L2512" s="17">
        <v>42078.66402777777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0.15</v>
      </c>
      <c r="R2512" s="5">
        <f t="shared" si="157"/>
        <v>37.5</v>
      </c>
      <c r="S2512" t="str">
        <f t="shared" si="158"/>
        <v>food</v>
      </c>
      <c r="T2512" t="str">
        <f t="shared" si="159"/>
        <v>restaurants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7">
        <v>42401.113576388881</v>
      </c>
      <c r="K2513">
        <v>1451731413</v>
      </c>
      <c r="L2513" s="17">
        <v>42371.113576388881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5" t="e">
        <f t="shared" si="157"/>
        <v>#DIV/0!</v>
      </c>
      <c r="S2513" t="str">
        <f t="shared" si="158"/>
        <v>food</v>
      </c>
      <c r="T2513" t="str">
        <f t="shared" si="159"/>
        <v>restaurants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7">
        <v>41986.543530092589</v>
      </c>
      <c r="K2514">
        <v>1417208561</v>
      </c>
      <c r="L2514" s="17">
        <v>41971.543530092589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5" t="e">
        <f t="shared" si="157"/>
        <v>#DIV/0!</v>
      </c>
      <c r="S2514" t="str">
        <f t="shared" si="158"/>
        <v>food</v>
      </c>
      <c r="T2514" t="str">
        <f t="shared" si="159"/>
        <v>restaurants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7">
        <v>42791.673483796294</v>
      </c>
      <c r="K2515">
        <v>1482883789</v>
      </c>
      <c r="L2515" s="17">
        <v>42731.673483796294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5" t="e">
        <f t="shared" si="157"/>
        <v>#DIV/0!</v>
      </c>
      <c r="S2515" t="str">
        <f t="shared" si="158"/>
        <v>food</v>
      </c>
      <c r="T2515" t="str">
        <f t="shared" si="159"/>
        <v>restaurants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7">
        <v>41871.056446759256</v>
      </c>
      <c r="K2516">
        <v>1407057677</v>
      </c>
      <c r="L2516" s="17">
        <v>41854.056446759256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</v>
      </c>
      <c r="R2516" s="5">
        <f t="shared" si="157"/>
        <v>52.5</v>
      </c>
      <c r="S2516" t="str">
        <f t="shared" si="158"/>
        <v>food</v>
      </c>
      <c r="T2516" t="str">
        <f t="shared" si="159"/>
        <v>restaurants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7">
        <v>42057.50640046296</v>
      </c>
      <c r="K2517">
        <v>1422043753</v>
      </c>
      <c r="L2517" s="17">
        <v>42027.50640046296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18.600000000000001</v>
      </c>
      <c r="R2517" s="5">
        <f t="shared" si="157"/>
        <v>77.5</v>
      </c>
      <c r="S2517" t="str">
        <f t="shared" si="158"/>
        <v>food</v>
      </c>
      <c r="T2517" t="str">
        <f t="shared" si="159"/>
        <v>restaurants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7">
        <v>41972.361712962964</v>
      </c>
      <c r="K2518">
        <v>1414683652</v>
      </c>
      <c r="L2518" s="17">
        <v>41942.320046296292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5" t="e">
        <f t="shared" si="157"/>
        <v>#DIV/0!</v>
      </c>
      <c r="S2518" t="str">
        <f t="shared" si="158"/>
        <v>food</v>
      </c>
      <c r="T2518" t="str">
        <f t="shared" si="159"/>
        <v>restaurants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7">
        <v>42082.427430555552</v>
      </c>
      <c r="K2519">
        <v>1424200530</v>
      </c>
      <c r="L2519" s="17">
        <v>42052.469097222223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9.8166666666666664</v>
      </c>
      <c r="R2519" s="5">
        <f t="shared" si="157"/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7">
        <v>41956.38921296296</v>
      </c>
      <c r="K2520">
        <v>1413303628</v>
      </c>
      <c r="L2520" s="17">
        <v>41926.347546296296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5" t="e">
        <f t="shared" si="157"/>
        <v>#DIV/0!</v>
      </c>
      <c r="S2520" t="str">
        <f t="shared" si="158"/>
        <v>food</v>
      </c>
      <c r="T2520" t="str">
        <f t="shared" si="159"/>
        <v>restaurants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7">
        <v>41838.821805555555</v>
      </c>
      <c r="K2521">
        <v>1403149404</v>
      </c>
      <c r="L2521" s="17">
        <v>41808.821805555555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4.3333333333333335E-2</v>
      </c>
      <c r="R2521" s="5">
        <f t="shared" si="157"/>
        <v>16.25</v>
      </c>
      <c r="S2521" t="str">
        <f t="shared" si="158"/>
        <v>food</v>
      </c>
      <c r="T2521" t="str">
        <f t="shared" si="159"/>
        <v>restaurants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7">
        <v>42658.472916666658</v>
      </c>
      <c r="K2522">
        <v>1472567085</v>
      </c>
      <c r="L2522" s="17">
        <v>42612.267187500001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5" t="e">
        <f t="shared" si="157"/>
        <v>#DIV/0!</v>
      </c>
      <c r="S2522" t="str">
        <f t="shared" si="158"/>
        <v>food</v>
      </c>
      <c r="T2522" t="str">
        <f t="shared" si="159"/>
        <v>restaurants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7">
        <v>42290.63450231481</v>
      </c>
      <c r="K2523">
        <v>1442963621</v>
      </c>
      <c r="L2523" s="17">
        <v>42269.63450231481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109.48792</v>
      </c>
      <c r="R2523" s="5">
        <f t="shared" si="157"/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7">
        <v>42482.286111111105</v>
      </c>
      <c r="K2524">
        <v>1459431960</v>
      </c>
      <c r="L2524" s="17">
        <v>42460.240277777775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100</v>
      </c>
      <c r="R2524" s="5">
        <f t="shared" si="157"/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7">
        <v>41960.683935185189</v>
      </c>
      <c r="K2525">
        <v>1413674692</v>
      </c>
      <c r="L2525" s="17">
        <v>41930.642268518517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156.44444444444446</v>
      </c>
      <c r="R2525" s="5">
        <f t="shared" si="157"/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7">
        <v>41993.854166666664</v>
      </c>
      <c r="K2526">
        <v>1416338557</v>
      </c>
      <c r="L2526" s="17">
        <v>41961.474039351851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101.6</v>
      </c>
      <c r="R2526" s="5">
        <f t="shared" si="157"/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7">
        <v>41088.511238425926</v>
      </c>
      <c r="K2527">
        <v>1338322571</v>
      </c>
      <c r="L2527" s="17">
        <v>41058.511238425926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100.325</v>
      </c>
      <c r="R2527" s="5">
        <f t="shared" si="157"/>
        <v>100.325</v>
      </c>
      <c r="S2527" t="str">
        <f t="shared" si="158"/>
        <v>music</v>
      </c>
      <c r="T2527" t="str">
        <f t="shared" si="159"/>
        <v>classical music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7">
        <v>41980.874305555553</v>
      </c>
      <c r="K2528">
        <v>1415585474</v>
      </c>
      <c r="L2528" s="17">
        <v>41952.757800925923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112.94999999999999</v>
      </c>
      <c r="R2528" s="5">
        <f t="shared" si="157"/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7">
        <v>41564.832638888889</v>
      </c>
      <c r="K2529">
        <v>1380477691</v>
      </c>
      <c r="L2529" s="17">
        <v>41546.417719907404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102.125</v>
      </c>
      <c r="R2529" s="5">
        <f t="shared" si="157"/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7">
        <v>42236.124999999993</v>
      </c>
      <c r="K2530">
        <v>1438459303</v>
      </c>
      <c r="L2530" s="17">
        <v>42217.501192129632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107.24974999999999</v>
      </c>
      <c r="R2530" s="5">
        <f t="shared" si="157"/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7">
        <v>40992.705729166664</v>
      </c>
      <c r="K2531">
        <v>1328752575</v>
      </c>
      <c r="L2531" s="17">
        <v>40947.747395833328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104.28333333333333</v>
      </c>
      <c r="R2531" s="5">
        <f t="shared" si="157"/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7">
        <v>42113.868055555555</v>
      </c>
      <c r="K2532">
        <v>1426711505</v>
      </c>
      <c r="L2532" s="17">
        <v>42081.531307870369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100</v>
      </c>
      <c r="R2532" s="5">
        <f t="shared" si="157"/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7">
        <v>42230.832638888889</v>
      </c>
      <c r="K2533">
        <v>1437668354</v>
      </c>
      <c r="L2533" s="17">
        <v>42208.346689814811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100.4</v>
      </c>
      <c r="R2533" s="5">
        <f t="shared" si="157"/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7">
        <v>41137.515810185185</v>
      </c>
      <c r="K2534">
        <v>1342556566</v>
      </c>
      <c r="L2534" s="17">
        <v>41107.515810185185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126.125</v>
      </c>
      <c r="R2534" s="5">
        <f t="shared" si="157"/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7">
        <v>41334.417453703703</v>
      </c>
      <c r="K2535">
        <v>1359568911</v>
      </c>
      <c r="L2535" s="17">
        <v>41304.417951388888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110.66666666666667</v>
      </c>
      <c r="R2535" s="5">
        <f t="shared" si="157"/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7">
        <v>40178.916666666664</v>
      </c>
      <c r="K2536">
        <v>1257871712</v>
      </c>
      <c r="L2536" s="17">
        <v>40127.367037037038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105</v>
      </c>
      <c r="R2536" s="5">
        <f t="shared" si="157"/>
        <v>150</v>
      </c>
      <c r="S2536" t="str">
        <f t="shared" si="158"/>
        <v>music</v>
      </c>
      <c r="T2536" t="str">
        <f t="shared" si="159"/>
        <v>classical music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7">
        <v>41974.499363425923</v>
      </c>
      <c r="K2537">
        <v>1414781945</v>
      </c>
      <c r="L2537" s="17">
        <v>41943.457696759258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103.77499999999999</v>
      </c>
      <c r="R2537" s="5">
        <f t="shared" si="157"/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7">
        <v>41484.77275462963</v>
      </c>
      <c r="K2538">
        <v>1373337166</v>
      </c>
      <c r="L2538" s="17">
        <v>41463.77275462963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115.99999999999999</v>
      </c>
      <c r="R2538" s="5">
        <f t="shared" si="157"/>
        <v>7.25</v>
      </c>
      <c r="S2538" t="str">
        <f t="shared" si="158"/>
        <v>music</v>
      </c>
      <c r="T2538" t="str">
        <f t="shared" si="159"/>
        <v>classical music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7">
        <v>40756.315451388888</v>
      </c>
      <c r="K2539">
        <v>1307028855</v>
      </c>
      <c r="L2539" s="17">
        <v>40696.315451388888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110.00000000000001</v>
      </c>
      <c r="R2539" s="5">
        <f t="shared" si="157"/>
        <v>100</v>
      </c>
      <c r="S2539" t="str">
        <f t="shared" si="158"/>
        <v>music</v>
      </c>
      <c r="T2539" t="str">
        <f t="shared" si="159"/>
        <v>classical music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7">
        <v>41328.874305555553</v>
      </c>
      <c r="K2540">
        <v>1359029661</v>
      </c>
      <c r="L2540" s="17">
        <v>41298.176631944443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113.01761111111111</v>
      </c>
      <c r="R2540" s="5">
        <f t="shared" si="157"/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7">
        <v>42037.568888888891</v>
      </c>
      <c r="K2541">
        <v>1417729152</v>
      </c>
      <c r="L2541" s="17">
        <v>41977.568888888891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100.25</v>
      </c>
      <c r="R2541" s="5">
        <f t="shared" si="157"/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7">
        <v>40845.341678240737</v>
      </c>
      <c r="K2542">
        <v>1314720721</v>
      </c>
      <c r="L2542" s="17">
        <v>40785.341678240737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103.4</v>
      </c>
      <c r="R2542" s="5">
        <f t="shared" si="157"/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7">
        <v>41543.115949074068</v>
      </c>
      <c r="K2543">
        <v>1375008418</v>
      </c>
      <c r="L2543" s="17">
        <v>41483.115949074068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107.02857142857142</v>
      </c>
      <c r="R2543" s="5">
        <f t="shared" si="157"/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7">
        <v>41547.832638888889</v>
      </c>
      <c r="K2544">
        <v>1377252857</v>
      </c>
      <c r="L2544" s="17">
        <v>41509.093252314815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103.57142857142858</v>
      </c>
      <c r="R2544" s="5">
        <f t="shared" si="157"/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7">
        <v>40544.791666666664</v>
      </c>
      <c r="K2545">
        <v>1291257298</v>
      </c>
      <c r="L2545" s="17">
        <v>40513.774282407401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156.4</v>
      </c>
      <c r="R2545" s="5">
        <f t="shared" si="157"/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7">
        <v>41098.1871412037</v>
      </c>
      <c r="K2546">
        <v>1339158569</v>
      </c>
      <c r="L2546" s="17">
        <v>41068.1871412037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100.82</v>
      </c>
      <c r="R2546" s="5">
        <f t="shared" si="157"/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7">
        <v>42061.687499999993</v>
      </c>
      <c r="K2547">
        <v>1421983138</v>
      </c>
      <c r="L2547" s="17">
        <v>42026.804837962954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195.3</v>
      </c>
      <c r="R2547" s="5">
        <f t="shared" si="157"/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7">
        <v>41551.875</v>
      </c>
      <c r="K2548">
        <v>1378586179</v>
      </c>
      <c r="L2548" s="17">
        <v>41524.525219907402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111.71428571428572</v>
      </c>
      <c r="R2548" s="5">
        <f t="shared" si="157"/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7">
        <v>41003.398182870369</v>
      </c>
      <c r="K2549">
        <v>1330972403</v>
      </c>
      <c r="L2549" s="17">
        <v>40973.439849537033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119.85454545454546</v>
      </c>
      <c r="R2549" s="5">
        <f t="shared" si="157"/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7">
        <v>42642.852083333331</v>
      </c>
      <c r="K2550">
        <v>1473087637</v>
      </c>
      <c r="L2550" s="17">
        <v>42618.292094907411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101.85</v>
      </c>
      <c r="R2550" s="5">
        <f t="shared" si="157"/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7">
        <v>41425.375</v>
      </c>
      <c r="K2551">
        <v>1366999870</v>
      </c>
      <c r="L2551" s="17">
        <v>41390.424421296295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102.80254777070064</v>
      </c>
      <c r="R2551" s="5">
        <f t="shared" si="157"/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7">
        <v>42284.832638888889</v>
      </c>
      <c r="K2552">
        <v>1439392406</v>
      </c>
      <c r="L2552" s="17">
        <v>42228.300995370366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100.84615384615385</v>
      </c>
      <c r="R2552" s="5">
        <f t="shared" si="157"/>
        <v>43.7</v>
      </c>
      <c r="S2552" t="str">
        <f t="shared" si="158"/>
        <v>music</v>
      </c>
      <c r="T2552" t="str">
        <f t="shared" si="159"/>
        <v>classical music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7">
        <v>40989.533333333333</v>
      </c>
      <c r="K2553">
        <v>1329890585</v>
      </c>
      <c r="L2553" s="17">
        <v>40960.918807870366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102.73469387755102</v>
      </c>
      <c r="R2553" s="5">
        <f t="shared" si="157"/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7">
        <v>42799.476631944439</v>
      </c>
      <c r="K2554">
        <v>1486149981</v>
      </c>
      <c r="L2554" s="17">
        <v>42769.476631944439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106.5</v>
      </c>
      <c r="R2554" s="5">
        <f t="shared" si="157"/>
        <v>177.5</v>
      </c>
      <c r="S2554" t="str">
        <f t="shared" si="158"/>
        <v>music</v>
      </c>
      <c r="T2554" t="str">
        <f t="shared" si="159"/>
        <v>classical music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7">
        <v>41172.86582175926</v>
      </c>
      <c r="K2555">
        <v>1343018807</v>
      </c>
      <c r="L2555" s="17">
        <v>41112.86582175926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155.53333333333333</v>
      </c>
      <c r="R2555" s="5">
        <f t="shared" si="157"/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7">
        <v>42155.832638888889</v>
      </c>
      <c r="K2556">
        <v>1430445163</v>
      </c>
      <c r="L2556" s="17">
        <v>42124.744942129626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122.8</v>
      </c>
      <c r="R2556" s="5">
        <f t="shared" si="157"/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7">
        <v>41057.32167824074</v>
      </c>
      <c r="K2557">
        <v>1335541393</v>
      </c>
      <c r="L2557" s="17">
        <v>41026.32167824074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107.35</v>
      </c>
      <c r="R2557" s="5">
        <f t="shared" si="157"/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7">
        <v>41267.658067129625</v>
      </c>
      <c r="K2558">
        <v>1352504857</v>
      </c>
      <c r="L2558" s="17">
        <v>41222.658067129625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105.50335570469798</v>
      </c>
      <c r="R2558" s="5">
        <f t="shared" si="157"/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7">
        <v>41774.411874999998</v>
      </c>
      <c r="K2559">
        <v>1397584386</v>
      </c>
      <c r="L2559" s="17">
        <v>41744.411874999998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118.44444444444444</v>
      </c>
      <c r="R2559" s="5">
        <f t="shared" si="157"/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7">
        <v>42125.249305555553</v>
      </c>
      <c r="K2560">
        <v>1427747906</v>
      </c>
      <c r="L2560" s="17">
        <v>42093.526689814818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108.88</v>
      </c>
      <c r="R2560" s="5">
        <f t="shared" si="157"/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7">
        <v>40862.484027777777</v>
      </c>
      <c r="K2561">
        <v>1318539484</v>
      </c>
      <c r="L2561" s="17">
        <v>40829.540324074071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111.25</v>
      </c>
      <c r="R2561" s="5">
        <f t="shared" si="157"/>
        <v>35.6</v>
      </c>
      <c r="S2561" t="str">
        <f t="shared" si="158"/>
        <v>music</v>
      </c>
      <c r="T2561" t="str">
        <f t="shared" si="159"/>
        <v>classical music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7">
        <v>42069.617754629631</v>
      </c>
      <c r="K2562">
        <v>1423090174</v>
      </c>
      <c r="L2562" s="17">
        <v>42039.617754629631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6"/>
        <v>100.1</v>
      </c>
      <c r="R2562" s="5">
        <f t="shared" si="157"/>
        <v>143</v>
      </c>
      <c r="S2562" t="str">
        <f t="shared" si="158"/>
        <v>music</v>
      </c>
      <c r="T2562" t="str">
        <f t="shared" si="159"/>
        <v>classical music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7">
        <v>42290.195474537039</v>
      </c>
      <c r="K2563">
        <v>1442148089</v>
      </c>
      <c r="L2563" s="17">
        <v>42260.195474537039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0">E2563/D2563*100</f>
        <v>0</v>
      </c>
      <c r="R2563" s="5" t="e">
        <f t="shared" ref="R2563:R2626" si="161">E2563/N2563</f>
        <v>#DIV/0!</v>
      </c>
      <c r="S2563" t="str">
        <f t="shared" ref="S2563:S2626" si="162">LEFT(P2563,SEARCH("/",P2563)-1)</f>
        <v>food</v>
      </c>
      <c r="T2563" t="str">
        <f t="shared" ref="T2563:T2626" si="163">RIGHT(P2563,LEN(P2563)-SEARCH("/",P2563))</f>
        <v>food trucks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7">
        <v>42654.191423611112</v>
      </c>
      <c r="K2564">
        <v>1471005339</v>
      </c>
      <c r="L2564" s="17">
        <v>42594.191423611112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0.75</v>
      </c>
      <c r="R2564" s="5">
        <f t="shared" si="161"/>
        <v>25</v>
      </c>
      <c r="S2564" t="str">
        <f t="shared" si="162"/>
        <v>food</v>
      </c>
      <c r="T2564" t="str">
        <f t="shared" si="163"/>
        <v>food trucks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7">
        <v>42214.806145833332</v>
      </c>
      <c r="K2565">
        <v>1433042451</v>
      </c>
      <c r="L2565" s="17">
        <v>42154.806145833332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5" t="e">
        <f t="shared" si="161"/>
        <v>#DIV/0!</v>
      </c>
      <c r="S2565" t="str">
        <f t="shared" si="162"/>
        <v>food</v>
      </c>
      <c r="T2565" t="str">
        <f t="shared" si="163"/>
        <v>food trucks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7">
        <v>41851.70716435185</v>
      </c>
      <c r="K2566">
        <v>1404262699</v>
      </c>
      <c r="L2566" s="17">
        <v>41821.70716435185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5" t="e">
        <f t="shared" si="161"/>
        <v>#DIV/0!</v>
      </c>
      <c r="S2566" t="str">
        <f t="shared" si="162"/>
        <v>food</v>
      </c>
      <c r="T2566" t="str">
        <f t="shared" si="163"/>
        <v>food trucks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7">
        <v>42499.534722222219</v>
      </c>
      <c r="K2567">
        <v>1457710589</v>
      </c>
      <c r="L2567" s="17">
        <v>42440.317002314812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1</v>
      </c>
      <c r="R2567" s="5">
        <f t="shared" si="161"/>
        <v>100</v>
      </c>
      <c r="S2567" t="str">
        <f t="shared" si="162"/>
        <v>food</v>
      </c>
      <c r="T2567" t="str">
        <f t="shared" si="163"/>
        <v>food trucks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7">
        <v>41872.647546296292</v>
      </c>
      <c r="K2568">
        <v>1406071948</v>
      </c>
      <c r="L2568" s="17">
        <v>41842.647546296292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5" t="e">
        <f t="shared" si="161"/>
        <v>#DIV/0!</v>
      </c>
      <c r="S2568" t="str">
        <f t="shared" si="162"/>
        <v>food</v>
      </c>
      <c r="T2568" t="str">
        <f t="shared" si="163"/>
        <v>food trucks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7">
        <v>42117.545578703699</v>
      </c>
      <c r="K2569">
        <v>1427231138</v>
      </c>
      <c r="L2569" s="17">
        <v>42087.545578703699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0.26666666666666666</v>
      </c>
      <c r="R2569" s="5">
        <f t="shared" si="161"/>
        <v>60</v>
      </c>
      <c r="S2569" t="str">
        <f t="shared" si="162"/>
        <v>food</v>
      </c>
      <c r="T2569" t="str">
        <f t="shared" si="163"/>
        <v>food trucks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7">
        <v>42614.33326388889</v>
      </c>
      <c r="K2570">
        <v>1470153594</v>
      </c>
      <c r="L2570" s="17">
        <v>42584.33326388889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0.5</v>
      </c>
      <c r="R2570" s="5">
        <f t="shared" si="161"/>
        <v>50</v>
      </c>
      <c r="S2570" t="str">
        <f t="shared" si="162"/>
        <v>food</v>
      </c>
      <c r="T2570" t="str">
        <f t="shared" si="163"/>
        <v>food trucks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7">
        <v>42263.772129629629</v>
      </c>
      <c r="K2571">
        <v>1439865112</v>
      </c>
      <c r="L2571" s="17">
        <v>42233.772129629629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2.2307692307692308</v>
      </c>
      <c r="R2571" s="5">
        <f t="shared" si="161"/>
        <v>72.5</v>
      </c>
      <c r="S2571" t="str">
        <f t="shared" si="162"/>
        <v>food</v>
      </c>
      <c r="T2571" t="str">
        <f t="shared" si="163"/>
        <v>food trucks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7">
        <v>42774.569849537038</v>
      </c>
      <c r="K2572">
        <v>1483998035</v>
      </c>
      <c r="L2572" s="17">
        <v>42744.569849537038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0.84285714285714297</v>
      </c>
      <c r="R2572" s="5">
        <f t="shared" si="161"/>
        <v>29.5</v>
      </c>
      <c r="S2572" t="str">
        <f t="shared" si="162"/>
        <v>food</v>
      </c>
      <c r="T2572" t="str">
        <f t="shared" si="163"/>
        <v>food trucks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7">
        <v>42509.008344907408</v>
      </c>
      <c r="K2573">
        <v>1458461521</v>
      </c>
      <c r="L2573" s="17">
        <v>42449.008344907408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0.25</v>
      </c>
      <c r="R2573" s="5">
        <f t="shared" si="161"/>
        <v>62.5</v>
      </c>
      <c r="S2573" t="str">
        <f t="shared" si="162"/>
        <v>food</v>
      </c>
      <c r="T2573" t="str">
        <f t="shared" si="163"/>
        <v>food trucks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7">
        <v>42106.786076388882</v>
      </c>
      <c r="K2574">
        <v>1426301517</v>
      </c>
      <c r="L2574" s="17">
        <v>42076.786076388882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5" t="e">
        <f t="shared" si="161"/>
        <v>#DIV/0!</v>
      </c>
      <c r="S2574" t="str">
        <f t="shared" si="162"/>
        <v>food</v>
      </c>
      <c r="T2574" t="str">
        <f t="shared" si="163"/>
        <v>food trucks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7">
        <v>41874.258668981478</v>
      </c>
      <c r="K2575">
        <v>1404915149</v>
      </c>
      <c r="L2575" s="17">
        <v>41829.258668981478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5" t="e">
        <f t="shared" si="161"/>
        <v>#DIV/0!</v>
      </c>
      <c r="S2575" t="str">
        <f t="shared" si="162"/>
        <v>food</v>
      </c>
      <c r="T2575" t="str">
        <f t="shared" si="163"/>
        <v>food trucks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7">
        <v>42508.492418981477</v>
      </c>
      <c r="K2576">
        <v>1461786545</v>
      </c>
      <c r="L2576" s="17">
        <v>42487.492418981477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5" t="e">
        <f t="shared" si="161"/>
        <v>#DIV/0!</v>
      </c>
      <c r="S2576" t="str">
        <f t="shared" si="162"/>
        <v>food</v>
      </c>
      <c r="T2576" t="str">
        <f t="shared" si="163"/>
        <v>food trucks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7">
        <v>42015.77539351851</v>
      </c>
      <c r="K2577">
        <v>1418438194</v>
      </c>
      <c r="L2577" s="17">
        <v>41985.77539351851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5" t="e">
        <f t="shared" si="161"/>
        <v>#DIV/0!</v>
      </c>
      <c r="S2577" t="str">
        <f t="shared" si="162"/>
        <v>food</v>
      </c>
      <c r="T2577" t="str">
        <f t="shared" si="163"/>
        <v>food trucks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7">
        <v>42104.634803240733</v>
      </c>
      <c r="K2578">
        <v>1424823247</v>
      </c>
      <c r="L2578" s="17">
        <v>42059.676469907405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5" t="e">
        <f t="shared" si="161"/>
        <v>#DIV/0!</v>
      </c>
      <c r="S2578" t="str">
        <f t="shared" si="162"/>
        <v>food</v>
      </c>
      <c r="T2578" t="str">
        <f t="shared" si="163"/>
        <v>food trucks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7">
        <v>41855.487233796295</v>
      </c>
      <c r="K2579">
        <v>1405021297</v>
      </c>
      <c r="L2579" s="17">
        <v>41830.487233796295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5" t="e">
        <f t="shared" si="161"/>
        <v>#DIV/0!</v>
      </c>
      <c r="S2579" t="str">
        <f t="shared" si="162"/>
        <v>food</v>
      </c>
      <c r="T2579" t="str">
        <f t="shared" si="163"/>
        <v>food trucks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7">
        <v>42286.374999999993</v>
      </c>
      <c r="K2580">
        <v>1440203579</v>
      </c>
      <c r="L2580" s="17">
        <v>42237.689571759263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5" t="e">
        <f t="shared" si="161"/>
        <v>#DIV/0!</v>
      </c>
      <c r="S2580" t="str">
        <f t="shared" si="162"/>
        <v>food</v>
      </c>
      <c r="T2580" t="str">
        <f t="shared" si="163"/>
        <v>food trucks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7">
        <v>41897.496562499997</v>
      </c>
      <c r="K2581">
        <v>1405626903</v>
      </c>
      <c r="L2581" s="17">
        <v>41837.496562499997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0.13849999999999998</v>
      </c>
      <c r="R2581" s="5">
        <f t="shared" si="161"/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7">
        <v>42139.791666666664</v>
      </c>
      <c r="K2582">
        <v>1429170603</v>
      </c>
      <c r="L2582" s="17">
        <v>42109.993090277778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0.6</v>
      </c>
      <c r="R2582" s="5">
        <f t="shared" si="161"/>
        <v>25.5</v>
      </c>
      <c r="S2582" t="str">
        <f t="shared" si="162"/>
        <v>food</v>
      </c>
      <c r="T2582" t="str">
        <f t="shared" si="163"/>
        <v>food trucks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7">
        <v>42324.336782407401</v>
      </c>
      <c r="K2583">
        <v>1445094298</v>
      </c>
      <c r="L2583" s="17">
        <v>42294.295115740737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10.6</v>
      </c>
      <c r="R2583" s="5">
        <f t="shared" si="161"/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7">
        <v>42672.655486111107</v>
      </c>
      <c r="K2584">
        <v>1475192634</v>
      </c>
      <c r="L2584" s="17">
        <v>42642.655486111107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1.1111111111111111E-3</v>
      </c>
      <c r="R2584" s="5">
        <f t="shared" si="161"/>
        <v>1</v>
      </c>
      <c r="S2584" t="str">
        <f t="shared" si="162"/>
        <v>food</v>
      </c>
      <c r="T2584" t="str">
        <f t="shared" si="163"/>
        <v>food trucks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7">
        <v>42079.394444444442</v>
      </c>
      <c r="K2585">
        <v>1421346480</v>
      </c>
      <c r="L2585" s="17">
        <v>42019.436111111114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0.5</v>
      </c>
      <c r="R2585" s="5">
        <f t="shared" si="161"/>
        <v>1</v>
      </c>
      <c r="S2585" t="str">
        <f t="shared" si="162"/>
        <v>food</v>
      </c>
      <c r="T2585" t="str">
        <f t="shared" si="163"/>
        <v>food trucks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7">
        <v>42169.839918981481</v>
      </c>
      <c r="K2586">
        <v>1431749369</v>
      </c>
      <c r="L2586" s="17">
        <v>42139.839918981481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5" t="e">
        <f t="shared" si="161"/>
        <v>#DIV/0!</v>
      </c>
      <c r="S2586" t="str">
        <f t="shared" si="162"/>
        <v>food</v>
      </c>
      <c r="T2586" t="str">
        <f t="shared" si="163"/>
        <v>food trucks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7">
        <v>41825.629999999997</v>
      </c>
      <c r="K2587">
        <v>1402009632</v>
      </c>
      <c r="L2587" s="17">
        <v>41795.629999999997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0.16666666666666669</v>
      </c>
      <c r="R2587" s="5">
        <f t="shared" si="161"/>
        <v>50</v>
      </c>
      <c r="S2587" t="str">
        <f t="shared" si="162"/>
        <v>food</v>
      </c>
      <c r="T2587" t="str">
        <f t="shared" si="163"/>
        <v>food trucks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7">
        <v>42362.996944444443</v>
      </c>
      <c r="K2588">
        <v>1448438136</v>
      </c>
      <c r="L2588" s="17">
        <v>42332.996944444443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0.16666666666666669</v>
      </c>
      <c r="R2588" s="5">
        <f t="shared" si="161"/>
        <v>5</v>
      </c>
      <c r="S2588" t="str">
        <f t="shared" si="162"/>
        <v>food</v>
      </c>
      <c r="T2588" t="str">
        <f t="shared" si="163"/>
        <v>food trucks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7">
        <v>42368.342048611106</v>
      </c>
      <c r="K2589">
        <v>1448899953</v>
      </c>
      <c r="L2589" s="17">
        <v>42338.342048611106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2.4340000000000002</v>
      </c>
      <c r="R2589" s="5">
        <f t="shared" si="161"/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7">
        <v>42094.218055555553</v>
      </c>
      <c r="K2590">
        <v>1423325626</v>
      </c>
      <c r="L2590" s="17">
        <v>42042.342893518515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3.8833333333333329</v>
      </c>
      <c r="R2590" s="5">
        <f t="shared" si="161"/>
        <v>29.125</v>
      </c>
      <c r="S2590" t="str">
        <f t="shared" si="162"/>
        <v>food</v>
      </c>
      <c r="T2590" t="str">
        <f t="shared" si="163"/>
        <v>food trucks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7">
        <v>42452.161192129628</v>
      </c>
      <c r="K2591">
        <v>1456145527</v>
      </c>
      <c r="L2591" s="17">
        <v>42422.202858796292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0.01</v>
      </c>
      <c r="R2591" s="5">
        <f t="shared" si="161"/>
        <v>5</v>
      </c>
      <c r="S2591" t="str">
        <f t="shared" si="162"/>
        <v>food</v>
      </c>
      <c r="T2591" t="str">
        <f t="shared" si="163"/>
        <v>food trucks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7">
        <v>42395.255752314813</v>
      </c>
      <c r="K2592">
        <v>1453212497</v>
      </c>
      <c r="L2592" s="17">
        <v>42388.255752314813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5" t="e">
        <f t="shared" si="161"/>
        <v>#DIV/0!</v>
      </c>
      <c r="S2592" t="str">
        <f t="shared" si="162"/>
        <v>food</v>
      </c>
      <c r="T2592" t="str">
        <f t="shared" si="163"/>
        <v>food trucks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7">
        <v>42442.531527777777</v>
      </c>
      <c r="K2593">
        <v>1452721524</v>
      </c>
      <c r="L2593" s="17">
        <v>42382.573194444441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1.7333333333333332</v>
      </c>
      <c r="R2593" s="5">
        <f t="shared" si="161"/>
        <v>13</v>
      </c>
      <c r="S2593" t="str">
        <f t="shared" si="162"/>
        <v>food</v>
      </c>
      <c r="T2593" t="str">
        <f t="shared" si="163"/>
        <v>food trucks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7">
        <v>41917.467835648145</v>
      </c>
      <c r="K2594">
        <v>1409944421</v>
      </c>
      <c r="L2594" s="17">
        <v>41887.467835648145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0.16666666666666669</v>
      </c>
      <c r="R2594" s="5">
        <f t="shared" si="161"/>
        <v>50</v>
      </c>
      <c r="S2594" t="str">
        <f t="shared" si="162"/>
        <v>food</v>
      </c>
      <c r="T2594" t="str">
        <f t="shared" si="163"/>
        <v>food trucks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7">
        <v>42119.511875000004</v>
      </c>
      <c r="K2595">
        <v>1427401026</v>
      </c>
      <c r="L2595" s="17">
        <v>42089.511875000004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5" t="e">
        <f t="shared" si="161"/>
        <v>#DIV/0!</v>
      </c>
      <c r="S2595" t="str">
        <f t="shared" si="162"/>
        <v>food</v>
      </c>
      <c r="T2595" t="str">
        <f t="shared" si="163"/>
        <v>food trucks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7">
        <v>41858.634583333333</v>
      </c>
      <c r="K2596">
        <v>1404861228</v>
      </c>
      <c r="L2596" s="17">
        <v>41828.634583333333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1.25E-3</v>
      </c>
      <c r="R2596" s="5">
        <f t="shared" si="161"/>
        <v>1</v>
      </c>
      <c r="S2596" t="str">
        <f t="shared" si="162"/>
        <v>food</v>
      </c>
      <c r="T2596" t="str">
        <f t="shared" si="163"/>
        <v>food trucks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7">
        <v>42789.910879629628</v>
      </c>
      <c r="K2597">
        <v>1485323500</v>
      </c>
      <c r="L2597" s="17">
        <v>42759.910879629628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12.166666666666668</v>
      </c>
      <c r="R2597" s="5">
        <f t="shared" si="161"/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7">
        <v>41858.33112268518</v>
      </c>
      <c r="K2598">
        <v>1404835009</v>
      </c>
      <c r="L2598" s="17">
        <v>41828.33112268518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23.588571428571427</v>
      </c>
      <c r="R2598" s="5">
        <f t="shared" si="161"/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7">
        <v>42540.008298611108</v>
      </c>
      <c r="K2599">
        <v>1463731917</v>
      </c>
      <c r="L2599" s="17">
        <v>42510.008298611108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5.6666666666666661</v>
      </c>
      <c r="R2599" s="5">
        <f t="shared" si="161"/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7">
        <v>42270.506956018515</v>
      </c>
      <c r="K2600">
        <v>1440447001</v>
      </c>
      <c r="L2600" s="17">
        <v>42240.506956018515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39</v>
      </c>
      <c r="R2600" s="5">
        <f t="shared" si="161"/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7">
        <v>41854.420682870368</v>
      </c>
      <c r="K2601">
        <v>1403201147</v>
      </c>
      <c r="L2601" s="17">
        <v>41809.420682870368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0.99546510341776351</v>
      </c>
      <c r="R2601" s="5">
        <f t="shared" si="161"/>
        <v>18</v>
      </c>
      <c r="S2601" t="str">
        <f t="shared" si="162"/>
        <v>food</v>
      </c>
      <c r="T2601" t="str">
        <f t="shared" si="163"/>
        <v>food trucks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7">
        <v>42454.525462962956</v>
      </c>
      <c r="K2602">
        <v>1453757800</v>
      </c>
      <c r="L2602" s="17">
        <v>42394.567129629628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6.9320000000000004</v>
      </c>
      <c r="R2602" s="5">
        <f t="shared" si="161"/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7">
        <v>41164.832638888889</v>
      </c>
      <c r="K2603">
        <v>1346276349</v>
      </c>
      <c r="L2603" s="17">
        <v>41150.56885416666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661.4</v>
      </c>
      <c r="R2603" s="5">
        <f t="shared" si="161"/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7">
        <v>41955.555555555555</v>
      </c>
      <c r="K2604">
        <v>1412358968</v>
      </c>
      <c r="L2604" s="17">
        <v>41915.413981481477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326.0916666666667</v>
      </c>
      <c r="R2604" s="5">
        <f t="shared" si="161"/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7">
        <v>41631.579328703701</v>
      </c>
      <c r="K2605">
        <v>1386626054</v>
      </c>
      <c r="L2605" s="17">
        <v>41617.579328703701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101.48571428571429</v>
      </c>
      <c r="R2605" s="5">
        <f t="shared" si="161"/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7">
        <v>41027.717858796292</v>
      </c>
      <c r="K2606">
        <v>1333070023</v>
      </c>
      <c r="L2606" s="17">
        <v>40997.717858796292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104.21799999999999</v>
      </c>
      <c r="R2606" s="5">
        <f t="shared" si="161"/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7">
        <v>42538.20821759259</v>
      </c>
      <c r="K2607">
        <v>1463576390</v>
      </c>
      <c r="L2607" s="17">
        <v>42508.20821759259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107.42157000000002</v>
      </c>
      <c r="R2607" s="5">
        <f t="shared" si="161"/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7">
        <v>41758.379421296297</v>
      </c>
      <c r="K2608">
        <v>1396026382</v>
      </c>
      <c r="L2608" s="17">
        <v>41726.379421296297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110.05454545454545</v>
      </c>
      <c r="R2608" s="5">
        <f t="shared" si="161"/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7">
        <v>42227.749999999993</v>
      </c>
      <c r="K2609">
        <v>1435611572</v>
      </c>
      <c r="L2609" s="17">
        <v>42184.541342592587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407.7</v>
      </c>
      <c r="R2609" s="5">
        <f t="shared" si="161"/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7">
        <v>42808.666666666664</v>
      </c>
      <c r="K2610">
        <v>1485976468</v>
      </c>
      <c r="L2610" s="17">
        <v>42767.468379629623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223.92500000000001</v>
      </c>
      <c r="R2610" s="5">
        <f t="shared" si="161"/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7">
        <v>41104.90452546296</v>
      </c>
      <c r="K2611">
        <v>1339738951</v>
      </c>
      <c r="L2611" s="17">
        <v>41074.90452546296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303.80111428571428</v>
      </c>
      <c r="R2611" s="5">
        <f t="shared" si="161"/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7">
        <v>42603.957638888889</v>
      </c>
      <c r="K2612">
        <v>1468444125</v>
      </c>
      <c r="L2612" s="17">
        <v>42564.547743055555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141.3251043268175</v>
      </c>
      <c r="R2612" s="5">
        <f t="shared" si="161"/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7">
        <v>42737.624305555553</v>
      </c>
      <c r="K2613">
        <v>1480493014</v>
      </c>
      <c r="L2613" s="17">
        <v>42704.002476851849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2790.6363636363635</v>
      </c>
      <c r="R2613" s="5">
        <f t="shared" si="161"/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7">
        <v>42012.809837962959</v>
      </c>
      <c r="K2614">
        <v>1418095570</v>
      </c>
      <c r="L2614" s="17">
        <v>41981.809837962959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171.76130000000001</v>
      </c>
      <c r="R2614" s="5">
        <f t="shared" si="161"/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7">
        <v>41173.484884259255</v>
      </c>
      <c r="K2615">
        <v>1345664294</v>
      </c>
      <c r="L2615" s="17">
        <v>41143.484884259255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101.01333333333334</v>
      </c>
      <c r="R2615" s="5">
        <f t="shared" si="161"/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7">
        <v>41758.875</v>
      </c>
      <c r="K2616">
        <v>1396371612</v>
      </c>
      <c r="L2616" s="17">
        <v>41730.375138888885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102</v>
      </c>
      <c r="R2616" s="5">
        <f t="shared" si="161"/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7">
        <v>42490.166666666664</v>
      </c>
      <c r="K2617">
        <v>1458820564</v>
      </c>
      <c r="L2617" s="17">
        <v>42453.163935185185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169.76511744127936</v>
      </c>
      <c r="R2617" s="5">
        <f t="shared" si="161"/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7">
        <v>42241.661215277774</v>
      </c>
      <c r="K2618">
        <v>1437954729</v>
      </c>
      <c r="L2618" s="17">
        <v>42211.661215277774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114.53400000000001</v>
      </c>
      <c r="R2618" s="5">
        <f t="shared" si="161"/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7">
        <v>41932.541099537033</v>
      </c>
      <c r="K2619">
        <v>1411246751</v>
      </c>
      <c r="L2619" s="17">
        <v>41902.541099537033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877.6</v>
      </c>
      <c r="R2619" s="5">
        <f t="shared" si="161"/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7">
        <v>42339.500706018516</v>
      </c>
      <c r="K2620">
        <v>1443812461</v>
      </c>
      <c r="L2620" s="17">
        <v>42279.459039351852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105.38666666666667</v>
      </c>
      <c r="R2620" s="5">
        <f t="shared" si="161"/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7">
        <v>42300.124999999993</v>
      </c>
      <c r="K2621">
        <v>1443302004</v>
      </c>
      <c r="L2621" s="17">
        <v>42273.55097222222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188.39999999999998</v>
      </c>
      <c r="R2621" s="5">
        <f t="shared" si="161"/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7">
        <v>42287.708333333336</v>
      </c>
      <c r="K2622">
        <v>1441339242</v>
      </c>
      <c r="L2622" s="17">
        <v>42250.833819444444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143.65230769230772</v>
      </c>
      <c r="R2622" s="5">
        <f t="shared" si="161"/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7">
        <v>42145.414212962954</v>
      </c>
      <c r="K2623">
        <v>1429638988</v>
      </c>
      <c r="L2623" s="17">
        <v>42115.414212962954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145.88</v>
      </c>
      <c r="R2623" s="5">
        <f t="shared" si="161"/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7">
        <v>42734.409907407404</v>
      </c>
      <c r="K2624">
        <v>1479232216</v>
      </c>
      <c r="L2624" s="17">
        <v>42689.409907407404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131.184</v>
      </c>
      <c r="R2624" s="5">
        <f t="shared" si="161"/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7">
        <v>42705.923217592594</v>
      </c>
      <c r="K2625">
        <v>1479449366</v>
      </c>
      <c r="L2625" s="17">
        <v>42691.923217592594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113.99999999999999</v>
      </c>
      <c r="R2625" s="5">
        <f t="shared" si="161"/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7">
        <v>41165.088217592594</v>
      </c>
      <c r="K2626">
        <v>1345716422</v>
      </c>
      <c r="L2626" s="17">
        <v>41144.088217592594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0"/>
        <v>1379.4206249999997</v>
      </c>
      <c r="R2626" s="5">
        <f t="shared" si="161"/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7">
        <v>42683.518611111103</v>
      </c>
      <c r="K2627">
        <v>1476559608</v>
      </c>
      <c r="L2627" s="17">
        <v>42658.476944444446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4">E2627/D2627*100</f>
        <v>956</v>
      </c>
      <c r="R2627" s="5">
        <f t="shared" ref="R2627:R2690" si="165">E2627/N2627</f>
        <v>27.576923076923077</v>
      </c>
      <c r="S2627" t="str">
        <f t="shared" ref="S2627:S2690" si="166">LEFT(P2627,SEARCH("/",P2627)-1)</f>
        <v>technology</v>
      </c>
      <c r="T2627" t="str">
        <f t="shared" ref="T2627:T2690" si="167">RIGHT(P2627,LEN(P2627)-SEARCH("/",P2627))</f>
        <v>space exploration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7">
        <v>42158.29478009259</v>
      </c>
      <c r="K2628">
        <v>1430751869</v>
      </c>
      <c r="L2628" s="17">
        <v>42128.29478009259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112.00000000000001</v>
      </c>
      <c r="R2628" s="5">
        <f t="shared" si="165"/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7">
        <v>42334.53774305556</v>
      </c>
      <c r="K2629">
        <v>1445975661</v>
      </c>
      <c r="L2629" s="17">
        <v>42304.496076388888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646.66666666666663</v>
      </c>
      <c r="R2629" s="5">
        <f t="shared" si="165"/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7">
        <v>41973.632719907408</v>
      </c>
      <c r="K2630">
        <v>1415661067</v>
      </c>
      <c r="L2630" s="17">
        <v>41953.632719907408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110.36948748510132</v>
      </c>
      <c r="R2630" s="5">
        <f t="shared" si="165"/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7">
        <v>42138.205115740733</v>
      </c>
      <c r="K2631">
        <v>1429016122</v>
      </c>
      <c r="L2631" s="17">
        <v>42108.205115740733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127.74000000000001</v>
      </c>
      <c r="R2631" s="5">
        <f t="shared" si="165"/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7">
        <v>42551.083333333336</v>
      </c>
      <c r="K2632">
        <v>1464921112</v>
      </c>
      <c r="L2632" s="17">
        <v>42523.772129629629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157.9</v>
      </c>
      <c r="R2632" s="5">
        <f t="shared" si="165"/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7">
        <v>42245.835960648146</v>
      </c>
      <c r="K2633">
        <v>1438488227</v>
      </c>
      <c r="L2633" s="17">
        <v>42217.835960648146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114.66525000000001</v>
      </c>
      <c r="R2633" s="5">
        <f t="shared" si="165"/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7">
        <v>42518.728460648148</v>
      </c>
      <c r="K2634">
        <v>1462325339</v>
      </c>
      <c r="L2634" s="17">
        <v>42493.728460648148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137.00934579439252</v>
      </c>
      <c r="R2634" s="5">
        <f t="shared" si="165"/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7">
        <v>41697.625</v>
      </c>
      <c r="K2635">
        <v>1390938332</v>
      </c>
      <c r="L2635" s="17">
        <v>41667.489953703705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354.62</v>
      </c>
      <c r="R2635" s="5">
        <f t="shared" si="165"/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7">
        <v>42642.323159722226</v>
      </c>
      <c r="K2636">
        <v>1472571921</v>
      </c>
      <c r="L2636" s="17">
        <v>42612.323159722226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106.02150537634409</v>
      </c>
      <c r="R2636" s="5">
        <f t="shared" si="165"/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7">
        <v>42072.575937499998</v>
      </c>
      <c r="K2637">
        <v>1422917361</v>
      </c>
      <c r="L2637" s="17">
        <v>42037.617604166669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100</v>
      </c>
      <c r="R2637" s="5">
        <f t="shared" si="165"/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7">
        <v>42658.708333333336</v>
      </c>
      <c r="K2638">
        <v>1474641914</v>
      </c>
      <c r="L2638" s="17">
        <v>42636.281412037039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187.3</v>
      </c>
      <c r="R2638" s="5">
        <f t="shared" si="165"/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7">
        <v>42655.216145833336</v>
      </c>
      <c r="K2639">
        <v>1474895475</v>
      </c>
      <c r="L2639" s="17">
        <v>42639.216145833336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166.2</v>
      </c>
      <c r="R2639" s="5">
        <f t="shared" si="165"/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7">
        <v>42019.57980324074</v>
      </c>
      <c r="K2640">
        <v>1418766895</v>
      </c>
      <c r="L2640" s="17">
        <v>41989.57980324074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101.72910662824208</v>
      </c>
      <c r="R2640" s="5">
        <f t="shared" si="165"/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7">
        <v>42054.531805555554</v>
      </c>
      <c r="K2641">
        <v>1421786748</v>
      </c>
      <c r="L2641" s="17">
        <v>42024.531805555554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164</v>
      </c>
      <c r="R2641" s="5">
        <f t="shared" si="165"/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7">
        <v>42162.827245370368</v>
      </c>
      <c r="K2642">
        <v>1428551474</v>
      </c>
      <c r="L2642" s="17">
        <v>42102.827245370368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105.66666666666666</v>
      </c>
      <c r="R2642" s="5">
        <f t="shared" si="165"/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7">
        <v>41897.506249999999</v>
      </c>
      <c r="K2643">
        <v>1409341863</v>
      </c>
      <c r="L2643" s="17">
        <v>41880.493784722217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1</v>
      </c>
      <c r="R2643" s="5">
        <f t="shared" si="165"/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7">
        <v>42565.956249999996</v>
      </c>
      <c r="K2644">
        <v>1465970108</v>
      </c>
      <c r="L2644" s="17">
        <v>42535.91328703703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5" t="e">
        <f t="shared" si="165"/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7">
        <v>42724.999305555553</v>
      </c>
      <c r="K2645">
        <v>1479218315</v>
      </c>
      <c r="L2645" s="17">
        <v>42689.249016203699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33.559730999999999</v>
      </c>
      <c r="R2645" s="5">
        <f t="shared" si="165"/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7">
        <v>42804.458738425928</v>
      </c>
      <c r="K2646">
        <v>1486580435</v>
      </c>
      <c r="L2646" s="17">
        <v>42774.458738425928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2.0529999999999999</v>
      </c>
      <c r="R2646" s="5">
        <f t="shared" si="165"/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7">
        <v>41951.550960648143</v>
      </c>
      <c r="K2647">
        <v>1412885603</v>
      </c>
      <c r="L2647" s="17">
        <v>41921.509293981479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10.5</v>
      </c>
      <c r="R2647" s="5">
        <f t="shared" si="165"/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7">
        <v>42255.97996527778</v>
      </c>
      <c r="K2648">
        <v>1439191869</v>
      </c>
      <c r="L2648" s="17">
        <v>42225.97996527778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8.4172840000000004</v>
      </c>
      <c r="R2648" s="5">
        <f t="shared" si="165"/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7">
        <v>42229.928460648145</v>
      </c>
      <c r="K2649">
        <v>1436941019</v>
      </c>
      <c r="L2649" s="17">
        <v>42199.928460648145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</v>
      </c>
      <c r="R2649" s="5">
        <f t="shared" si="165"/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7">
        <v>42438.381481481476</v>
      </c>
      <c r="K2650">
        <v>1454951360</v>
      </c>
      <c r="L2650" s="17">
        <v>42408.381481481476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0.88333333333333341</v>
      </c>
      <c r="R2650" s="5">
        <f t="shared" si="165"/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7">
        <v>42401.663668981484</v>
      </c>
      <c r="K2651">
        <v>1449186941</v>
      </c>
      <c r="L2651" s="17">
        <v>42341.663668981484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9.920000000000001E-2</v>
      </c>
      <c r="R2651" s="5">
        <f t="shared" si="165"/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7">
        <v>42725.291006944441</v>
      </c>
      <c r="K2652">
        <v>1479740343</v>
      </c>
      <c r="L2652" s="17">
        <v>42695.291006944441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0.59666666666666668</v>
      </c>
      <c r="R2652" s="5">
        <f t="shared" si="165"/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7">
        <v>42355.472326388881</v>
      </c>
      <c r="K2653">
        <v>1447960809</v>
      </c>
      <c r="L2653" s="17">
        <v>42327.472326388881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1.8689285714285715</v>
      </c>
      <c r="R2653" s="5">
        <f t="shared" si="165"/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7">
        <v>41982.825520833336</v>
      </c>
      <c r="K2654">
        <v>1415591325</v>
      </c>
      <c r="L2654" s="17">
        <v>41952.825520833336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0.88500000000000001</v>
      </c>
      <c r="R2654" s="5">
        <f t="shared" si="165"/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7">
        <v>41802.833333333328</v>
      </c>
      <c r="K2655">
        <v>1399909127</v>
      </c>
      <c r="L2655" s="17">
        <v>41771.318599537037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11.52156862745098</v>
      </c>
      <c r="R2655" s="5">
        <f t="shared" si="165"/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7">
        <v>42115.225995370369</v>
      </c>
      <c r="K2656">
        <v>1424442326</v>
      </c>
      <c r="L2656" s="17">
        <v>42055.26766203704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5.1000000000000004E-2</v>
      </c>
      <c r="R2656" s="5">
        <f t="shared" si="165"/>
        <v>8.5</v>
      </c>
      <c r="S2656" t="str">
        <f t="shared" si="166"/>
        <v>technology</v>
      </c>
      <c r="T2656" t="str">
        <f t="shared" si="167"/>
        <v>space exploration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7">
        <v>42409.499999999993</v>
      </c>
      <c r="K2657">
        <v>1452631647</v>
      </c>
      <c r="L2657" s="17">
        <v>42381.532951388886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21.033333333333335</v>
      </c>
      <c r="R2657" s="5">
        <f t="shared" si="165"/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7">
        <v>42806.458333333336</v>
      </c>
      <c r="K2658">
        <v>1485966688</v>
      </c>
      <c r="L2658" s="17">
        <v>42767.355185185181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11.436666666666667</v>
      </c>
      <c r="R2658" s="5">
        <f t="shared" si="165"/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7">
        <v>42584.729166666664</v>
      </c>
      <c r="K2659">
        <v>1467325053</v>
      </c>
      <c r="L2659" s="17">
        <v>42551.595520833333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18.737933333333334</v>
      </c>
      <c r="R2659" s="5">
        <f t="shared" si="165"/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7">
        <v>42581.550856481481</v>
      </c>
      <c r="K2660">
        <v>1467321194</v>
      </c>
      <c r="L2660" s="17">
        <v>42551.550856481481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9.285714285714286E-2</v>
      </c>
      <c r="R2660" s="5">
        <f t="shared" si="165"/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7">
        <v>42111.736226851855</v>
      </c>
      <c r="K2661">
        <v>1426729210</v>
      </c>
      <c r="L2661" s="17">
        <v>42081.736226851855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2.7204081632653061</v>
      </c>
      <c r="R2661" s="5">
        <f t="shared" si="165"/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7">
        <v>42332.421504629623</v>
      </c>
      <c r="K2662">
        <v>1443200818</v>
      </c>
      <c r="L2662" s="17">
        <v>42272.379837962959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9.5000000000000001E-2</v>
      </c>
      <c r="R2662" s="5">
        <f t="shared" si="165"/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7">
        <v>41572.625115740739</v>
      </c>
      <c r="K2663">
        <v>1380150010</v>
      </c>
      <c r="L2663" s="17">
        <v>41542.625115740739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102.89999999999999</v>
      </c>
      <c r="R2663" s="5">
        <f t="shared" si="165"/>
        <v>85.75</v>
      </c>
      <c r="S2663" t="str">
        <f t="shared" si="166"/>
        <v>technology</v>
      </c>
      <c r="T2663" t="str">
        <f t="shared" si="167"/>
        <v>makerspaces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7">
        <v>42237.413344907407</v>
      </c>
      <c r="K2664">
        <v>1437587713</v>
      </c>
      <c r="L2664" s="17">
        <v>42207.413344907407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106.80000000000001</v>
      </c>
      <c r="R2664" s="5">
        <f t="shared" si="165"/>
        <v>267</v>
      </c>
      <c r="S2664" t="str">
        <f t="shared" si="166"/>
        <v>technology</v>
      </c>
      <c r="T2664" t="str">
        <f t="shared" si="167"/>
        <v>makerspaces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7">
        <v>42251.291666666664</v>
      </c>
      <c r="K2665">
        <v>1438873007</v>
      </c>
      <c r="L2665" s="17">
        <v>42222.28943287037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104.59625</v>
      </c>
      <c r="R2665" s="5">
        <f t="shared" si="165"/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7">
        <v>42346.957638888889</v>
      </c>
      <c r="K2666">
        <v>1446683797</v>
      </c>
      <c r="L2666" s="17">
        <v>42312.692094907405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103.42857142857143</v>
      </c>
      <c r="R2666" s="5">
        <f t="shared" si="165"/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7">
        <v>42128.562199074069</v>
      </c>
      <c r="K2667">
        <v>1426886974</v>
      </c>
      <c r="L2667" s="17">
        <v>42083.562199074069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123.14285714285715</v>
      </c>
      <c r="R2667" s="5">
        <f t="shared" si="165"/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7">
        <v>42272.541666666664</v>
      </c>
      <c r="K2668">
        <v>1440008439</v>
      </c>
      <c r="L2668" s="17">
        <v>42235.43100694444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159.29509999999999</v>
      </c>
      <c r="R2668" s="5">
        <f t="shared" si="165"/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7">
        <v>42410.592777777776</v>
      </c>
      <c r="K2669">
        <v>1452550416</v>
      </c>
      <c r="L2669" s="17">
        <v>42380.592777777776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110.66666666666667</v>
      </c>
      <c r="R2669" s="5">
        <f t="shared" si="165"/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7">
        <v>42317.272222222215</v>
      </c>
      <c r="K2670">
        <v>1443449265</v>
      </c>
      <c r="L2670" s="17">
        <v>42275.255381944437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170.70000000000002</v>
      </c>
      <c r="R2670" s="5">
        <f t="shared" si="165"/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7">
        <v>42378.702499999999</v>
      </c>
      <c r="K2671">
        <v>1447203096</v>
      </c>
      <c r="L2671" s="17">
        <v>42318.702499999999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125.125</v>
      </c>
      <c r="R2671" s="5">
        <f t="shared" si="165"/>
        <v>91</v>
      </c>
      <c r="S2671" t="str">
        <f t="shared" si="166"/>
        <v>technology</v>
      </c>
      <c r="T2671" t="str">
        <f t="shared" si="167"/>
        <v>makerspaces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7">
        <v>41848.687268518515</v>
      </c>
      <c r="K2672">
        <v>1404174580</v>
      </c>
      <c r="L2672" s="17">
        <v>41820.687268518515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6.4158609339642041</v>
      </c>
      <c r="R2672" s="5">
        <f t="shared" si="165"/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7">
        <v>41992.484722222223</v>
      </c>
      <c r="K2673">
        <v>1416419916</v>
      </c>
      <c r="L2673" s="17">
        <v>41962.415694444448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11.343999999999999</v>
      </c>
      <c r="R2673" s="5">
        <f t="shared" si="165"/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7">
        <v>42365.916666666664</v>
      </c>
      <c r="K2674">
        <v>1449436390</v>
      </c>
      <c r="L2674" s="17">
        <v>42344.550810185181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33.19</v>
      </c>
      <c r="R2674" s="5">
        <f t="shared" si="165"/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7">
        <v>41941.614583333328</v>
      </c>
      <c r="K2675">
        <v>1412081999</v>
      </c>
      <c r="L2675" s="17">
        <v>41912.208321759259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27.58</v>
      </c>
      <c r="R2675" s="5">
        <f t="shared" si="165"/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7">
        <v>42555.874305555553</v>
      </c>
      <c r="K2676">
        <v>1465398670</v>
      </c>
      <c r="L2676" s="17">
        <v>42529.299421296295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62.839999999999996</v>
      </c>
      <c r="R2676" s="5">
        <f t="shared" si="165"/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7">
        <v>41953.565844907404</v>
      </c>
      <c r="K2677">
        <v>1413059689</v>
      </c>
      <c r="L2677" s="17">
        <v>41923.524178240739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7.5880000000000001</v>
      </c>
      <c r="R2677" s="5">
        <f t="shared" si="165"/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7">
        <v>42512.291365740741</v>
      </c>
      <c r="K2678">
        <v>1461337174</v>
      </c>
      <c r="L2678" s="17">
        <v>42482.291365740741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50.38095238095238</v>
      </c>
      <c r="R2678" s="5">
        <f t="shared" si="165"/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7">
        <v>41822.696099537032</v>
      </c>
      <c r="K2679">
        <v>1401756143</v>
      </c>
      <c r="L2679" s="17">
        <v>41792.696099537032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17.512820512820511</v>
      </c>
      <c r="R2679" s="5">
        <f t="shared" si="165"/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7">
        <v>42271.464872685181</v>
      </c>
      <c r="K2680">
        <v>1440529765</v>
      </c>
      <c r="L2680" s="17">
        <v>42241.464872685181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1.375E-2</v>
      </c>
      <c r="R2680" s="5">
        <f t="shared" si="165"/>
        <v>550</v>
      </c>
      <c r="S2680" t="str">
        <f t="shared" si="166"/>
        <v>technology</v>
      </c>
      <c r="T2680" t="str">
        <f t="shared" si="167"/>
        <v>makerspaces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7">
        <v>42062.667754629627</v>
      </c>
      <c r="K2681">
        <v>1422489694</v>
      </c>
      <c r="L2681" s="17">
        <v>42032.667754629627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0.33</v>
      </c>
      <c r="R2681" s="5">
        <f t="shared" si="165"/>
        <v>44</v>
      </c>
      <c r="S2681" t="str">
        <f t="shared" si="166"/>
        <v>technology</v>
      </c>
      <c r="T2681" t="str">
        <f t="shared" si="167"/>
        <v>makerspaces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7">
        <v>42465.836701388886</v>
      </c>
      <c r="K2682">
        <v>1457327091</v>
      </c>
      <c r="L2682" s="17">
        <v>42435.878368055557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0.86250000000000004</v>
      </c>
      <c r="R2682" s="5">
        <f t="shared" si="165"/>
        <v>69</v>
      </c>
      <c r="S2682" t="str">
        <f t="shared" si="166"/>
        <v>technology</v>
      </c>
      <c r="T2682" t="str">
        <f t="shared" si="167"/>
        <v>makerspaces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7">
        <v>41830.561921296292</v>
      </c>
      <c r="K2683">
        <v>1402867750</v>
      </c>
      <c r="L2683" s="17">
        <v>41805.561921296292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0.6875</v>
      </c>
      <c r="R2683" s="5">
        <f t="shared" si="165"/>
        <v>27.5</v>
      </c>
      <c r="S2683" t="str">
        <f t="shared" si="166"/>
        <v>food</v>
      </c>
      <c r="T2683" t="str">
        <f t="shared" si="167"/>
        <v>food trucks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7">
        <v>41964.915972222218</v>
      </c>
      <c r="K2684">
        <v>1413838540</v>
      </c>
      <c r="L2684" s="17">
        <v>41932.538657407407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28.299999999999997</v>
      </c>
      <c r="R2684" s="5">
        <f t="shared" si="165"/>
        <v>84.9</v>
      </c>
      <c r="S2684" t="str">
        <f t="shared" si="166"/>
        <v>food</v>
      </c>
      <c r="T2684" t="str">
        <f t="shared" si="167"/>
        <v>food trucks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7">
        <v>42064.421759259254</v>
      </c>
      <c r="K2685">
        <v>1422641240</v>
      </c>
      <c r="L2685" s="17">
        <v>42034.421759259254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0.24</v>
      </c>
      <c r="R2685" s="5">
        <f t="shared" si="165"/>
        <v>12</v>
      </c>
      <c r="S2685" t="str">
        <f t="shared" si="166"/>
        <v>food</v>
      </c>
      <c r="T2685" t="str">
        <f t="shared" si="167"/>
        <v>food trucks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7">
        <v>41860.581307870365</v>
      </c>
      <c r="K2686">
        <v>1404165425</v>
      </c>
      <c r="L2686" s="17">
        <v>41820.581307870365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1.1428571428571428</v>
      </c>
      <c r="R2686" s="5">
        <f t="shared" si="165"/>
        <v>200</v>
      </c>
      <c r="S2686" t="str">
        <f t="shared" si="166"/>
        <v>food</v>
      </c>
      <c r="T2686" t="str">
        <f t="shared" si="167"/>
        <v>food trucks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7">
        <v>42121.320949074077</v>
      </c>
      <c r="K2687">
        <v>1424968930</v>
      </c>
      <c r="L2687" s="17">
        <v>42061.362615740734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0.02</v>
      </c>
      <c r="R2687" s="5">
        <f t="shared" si="165"/>
        <v>10</v>
      </c>
      <c r="S2687" t="str">
        <f t="shared" si="166"/>
        <v>food</v>
      </c>
      <c r="T2687" t="str">
        <f t="shared" si="167"/>
        <v>food trucks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7">
        <v>41912.641469907401</v>
      </c>
      <c r="K2688">
        <v>1410391423</v>
      </c>
      <c r="L2688" s="17">
        <v>41892.641469907401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5" t="e">
        <f t="shared" si="165"/>
        <v>#DIV/0!</v>
      </c>
      <c r="S2688" t="str">
        <f t="shared" si="166"/>
        <v>food</v>
      </c>
      <c r="T2688" t="str">
        <f t="shared" si="167"/>
        <v>food trucks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7">
        <v>42184.306921296295</v>
      </c>
      <c r="K2689">
        <v>1432999318</v>
      </c>
      <c r="L2689" s="17">
        <v>42154.306921296295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5" t="e">
        <f t="shared" si="165"/>
        <v>#DIV/0!</v>
      </c>
      <c r="S2689" t="str">
        <f t="shared" si="166"/>
        <v>food</v>
      </c>
      <c r="T2689" t="str">
        <f t="shared" si="167"/>
        <v>food trucks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7">
        <v>42058.791666666664</v>
      </c>
      <c r="K2690">
        <v>1422067870</v>
      </c>
      <c r="L2690" s="17">
        <v>42027.785532407412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4"/>
        <v>0.14799999999999999</v>
      </c>
      <c r="R2690" s="5">
        <f t="shared" si="165"/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7">
        <v>42581.628356481473</v>
      </c>
      <c r="K2691">
        <v>1467327890</v>
      </c>
      <c r="L2691" s="17">
        <v>42551.628356481473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68">E2691/D2691*100</f>
        <v>2.8571428571428571E-3</v>
      </c>
      <c r="R2691" s="5">
        <f t="shared" ref="R2691:R2754" si="169">E2691/N2691</f>
        <v>1</v>
      </c>
      <c r="S2691" t="str">
        <f t="shared" ref="S2691:S2754" si="170">LEFT(P2691,SEARCH("/",P2691)-1)</f>
        <v>food</v>
      </c>
      <c r="T2691" t="str">
        <f t="shared" ref="T2691:T2754" si="171">RIGHT(P2691,LEN(P2691)-SEARCH("/",P2691))</f>
        <v>food trucks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7">
        <v>42157.77171296296</v>
      </c>
      <c r="K2692">
        <v>1429410676</v>
      </c>
      <c r="L2692" s="17">
        <v>42112.77171296296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10.7325</v>
      </c>
      <c r="R2692" s="5">
        <f t="shared" si="169"/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7">
        <v>42134.390706018516</v>
      </c>
      <c r="K2693">
        <v>1427390557</v>
      </c>
      <c r="L2693" s="17">
        <v>42089.390706018516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5.3846153846153842E-2</v>
      </c>
      <c r="R2693" s="5">
        <f t="shared" si="169"/>
        <v>17.5</v>
      </c>
      <c r="S2693" t="str">
        <f t="shared" si="170"/>
        <v>food</v>
      </c>
      <c r="T2693" t="str">
        <f t="shared" si="171"/>
        <v>food trucks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7">
        <v>42087.959027777775</v>
      </c>
      <c r="K2694">
        <v>1424678460</v>
      </c>
      <c r="L2694" s="17">
        <v>42058.000694444439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0.7142857142857143</v>
      </c>
      <c r="R2694" s="5">
        <f t="shared" si="169"/>
        <v>25</v>
      </c>
      <c r="S2694" t="str">
        <f t="shared" si="170"/>
        <v>food</v>
      </c>
      <c r="T2694" t="str">
        <f t="shared" si="171"/>
        <v>food trucks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7">
        <v>41863.805162037032</v>
      </c>
      <c r="K2695">
        <v>1405307966</v>
      </c>
      <c r="L2695" s="17">
        <v>41833.805162037032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0.8</v>
      </c>
      <c r="R2695" s="5">
        <f t="shared" si="169"/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7">
        <v>41907.807164351849</v>
      </c>
      <c r="K2696">
        <v>1409109739</v>
      </c>
      <c r="L2696" s="17">
        <v>41877.807164351849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3.3333333333333335E-3</v>
      </c>
      <c r="R2696" s="5">
        <f t="shared" si="169"/>
        <v>1</v>
      </c>
      <c r="S2696" t="str">
        <f t="shared" si="170"/>
        <v>food</v>
      </c>
      <c r="T2696" t="str">
        <f t="shared" si="171"/>
        <v>food trucks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7">
        <v>42107.806921296295</v>
      </c>
      <c r="K2697">
        <v>1423801318</v>
      </c>
      <c r="L2697" s="17">
        <v>42047.848587962959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0.47333333333333333</v>
      </c>
      <c r="R2697" s="5">
        <f t="shared" si="169"/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7">
        <v>41998.511111111111</v>
      </c>
      <c r="K2698">
        <v>1416600960</v>
      </c>
      <c r="L2698" s="17">
        <v>41964.511111111111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</v>
      </c>
      <c r="R2698" s="5">
        <f t="shared" si="169"/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7">
        <v>42218.583333333336</v>
      </c>
      <c r="K2699">
        <v>1435876423</v>
      </c>
      <c r="L2699" s="17">
        <v>42187.606747685182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26.35217391304348</v>
      </c>
      <c r="R2699" s="5">
        <f t="shared" si="169"/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7">
        <v>41817.564907407403</v>
      </c>
      <c r="K2700">
        <v>1401312808</v>
      </c>
      <c r="L2700" s="17">
        <v>41787.564907407403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0.325125</v>
      </c>
      <c r="R2700" s="5">
        <f t="shared" si="169"/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7">
        <v>41859.563229166662</v>
      </c>
      <c r="K2701">
        <v>1404941463</v>
      </c>
      <c r="L2701" s="17">
        <v>41829.563229166662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5" t="e">
        <f t="shared" si="169"/>
        <v>#DIV/0!</v>
      </c>
      <c r="S2701" t="str">
        <f t="shared" si="170"/>
        <v>food</v>
      </c>
      <c r="T2701" t="str">
        <f t="shared" si="171"/>
        <v>food trucks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7">
        <v>41900.541342592594</v>
      </c>
      <c r="K2702">
        <v>1408481972</v>
      </c>
      <c r="L2702" s="17">
        <v>41870.541342592594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0.7000700070007001</v>
      </c>
      <c r="R2702" s="5">
        <f t="shared" si="169"/>
        <v>17.5</v>
      </c>
      <c r="S2702" t="str">
        <f t="shared" si="170"/>
        <v>food</v>
      </c>
      <c r="T2702" t="str">
        <f t="shared" si="171"/>
        <v>food trucks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7">
        <v>42832.399699074071</v>
      </c>
      <c r="K2703">
        <v>1488911734</v>
      </c>
      <c r="L2703" s="17">
        <v>42801.441365740735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46.176470588235297</v>
      </c>
      <c r="R2703" s="5">
        <f t="shared" si="169"/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7">
        <v>42830.426817129628</v>
      </c>
      <c r="K2704">
        <v>1488827677</v>
      </c>
      <c r="L2704" s="17">
        <v>42800.468483796292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34.410000000000004</v>
      </c>
      <c r="R2704" s="5">
        <f t="shared" si="169"/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7">
        <v>42816.315162037034</v>
      </c>
      <c r="K2705">
        <v>1485016430</v>
      </c>
      <c r="L2705" s="17">
        <v>42756.356828703698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103.75000000000001</v>
      </c>
      <c r="R2705" s="5">
        <f t="shared" si="169"/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7">
        <v>42830.48743055555</v>
      </c>
      <c r="K2706">
        <v>1487709714</v>
      </c>
      <c r="L2706" s="17">
        <v>42787.529097222221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6.0263157894736841</v>
      </c>
      <c r="R2706" s="5">
        <f t="shared" si="169"/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7">
        <v>42818.541180555556</v>
      </c>
      <c r="K2707">
        <v>1486504758</v>
      </c>
      <c r="L2707" s="17">
        <v>42773.58284722222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10.539393939393939</v>
      </c>
      <c r="R2707" s="5">
        <f t="shared" si="169"/>
        <v>217.375</v>
      </c>
      <c r="S2707" t="str">
        <f t="shared" si="170"/>
        <v>theater</v>
      </c>
      <c r="T2707" t="str">
        <f t="shared" si="171"/>
        <v>spaces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7">
        <v>41927.957638888889</v>
      </c>
      <c r="K2708">
        <v>1410937483</v>
      </c>
      <c r="L2708" s="17">
        <v>41898.961608796293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112.29714285714284</v>
      </c>
      <c r="R2708" s="5">
        <f t="shared" si="169"/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7">
        <v>41420.957638888889</v>
      </c>
      <c r="K2709">
        <v>1367088443</v>
      </c>
      <c r="L2709" s="17">
        <v>41391.449571759258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350.84462500000001</v>
      </c>
      <c r="R2709" s="5">
        <f t="shared" si="169"/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7">
        <v>42572.364884259259</v>
      </c>
      <c r="K2710">
        <v>1463935526</v>
      </c>
      <c r="L2710" s="17">
        <v>42512.364884259259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233.21535</v>
      </c>
      <c r="R2710" s="5">
        <f t="shared" si="169"/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7">
        <v>42646.832638888889</v>
      </c>
      <c r="K2711">
        <v>1472528141</v>
      </c>
      <c r="L2711" s="17">
        <v>42611.816446759258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101.60599999999999</v>
      </c>
      <c r="R2711" s="5">
        <f t="shared" si="169"/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7">
        <v>41859.75</v>
      </c>
      <c r="K2712">
        <v>1404797428</v>
      </c>
      <c r="L2712" s="17">
        <v>41827.896157407406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153.90035000000003</v>
      </c>
      <c r="R2712" s="5">
        <f t="shared" si="169"/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7">
        <v>41810.584027777775</v>
      </c>
      <c r="K2713">
        <v>1400694790</v>
      </c>
      <c r="L2713" s="17">
        <v>41780.411921296298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100.7161125319693</v>
      </c>
      <c r="R2713" s="5">
        <f t="shared" si="169"/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7">
        <v>41468.416666666664</v>
      </c>
      <c r="K2714">
        <v>1370568560</v>
      </c>
      <c r="L2714" s="17">
        <v>41431.728703703702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131.38181818181818</v>
      </c>
      <c r="R2714" s="5">
        <f t="shared" si="169"/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7">
        <v>42362.320416666662</v>
      </c>
      <c r="K2715">
        <v>1447515684</v>
      </c>
      <c r="L2715" s="17">
        <v>42322.320416666662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102.24133333333334</v>
      </c>
      <c r="R2715" s="5">
        <f t="shared" si="169"/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7">
        <v>42657.624999999993</v>
      </c>
      <c r="K2716">
        <v>1474040596</v>
      </c>
      <c r="L2716" s="17">
        <v>42629.321712962956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116.35599999999999</v>
      </c>
      <c r="R2716" s="5">
        <f t="shared" si="169"/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7">
        <v>42421.065138888887</v>
      </c>
      <c r="K2717">
        <v>1453109628</v>
      </c>
      <c r="L2717" s="17">
        <v>42387.065138888887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264.62241666666665</v>
      </c>
      <c r="R2717" s="5">
        <f t="shared" si="169"/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7">
        <v>42284.999918981477</v>
      </c>
      <c r="K2718">
        <v>1441699193</v>
      </c>
      <c r="L2718" s="17">
        <v>42254.999918981477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119.98010000000001</v>
      </c>
      <c r="R2718" s="5">
        <f t="shared" si="169"/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7">
        <v>41979.623252314814</v>
      </c>
      <c r="K2719">
        <v>1414015049</v>
      </c>
      <c r="L2719" s="17">
        <v>41934.581585648149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120.10400000000001</v>
      </c>
      <c r="R2719" s="5">
        <f t="shared" si="169"/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7">
        <v>42493.624999999993</v>
      </c>
      <c r="K2720">
        <v>1459865945</v>
      </c>
      <c r="L2720" s="17">
        <v>42465.263252314813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103.58333333333334</v>
      </c>
      <c r="R2720" s="5">
        <f t="shared" si="169"/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7">
        <v>42477.656180555547</v>
      </c>
      <c r="K2721">
        <v>1455756294</v>
      </c>
      <c r="L2721" s="17">
        <v>42417.697847222218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108.83333333333334</v>
      </c>
      <c r="R2721" s="5">
        <f t="shared" si="169"/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7">
        <v>42685.174224537033</v>
      </c>
      <c r="K2722">
        <v>1476270653</v>
      </c>
      <c r="L2722" s="17">
        <v>42655.132557870362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118.12400000000001</v>
      </c>
      <c r="R2722" s="5">
        <f t="shared" si="169"/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7">
        <v>41523.458333333328</v>
      </c>
      <c r="K2723">
        <v>1375880598</v>
      </c>
      <c r="L2723" s="17">
        <v>41493.210625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1462</v>
      </c>
      <c r="R2723" s="5">
        <f t="shared" si="169"/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7">
        <v>42764.52376157407</v>
      </c>
      <c r="K2724">
        <v>1480538053</v>
      </c>
      <c r="L2724" s="17">
        <v>42704.52376157407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252.54</v>
      </c>
      <c r="R2724" s="5">
        <f t="shared" si="169"/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7">
        <v>42004.547314814808</v>
      </c>
      <c r="K2725">
        <v>1414872488</v>
      </c>
      <c r="L2725" s="17">
        <v>41944.505648148144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140.05000000000001</v>
      </c>
      <c r="R2725" s="5">
        <f t="shared" si="169"/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7">
        <v>42230.993738425925</v>
      </c>
      <c r="K2726">
        <v>1436860259</v>
      </c>
      <c r="L2726" s="17">
        <v>42198.993738425925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296.87520259319291</v>
      </c>
      <c r="R2726" s="5">
        <f t="shared" si="169"/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7">
        <v>42795.41128472222</v>
      </c>
      <c r="K2727">
        <v>1484070735</v>
      </c>
      <c r="L2727" s="17">
        <v>42745.41128472222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144.54249999999999</v>
      </c>
      <c r="R2727" s="5">
        <f t="shared" si="169"/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7">
        <v>42482.246655092589</v>
      </c>
      <c r="K2728">
        <v>1458741311</v>
      </c>
      <c r="L2728" s="17">
        <v>42452.246655092589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105.745</v>
      </c>
      <c r="R2728" s="5">
        <f t="shared" si="169"/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7">
        <v>42223.343321759261</v>
      </c>
      <c r="K2729">
        <v>1436804063</v>
      </c>
      <c r="L2729" s="17">
        <v>42198.343321759261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493.21000000000004</v>
      </c>
      <c r="R2729" s="5">
        <f t="shared" si="169"/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7">
        <v>42368.266597222224</v>
      </c>
      <c r="K2730">
        <v>1448461434</v>
      </c>
      <c r="L2730" s="17">
        <v>42333.266597222224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201.82666666666668</v>
      </c>
      <c r="R2730" s="5">
        <f t="shared" si="169"/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7">
        <v>42124.907372685186</v>
      </c>
      <c r="K2731">
        <v>1427867197</v>
      </c>
      <c r="L2731" s="17">
        <v>42094.907372685186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104.44</v>
      </c>
      <c r="R2731" s="5">
        <f t="shared" si="169"/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7">
        <v>41386.208043981482</v>
      </c>
      <c r="K2732">
        <v>1363611575</v>
      </c>
      <c r="L2732" s="17">
        <v>41351.208043981482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170.29262962962963</v>
      </c>
      <c r="R2732" s="5">
        <f t="shared" si="169"/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7">
        <v>41929.833333333328</v>
      </c>
      <c r="K2733">
        <v>1408624622</v>
      </c>
      <c r="L2733" s="17">
        <v>41872.192384259259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104.30333333333333</v>
      </c>
      <c r="R2733" s="5">
        <f t="shared" si="169"/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7">
        <v>41421.666666666664</v>
      </c>
      <c r="K2734">
        <v>1366917828</v>
      </c>
      <c r="L2734" s="17">
        <v>41389.474861111106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118.25000000000001</v>
      </c>
      <c r="R2734" s="5">
        <f t="shared" si="169"/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7">
        <v>42103.897847222215</v>
      </c>
      <c r="K2735">
        <v>1423463574</v>
      </c>
      <c r="L2735" s="17">
        <v>42043.939513888887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107.538</v>
      </c>
      <c r="R2735" s="5">
        <f t="shared" si="169"/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7">
        <v>42656.582638888889</v>
      </c>
      <c r="K2736">
        <v>1473782592</v>
      </c>
      <c r="L2736" s="17">
        <v>42626.335555555554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2260300</v>
      </c>
      <c r="R2736" s="5">
        <f t="shared" si="169"/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7">
        <v>41346.5</v>
      </c>
      <c r="K2737">
        <v>1360551250</v>
      </c>
      <c r="L2737" s="17">
        <v>41315.787615740737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978.13466666666682</v>
      </c>
      <c r="R2737" s="5">
        <f t="shared" si="169"/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7">
        <v>41752.333020833328</v>
      </c>
      <c r="K2738">
        <v>1395676773</v>
      </c>
      <c r="L2738" s="17">
        <v>41722.333020833328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122.9</v>
      </c>
      <c r="R2738" s="5">
        <f t="shared" si="169"/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7">
        <v>41654.458333333328</v>
      </c>
      <c r="K2739">
        <v>1386108087</v>
      </c>
      <c r="L2739" s="17">
        <v>41611.584340277775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246.0608</v>
      </c>
      <c r="R2739" s="5">
        <f t="shared" si="169"/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7">
        <v>42679.810231481482</v>
      </c>
      <c r="K2740">
        <v>1473218804</v>
      </c>
      <c r="L2740" s="17">
        <v>42619.810231481482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147.94</v>
      </c>
      <c r="R2740" s="5">
        <f t="shared" si="169"/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7">
        <v>41764.554594907408</v>
      </c>
      <c r="K2741">
        <v>1395436717</v>
      </c>
      <c r="L2741" s="17">
        <v>41719.554594907408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384.09090909090907</v>
      </c>
      <c r="R2741" s="5">
        <f t="shared" si="169"/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7">
        <v>42074.656851851854</v>
      </c>
      <c r="K2742">
        <v>1423529152</v>
      </c>
      <c r="L2742" s="17">
        <v>42044.698518518511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103.33333333333334</v>
      </c>
      <c r="R2742" s="5">
        <f t="shared" si="169"/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7">
        <v>41931.754861111105</v>
      </c>
      <c r="K2743">
        <v>1412005602</v>
      </c>
      <c r="L2743" s="17">
        <v>41911.324097222219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0.43750000000000006</v>
      </c>
      <c r="R2743" s="5">
        <f t="shared" si="169"/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7">
        <v>41044.386423611111</v>
      </c>
      <c r="K2744">
        <v>1335892587</v>
      </c>
      <c r="L2744" s="17">
        <v>41030.386423611111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29.24</v>
      </c>
      <c r="R2744" s="5">
        <f t="shared" si="169"/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7">
        <v>42661.995451388888</v>
      </c>
      <c r="K2745">
        <v>1474271607</v>
      </c>
      <c r="L2745" s="17">
        <v>42631.995451388888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5" t="e">
        <f t="shared" si="169"/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7">
        <v>40967.729143518518</v>
      </c>
      <c r="K2746">
        <v>1327886998</v>
      </c>
      <c r="L2746" s="17">
        <v>40937.729143518518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5.21875</v>
      </c>
      <c r="R2746" s="5">
        <f t="shared" si="169"/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7">
        <v>41104.654722222222</v>
      </c>
      <c r="K2747">
        <v>1337125368</v>
      </c>
      <c r="L2747" s="17">
        <v>41044.654722222222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21.887499999999999</v>
      </c>
      <c r="R2747" s="5">
        <f t="shared" si="169"/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7">
        <v>41880.44804398148</v>
      </c>
      <c r="K2748">
        <v>1406745911</v>
      </c>
      <c r="L2748" s="17">
        <v>41850.44804398148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26.700000000000003</v>
      </c>
      <c r="R2748" s="5">
        <f t="shared" si="169"/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7">
        <v>41075.798611111109</v>
      </c>
      <c r="K2749">
        <v>1337095997</v>
      </c>
      <c r="L2749" s="17">
        <v>41044.314780092594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28.000000000000004</v>
      </c>
      <c r="R2749" s="5">
        <f t="shared" si="169"/>
        <v>35</v>
      </c>
      <c r="S2749" t="str">
        <f t="shared" si="170"/>
        <v>publishing</v>
      </c>
      <c r="T2749" t="str">
        <f t="shared" si="171"/>
        <v>children's books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7">
        <v>42615.377337962964</v>
      </c>
      <c r="K2750">
        <v>1470243802</v>
      </c>
      <c r="L2750" s="17">
        <v>42585.377337962964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</v>
      </c>
      <c r="R2750" s="5">
        <f t="shared" si="169"/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7">
        <v>42098.424039351848</v>
      </c>
      <c r="K2751">
        <v>1425582637</v>
      </c>
      <c r="L2751" s="17">
        <v>42068.46570601852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</v>
      </c>
      <c r="R2751" s="5">
        <f t="shared" si="169"/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7">
        <v>41090.5</v>
      </c>
      <c r="K2752">
        <v>1340055345</v>
      </c>
      <c r="L2752" s="17">
        <v>41078.56649305555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5" t="e">
        <f t="shared" si="169"/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7">
        <v>41807.553726851853</v>
      </c>
      <c r="K2753">
        <v>1397855842</v>
      </c>
      <c r="L2753" s="17">
        <v>41747.553726851853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5" t="e">
        <f t="shared" si="169"/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7">
        <v>40895.431759259256</v>
      </c>
      <c r="K2754">
        <v>1320776504</v>
      </c>
      <c r="L2754" s="17">
        <v>40855.431759259256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68"/>
        <v>11.458333333333332</v>
      </c>
      <c r="R2754" s="5">
        <f t="shared" si="169"/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7">
        <v>41147.567395833328</v>
      </c>
      <c r="K2755">
        <v>1343425023</v>
      </c>
      <c r="L2755" s="17">
        <v>41117.567395833328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2">E2755/D2755*100</f>
        <v>19</v>
      </c>
      <c r="R2755" s="5">
        <f t="shared" ref="R2755:R2818" si="173">E2755/N2755</f>
        <v>47.5</v>
      </c>
      <c r="S2755" t="str">
        <f t="shared" ref="S2755:S2818" si="174">LEFT(P2755,SEARCH("/",P2755)-1)</f>
        <v>publishing</v>
      </c>
      <c r="T2755" t="str">
        <f t="shared" ref="T2755:T2818" si="175">RIGHT(P2755,LEN(P2755)-SEARCH("/",P2755))</f>
        <v>children's books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7">
        <v>41893.302673611113</v>
      </c>
      <c r="K2756">
        <v>1407856551</v>
      </c>
      <c r="L2756" s="17">
        <v>41863.302673611113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5" t="e">
        <f t="shared" si="173"/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7">
        <v>42102.457488425927</v>
      </c>
      <c r="K2757">
        <v>1425927527</v>
      </c>
      <c r="L2757" s="17">
        <v>42072.457488425927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52</v>
      </c>
      <c r="R2757" s="5">
        <f t="shared" si="173"/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7">
        <v>41650.567141203705</v>
      </c>
      <c r="K2758">
        <v>1386884201</v>
      </c>
      <c r="L2758" s="17">
        <v>41620.567141203705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10.48</v>
      </c>
      <c r="R2758" s="5">
        <f t="shared" si="173"/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7">
        <v>42588.323287037034</v>
      </c>
      <c r="K2759">
        <v>1469202332</v>
      </c>
      <c r="L2759" s="17">
        <v>42573.323287037034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0.66666666666666674</v>
      </c>
      <c r="R2759" s="5">
        <f t="shared" si="173"/>
        <v>5</v>
      </c>
      <c r="S2759" t="str">
        <f t="shared" si="174"/>
        <v>publishing</v>
      </c>
      <c r="T2759" t="str">
        <f t="shared" si="175"/>
        <v>children's books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7">
        <v>42653.10859953703</v>
      </c>
      <c r="K2760">
        <v>1474886183</v>
      </c>
      <c r="L2760" s="17">
        <v>42639.10859953703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11.700000000000001</v>
      </c>
      <c r="R2760" s="5">
        <f t="shared" si="173"/>
        <v>39</v>
      </c>
      <c r="S2760" t="str">
        <f t="shared" si="174"/>
        <v>publishing</v>
      </c>
      <c r="T2760" t="str">
        <f t="shared" si="175"/>
        <v>children's books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7">
        <v>42567.033171296294</v>
      </c>
      <c r="K2761">
        <v>1464943666</v>
      </c>
      <c r="L2761" s="17">
        <v>42524.033171296294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10.5</v>
      </c>
      <c r="R2761" s="5">
        <f t="shared" si="173"/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7">
        <v>41445.127986111111</v>
      </c>
      <c r="K2762">
        <v>1369134258</v>
      </c>
      <c r="L2762" s="17">
        <v>41415.127986111111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5" t="e">
        <f t="shared" si="173"/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7">
        <v>41276.73024305555</v>
      </c>
      <c r="K2763">
        <v>1354584693</v>
      </c>
      <c r="L2763" s="17">
        <v>41246.73024305555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0.72</v>
      </c>
      <c r="R2763" s="5">
        <f t="shared" si="173"/>
        <v>9</v>
      </c>
      <c r="S2763" t="str">
        <f t="shared" si="174"/>
        <v>publishing</v>
      </c>
      <c r="T2763" t="str">
        <f t="shared" si="175"/>
        <v>children's books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7">
        <v>40986.661979166667</v>
      </c>
      <c r="K2764">
        <v>1326934395</v>
      </c>
      <c r="L2764" s="17">
        <v>40926.703645833331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0.76923076923076927</v>
      </c>
      <c r="R2764" s="5">
        <f t="shared" si="173"/>
        <v>25</v>
      </c>
      <c r="S2764" t="str">
        <f t="shared" si="174"/>
        <v>publishing</v>
      </c>
      <c r="T2764" t="str">
        <f t="shared" si="175"/>
        <v>children's books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7">
        <v>41418.246342592589</v>
      </c>
      <c r="K2765">
        <v>1365515684</v>
      </c>
      <c r="L2765" s="17">
        <v>41373.246342592589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0.22842639593908631</v>
      </c>
      <c r="R2765" s="5">
        <f t="shared" si="173"/>
        <v>30</v>
      </c>
      <c r="S2765" t="str">
        <f t="shared" si="174"/>
        <v>publishing</v>
      </c>
      <c r="T2765" t="str">
        <f t="shared" si="175"/>
        <v>children's books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7">
        <v>41059.458333333328</v>
      </c>
      <c r="K2766">
        <v>1335855631</v>
      </c>
      <c r="L2766" s="17">
        <v>41029.958692129629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</v>
      </c>
      <c r="R2766" s="5">
        <f t="shared" si="173"/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7">
        <v>41210.245694444442</v>
      </c>
      <c r="K2767">
        <v>1350050028</v>
      </c>
      <c r="L2767" s="17">
        <v>41194.245694444442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5" t="e">
        <f t="shared" si="173"/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7">
        <v>40766.334699074068</v>
      </c>
      <c r="K2768">
        <v>1310486518</v>
      </c>
      <c r="L2768" s="17">
        <v>40736.334699074068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2</v>
      </c>
      <c r="R2768" s="5">
        <f t="shared" si="173"/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7">
        <v>42232.625578703701</v>
      </c>
      <c r="K2769">
        <v>1434582050</v>
      </c>
      <c r="L2769" s="17">
        <v>42172.625578703701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0.85000000000000009</v>
      </c>
      <c r="R2769" s="5">
        <f t="shared" si="173"/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7">
        <v>40997.239849537036</v>
      </c>
      <c r="K2770">
        <v>1330440323</v>
      </c>
      <c r="L2770" s="17">
        <v>40967.2815162037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14.314285714285715</v>
      </c>
      <c r="R2770" s="5">
        <f t="shared" si="173"/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7">
        <v>41795.492939814809</v>
      </c>
      <c r="K2771">
        <v>1397677790</v>
      </c>
      <c r="L2771" s="17">
        <v>41745.492939814809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0.25</v>
      </c>
      <c r="R2771" s="5">
        <f t="shared" si="173"/>
        <v>1</v>
      </c>
      <c r="S2771" t="str">
        <f t="shared" si="174"/>
        <v>publishing</v>
      </c>
      <c r="T2771" t="str">
        <f t="shared" si="175"/>
        <v>children's books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7">
        <v>41716.330208333333</v>
      </c>
      <c r="K2772">
        <v>1392569730</v>
      </c>
      <c r="L2772" s="17">
        <v>41686.371874999997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10.411249999999999</v>
      </c>
      <c r="R2772" s="5">
        <f t="shared" si="173"/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7">
        <v>41306.375</v>
      </c>
      <c r="K2773">
        <v>1355489140</v>
      </c>
      <c r="L2773" s="17">
        <v>41257.198379629626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5" t="e">
        <f t="shared" si="173"/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7">
        <v>41552.535810185182</v>
      </c>
      <c r="K2774">
        <v>1379710294</v>
      </c>
      <c r="L2774" s="17">
        <v>41537.535810185182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5" t="e">
        <f t="shared" si="173"/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7">
        <v>42484.531493055554</v>
      </c>
      <c r="K2775">
        <v>1460666721</v>
      </c>
      <c r="L2775" s="17">
        <v>42474.531493055554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0.18867924528301888</v>
      </c>
      <c r="R2775" s="5">
        <f t="shared" si="173"/>
        <v>1</v>
      </c>
      <c r="S2775" t="str">
        <f t="shared" si="174"/>
        <v>publishing</v>
      </c>
      <c r="T2775" t="str">
        <f t="shared" si="175"/>
        <v>children's books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7">
        <v>41340.793148148143</v>
      </c>
      <c r="K2776">
        <v>1360119728</v>
      </c>
      <c r="L2776" s="17">
        <v>41310.793148148143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14.249999999999998</v>
      </c>
      <c r="R2776" s="5">
        <f t="shared" si="173"/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7">
        <v>40892.680023148147</v>
      </c>
      <c r="K2777">
        <v>1321402754</v>
      </c>
      <c r="L2777" s="17">
        <v>40862.680023148147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3</v>
      </c>
      <c r="R2777" s="5">
        <f t="shared" si="173"/>
        <v>75</v>
      </c>
      <c r="S2777" t="str">
        <f t="shared" si="174"/>
        <v>publishing</v>
      </c>
      <c r="T2777" t="str">
        <f t="shared" si="175"/>
        <v>children's books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7">
        <v>42166.963842592588</v>
      </c>
      <c r="K2778">
        <v>1431414476</v>
      </c>
      <c r="L2778" s="17">
        <v>42135.963842592588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7.8809523809523814</v>
      </c>
      <c r="R2778" s="5">
        <f t="shared" si="173"/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7">
        <v>42202.335694444446</v>
      </c>
      <c r="K2779">
        <v>1434557004</v>
      </c>
      <c r="L2779" s="17">
        <v>42172.335694444446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0.33333333333333337</v>
      </c>
      <c r="R2779" s="5">
        <f t="shared" si="173"/>
        <v>10</v>
      </c>
      <c r="S2779" t="str">
        <f t="shared" si="174"/>
        <v>publishing</v>
      </c>
      <c r="T2779" t="str">
        <f t="shared" si="175"/>
        <v>children's books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7">
        <v>41876.644745370366</v>
      </c>
      <c r="K2780">
        <v>1406417306</v>
      </c>
      <c r="L2780" s="17">
        <v>41846.644745370366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25.545454545454543</v>
      </c>
      <c r="R2780" s="5">
        <f t="shared" si="173"/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7">
        <v>42330.294224537036</v>
      </c>
      <c r="K2781">
        <v>1445609021</v>
      </c>
      <c r="L2781" s="17">
        <v>42300.252557870372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</v>
      </c>
      <c r="R2781" s="5">
        <f t="shared" si="173"/>
        <v>53</v>
      </c>
      <c r="S2781" t="str">
        <f t="shared" si="174"/>
        <v>publishing</v>
      </c>
      <c r="T2781" t="str">
        <f t="shared" si="175"/>
        <v>children's books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7">
        <v>42804.114444444444</v>
      </c>
      <c r="K2782">
        <v>1486550688</v>
      </c>
      <c r="L2782" s="17">
        <v>42774.114444444444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5" t="e">
        <f t="shared" si="173"/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7">
        <v>42046.958333333336</v>
      </c>
      <c r="K2783">
        <v>1421274954</v>
      </c>
      <c r="L2783" s="17">
        <v>42018.608263888884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105.28</v>
      </c>
      <c r="R2783" s="5">
        <f t="shared" si="173"/>
        <v>47</v>
      </c>
      <c r="S2783" t="str">
        <f t="shared" si="174"/>
        <v>theater</v>
      </c>
      <c r="T2783" t="str">
        <f t="shared" si="175"/>
        <v>plays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7">
        <v>42051.874305555553</v>
      </c>
      <c r="K2784">
        <v>1421964718</v>
      </c>
      <c r="L2784" s="17">
        <v>42026.591643518514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120</v>
      </c>
      <c r="R2784" s="5">
        <f t="shared" si="173"/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7">
        <v>42117.201921296299</v>
      </c>
      <c r="K2785">
        <v>1428583846</v>
      </c>
      <c r="L2785" s="17">
        <v>42103.201921296299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114.5</v>
      </c>
      <c r="R2785" s="5">
        <f t="shared" si="173"/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7">
        <v>41941.454201388886</v>
      </c>
      <c r="K2786">
        <v>1412794443</v>
      </c>
      <c r="L2786" s="17">
        <v>41920.454201388886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119</v>
      </c>
      <c r="R2786" s="5">
        <f t="shared" si="173"/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7">
        <v>42587.541666666664</v>
      </c>
      <c r="K2787">
        <v>1467865967</v>
      </c>
      <c r="L2787" s="17">
        <v>42557.856099537035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104.67999999999999</v>
      </c>
      <c r="R2787" s="5">
        <f t="shared" si="173"/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7">
        <v>41829.235879629625</v>
      </c>
      <c r="K2788">
        <v>1403703580</v>
      </c>
      <c r="L2788" s="17">
        <v>41815.235879629625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117.83999999999999</v>
      </c>
      <c r="R2788" s="5">
        <f t="shared" si="173"/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7">
        <v>41837.865185185183</v>
      </c>
      <c r="K2789">
        <v>1403066752</v>
      </c>
      <c r="L2789" s="17">
        <v>41807.865185185183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119.7</v>
      </c>
      <c r="R2789" s="5">
        <f t="shared" si="173"/>
        <v>31.5</v>
      </c>
      <c r="S2789" t="str">
        <f t="shared" si="174"/>
        <v>theater</v>
      </c>
      <c r="T2789" t="str">
        <f t="shared" si="175"/>
        <v>plays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7">
        <v>42580.368553240733</v>
      </c>
      <c r="K2790">
        <v>1467219043</v>
      </c>
      <c r="L2790" s="17">
        <v>42550.368553240733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102.49999999999999</v>
      </c>
      <c r="R2790" s="5">
        <f t="shared" si="173"/>
        <v>102.5</v>
      </c>
      <c r="S2790" t="str">
        <f t="shared" si="174"/>
        <v>theater</v>
      </c>
      <c r="T2790" t="str">
        <f t="shared" si="175"/>
        <v>plays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7">
        <v>42074.833333333336</v>
      </c>
      <c r="K2791">
        <v>1424477934</v>
      </c>
      <c r="L2791" s="17">
        <v>42055.679791666662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101.16666666666667</v>
      </c>
      <c r="R2791" s="5">
        <f t="shared" si="173"/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7">
        <v>42046.605358796289</v>
      </c>
      <c r="K2792">
        <v>1421101903</v>
      </c>
      <c r="L2792" s="17">
        <v>42016.605358796289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105.33333333333333</v>
      </c>
      <c r="R2792" s="5">
        <f t="shared" si="173"/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7">
        <v>42621.833333333336</v>
      </c>
      <c r="K2793">
        <v>1470778559</v>
      </c>
      <c r="L2793" s="17">
        <v>42591.566655092589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102.49999999999999</v>
      </c>
      <c r="R2793" s="5">
        <f t="shared" si="173"/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7">
        <v>42227.897673611107</v>
      </c>
      <c r="K2794">
        <v>1435469559</v>
      </c>
      <c r="L2794" s="17">
        <v>42182.897673611107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107.60000000000001</v>
      </c>
      <c r="R2794" s="5">
        <f t="shared" si="173"/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7">
        <v>42206.085706018515</v>
      </c>
      <c r="K2795">
        <v>1434881005</v>
      </c>
      <c r="L2795" s="17">
        <v>42176.085706018515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110.5675</v>
      </c>
      <c r="R2795" s="5">
        <f t="shared" si="173"/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7">
        <v>42432.458333333336</v>
      </c>
      <c r="K2796">
        <v>1455640559</v>
      </c>
      <c r="L2796" s="17">
        <v>42416.35832175926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150</v>
      </c>
      <c r="R2796" s="5">
        <f t="shared" si="173"/>
        <v>25</v>
      </c>
      <c r="S2796" t="str">
        <f t="shared" si="174"/>
        <v>theater</v>
      </c>
      <c r="T2796" t="str">
        <f t="shared" si="175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7">
        <v>41796.625</v>
      </c>
      <c r="K2797">
        <v>1400675841</v>
      </c>
      <c r="L2797" s="17">
        <v>41780.192604166667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104.28571428571429</v>
      </c>
      <c r="R2797" s="5">
        <f t="shared" si="173"/>
        <v>36.5</v>
      </c>
      <c r="S2797" t="str">
        <f t="shared" si="174"/>
        <v>theater</v>
      </c>
      <c r="T2797" t="str">
        <f t="shared" si="175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7">
        <v>41825.194768518515</v>
      </c>
      <c r="K2798">
        <v>1401972028</v>
      </c>
      <c r="L2798" s="17">
        <v>41795.194768518515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115.5</v>
      </c>
      <c r="R2798" s="5">
        <f t="shared" si="173"/>
        <v>44</v>
      </c>
      <c r="S2798" t="str">
        <f t="shared" si="174"/>
        <v>theater</v>
      </c>
      <c r="T2798" t="str">
        <f t="shared" si="175"/>
        <v>plays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7">
        <v>41828.606944444444</v>
      </c>
      <c r="K2799">
        <v>1402266840</v>
      </c>
      <c r="L2799" s="17">
        <v>41798.606944444444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102.64512500000001</v>
      </c>
      <c r="R2799" s="5">
        <f t="shared" si="173"/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7">
        <v>42216.333333333336</v>
      </c>
      <c r="K2800">
        <v>1437063121</v>
      </c>
      <c r="L2800" s="17">
        <v>42201.341678240737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101.4</v>
      </c>
      <c r="R2800" s="5">
        <f t="shared" si="173"/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7">
        <v>42538.333333333336</v>
      </c>
      <c r="K2801">
        <v>1463466070</v>
      </c>
      <c r="L2801" s="17">
        <v>42506.93136574074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116.6348</v>
      </c>
      <c r="R2801" s="5">
        <f t="shared" si="173"/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7">
        <v>42008.219513888886</v>
      </c>
      <c r="K2802">
        <v>1415193366</v>
      </c>
      <c r="L2802" s="17">
        <v>41948.219513888886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133</v>
      </c>
      <c r="R2802" s="5">
        <f t="shared" si="173"/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7">
        <v>41922.125</v>
      </c>
      <c r="K2803">
        <v>1411019409</v>
      </c>
      <c r="L2803" s="17">
        <v>41899.909826388888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133.20000000000002</v>
      </c>
      <c r="R2803" s="5">
        <f t="shared" si="173"/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7">
        <v>42222.313738425924</v>
      </c>
      <c r="K2804">
        <v>1436283107</v>
      </c>
      <c r="L2804" s="17">
        <v>42192.313738425924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101.83333333333333</v>
      </c>
      <c r="R2804" s="5">
        <f t="shared" si="173"/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7">
        <v>42200.666666666664</v>
      </c>
      <c r="K2805">
        <v>1433295276</v>
      </c>
      <c r="L2805" s="17">
        <v>42157.732361111113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127.95</v>
      </c>
      <c r="R2805" s="5">
        <f t="shared" si="173"/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7">
        <v>41911.120254629626</v>
      </c>
      <c r="K2806">
        <v>1409395990</v>
      </c>
      <c r="L2806" s="17">
        <v>41881.120254629626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114.99999999999999</v>
      </c>
      <c r="R2806" s="5">
        <f t="shared" si="173"/>
        <v>50</v>
      </c>
      <c r="S2806" t="str">
        <f t="shared" si="174"/>
        <v>theater</v>
      </c>
      <c r="T2806" t="str">
        <f t="shared" si="175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7">
        <v>42238.1721412037</v>
      </c>
      <c r="K2807">
        <v>1438085273</v>
      </c>
      <c r="L2807" s="17">
        <v>42213.1721412037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110.00000000000001</v>
      </c>
      <c r="R2807" s="5">
        <f t="shared" si="173"/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7">
        <v>42221.124999999993</v>
      </c>
      <c r="K2808">
        <v>1435645490</v>
      </c>
      <c r="L2808" s="17">
        <v>42184.933912037035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112.1</v>
      </c>
      <c r="R2808" s="5">
        <f t="shared" si="173"/>
        <v>44.25</v>
      </c>
      <c r="S2808" t="str">
        <f t="shared" si="174"/>
        <v>theater</v>
      </c>
      <c r="T2808" t="str">
        <f t="shared" si="175"/>
        <v>plays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7">
        <v>42184.539791666662</v>
      </c>
      <c r="K2809">
        <v>1433019438</v>
      </c>
      <c r="L2809" s="17">
        <v>42154.539791666662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126</v>
      </c>
      <c r="R2809" s="5">
        <f t="shared" si="173"/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7">
        <v>42238.513136574074</v>
      </c>
      <c r="K2810">
        <v>1437682735</v>
      </c>
      <c r="L2810" s="17">
        <v>42208.513136574074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100.24444444444444</v>
      </c>
      <c r="R2810" s="5">
        <f t="shared" si="173"/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7">
        <v>42459.277083333327</v>
      </c>
      <c r="K2811">
        <v>1458647725</v>
      </c>
      <c r="L2811" s="17">
        <v>42451.163483796299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102.4</v>
      </c>
      <c r="R2811" s="5">
        <f t="shared" si="173"/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7">
        <v>41790.832638888889</v>
      </c>
      <c r="K2812">
        <v>1398828064</v>
      </c>
      <c r="L2812" s="17">
        <v>41758.806296296294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108.2</v>
      </c>
      <c r="R2812" s="5">
        <f t="shared" si="173"/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7">
        <v>42058.163229166668</v>
      </c>
      <c r="K2813">
        <v>1422100503</v>
      </c>
      <c r="L2813" s="17">
        <v>42028.163229166668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100.27</v>
      </c>
      <c r="R2813" s="5">
        <f t="shared" si="173"/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7">
        <v>42099.833333333336</v>
      </c>
      <c r="K2814">
        <v>1424368298</v>
      </c>
      <c r="L2814" s="17">
        <v>42054.410856481474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113.3</v>
      </c>
      <c r="R2814" s="5">
        <f t="shared" si="173"/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7">
        <v>42718.409270833326</v>
      </c>
      <c r="K2815">
        <v>1479577761</v>
      </c>
      <c r="L2815" s="17">
        <v>42693.409270833326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127.57571428571428</v>
      </c>
      <c r="R2815" s="5">
        <f t="shared" si="173"/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7">
        <v>42133.066145833327</v>
      </c>
      <c r="K2816">
        <v>1428572115</v>
      </c>
      <c r="L2816" s="17">
        <v>42103.066145833327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107.73333333333332</v>
      </c>
      <c r="R2816" s="5">
        <f t="shared" si="173"/>
        <v>25.25</v>
      </c>
      <c r="S2816" t="str">
        <f t="shared" si="174"/>
        <v>theater</v>
      </c>
      <c r="T2816" t="str">
        <f t="shared" si="175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7">
        <v>42589.443391203698</v>
      </c>
      <c r="K2817">
        <v>1468003109</v>
      </c>
      <c r="L2817" s="17">
        <v>42559.443391203698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242</v>
      </c>
      <c r="R2817" s="5">
        <f t="shared" si="173"/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7">
        <v>42218.333333333336</v>
      </c>
      <c r="K2818">
        <v>1435921992</v>
      </c>
      <c r="L2818" s="17">
        <v>42188.134166666663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2"/>
        <v>141.56666666666666</v>
      </c>
      <c r="R2818" s="5">
        <f t="shared" si="173"/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7">
        <v>42063.30164351852</v>
      </c>
      <c r="K2819">
        <v>1421680462</v>
      </c>
      <c r="L2819" s="17">
        <v>42023.30164351852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6">E2819/D2819*100</f>
        <v>130</v>
      </c>
      <c r="R2819" s="5">
        <f t="shared" ref="R2819:R2882" si="177">E2819/N2819</f>
        <v>23.636363636363637</v>
      </c>
      <c r="S2819" t="str">
        <f t="shared" ref="S2819:S2882" si="178">LEFT(P2819,SEARCH("/",P2819)-1)</f>
        <v>theater</v>
      </c>
      <c r="T2819" t="str">
        <f t="shared" ref="T2819:T2882" si="179">RIGHT(P2819,LEN(P2819)-SEARCH("/",P2819))</f>
        <v>plays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7">
        <v>42270.264884259253</v>
      </c>
      <c r="K2820">
        <v>1441290086</v>
      </c>
      <c r="L2820" s="17">
        <v>42250.264884259253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106.03</v>
      </c>
      <c r="R2820" s="5">
        <f t="shared" si="177"/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7">
        <v>42169.192233796297</v>
      </c>
      <c r="K2821">
        <v>1431693409</v>
      </c>
      <c r="L2821" s="17">
        <v>42139.192233796297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104.80000000000001</v>
      </c>
      <c r="R2821" s="5">
        <f t="shared" si="177"/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7">
        <v>42425.666666666664</v>
      </c>
      <c r="K2822">
        <v>1454337589</v>
      </c>
      <c r="L2822" s="17">
        <v>42401.277650462966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136</v>
      </c>
      <c r="R2822" s="5">
        <f t="shared" si="177"/>
        <v>13.6</v>
      </c>
      <c r="S2822" t="str">
        <f t="shared" si="178"/>
        <v>theater</v>
      </c>
      <c r="T2822" t="str">
        <f t="shared" si="179"/>
        <v>plays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7">
        <v>41905.589525462965</v>
      </c>
      <c r="K2823">
        <v>1408918135</v>
      </c>
      <c r="L2823" s="17">
        <v>41875.589525462965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100</v>
      </c>
      <c r="R2823" s="5">
        <f t="shared" si="177"/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7">
        <v>42090.308935185189</v>
      </c>
      <c r="K2824">
        <v>1424881492</v>
      </c>
      <c r="L2824" s="17">
        <v>42060.350601851846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100</v>
      </c>
      <c r="R2824" s="5">
        <f t="shared" si="177"/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7">
        <v>42094.624305555553</v>
      </c>
      <c r="K2825">
        <v>1425428206</v>
      </c>
      <c r="L2825" s="17">
        <v>42066.678310185183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124</v>
      </c>
      <c r="R2825" s="5">
        <f t="shared" si="177"/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7">
        <v>42167.738194444442</v>
      </c>
      <c r="K2826">
        <v>1431412196</v>
      </c>
      <c r="L2826" s="17">
        <v>42135.9374537037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116.92307692307693</v>
      </c>
      <c r="R2826" s="5">
        <f t="shared" si="177"/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7">
        <v>42342.459328703706</v>
      </c>
      <c r="K2827">
        <v>1446663686</v>
      </c>
      <c r="L2827" s="17">
        <v>42312.459328703706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103.33333333333334</v>
      </c>
      <c r="R2827" s="5">
        <f t="shared" si="177"/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7">
        <v>42194.958333333336</v>
      </c>
      <c r="K2828">
        <v>1434415812</v>
      </c>
      <c r="L2828" s="17">
        <v>42170.701527777775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107.74999999999999</v>
      </c>
      <c r="R2828" s="5">
        <f t="shared" si="177"/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7">
        <v>42524.354166666664</v>
      </c>
      <c r="K2829">
        <v>1462379066</v>
      </c>
      <c r="L2829" s="17">
        <v>42494.350300925922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120.24999999999999</v>
      </c>
      <c r="R2829" s="5">
        <f t="shared" si="177"/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7">
        <v>42279.624999999993</v>
      </c>
      <c r="K2830">
        <v>1441606869</v>
      </c>
      <c r="L2830" s="17">
        <v>42253.931354166663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100.37894736842105</v>
      </c>
      <c r="R2830" s="5">
        <f t="shared" si="177"/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7">
        <v>42523.100902777776</v>
      </c>
      <c r="K2831">
        <v>1462443918</v>
      </c>
      <c r="L2831" s="17">
        <v>42495.100902777776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106.52</v>
      </c>
      <c r="R2831" s="5">
        <f t="shared" si="177"/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7">
        <v>41770.832638888889</v>
      </c>
      <c r="K2832">
        <v>1398802148</v>
      </c>
      <c r="L2832" s="17">
        <v>41758.506342592591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100</v>
      </c>
      <c r="R2832" s="5">
        <f t="shared" si="177"/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7">
        <v>42201.491550925923</v>
      </c>
      <c r="K2833">
        <v>1434484070</v>
      </c>
      <c r="L2833" s="17">
        <v>42171.491550925923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110.66666666666667</v>
      </c>
      <c r="R2833" s="5">
        <f t="shared" si="177"/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7">
        <v>41966.583333333336</v>
      </c>
      <c r="K2834">
        <v>1414342894</v>
      </c>
      <c r="L2834" s="17">
        <v>41938.376087962963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114.71959999999999</v>
      </c>
      <c r="R2834" s="5">
        <f t="shared" si="177"/>
        <v>30.189368421052631</v>
      </c>
      <c r="S2834" t="str">
        <f t="shared" si="178"/>
        <v>theater</v>
      </c>
      <c r="T2834" t="str">
        <f t="shared" si="179"/>
        <v>plays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7">
        <v>42287.749999999993</v>
      </c>
      <c r="K2835">
        <v>1442804633</v>
      </c>
      <c r="L2835" s="17">
        <v>42267.794363425921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108.25925925925925</v>
      </c>
      <c r="R2835" s="5">
        <f t="shared" si="177"/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7">
        <v>42034.626504629625</v>
      </c>
      <c r="K2836">
        <v>1421362930</v>
      </c>
      <c r="L2836" s="17">
        <v>42019.626504629625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170</v>
      </c>
      <c r="R2836" s="5">
        <f t="shared" si="177"/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7">
        <v>42342.666666666664</v>
      </c>
      <c r="K2837">
        <v>1446742417</v>
      </c>
      <c r="L2837" s="17">
        <v>42313.370567129627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187.09899999999999</v>
      </c>
      <c r="R2837" s="5">
        <f t="shared" si="177"/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7">
        <v>42783.874305555553</v>
      </c>
      <c r="K2838">
        <v>1484115418</v>
      </c>
      <c r="L2838" s="17">
        <v>42745.928449074076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107.77777777777777</v>
      </c>
      <c r="R2838" s="5">
        <f t="shared" si="177"/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7">
        <v>42347.616712962961</v>
      </c>
      <c r="K2839">
        <v>1446241684</v>
      </c>
      <c r="L2839" s="17">
        <v>42307.575046296297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100</v>
      </c>
      <c r="R2839" s="5">
        <f t="shared" si="177"/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7">
        <v>41864.583333333328</v>
      </c>
      <c r="K2840">
        <v>1406039696</v>
      </c>
      <c r="L2840" s="17">
        <v>41842.274259259255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120.24999999999999</v>
      </c>
      <c r="R2840" s="5">
        <f t="shared" si="177"/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7">
        <v>41875.874305555553</v>
      </c>
      <c r="K2841">
        <v>1406958354</v>
      </c>
      <c r="L2841" s="17">
        <v>41852.906874999993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111.42857142857143</v>
      </c>
      <c r="R2841" s="5">
        <f t="shared" si="177"/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7">
        <v>42081.374999999993</v>
      </c>
      <c r="K2842">
        <v>1424825479</v>
      </c>
      <c r="L2842" s="17">
        <v>42059.702303240738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104</v>
      </c>
      <c r="R2842" s="5">
        <f t="shared" si="177"/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7">
        <v>42351.447881944441</v>
      </c>
      <c r="K2843">
        <v>1444844697</v>
      </c>
      <c r="L2843" s="17">
        <v>42291.40621527777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1</v>
      </c>
      <c r="R2843" s="5">
        <f t="shared" si="177"/>
        <v>10</v>
      </c>
      <c r="S2843" t="str">
        <f t="shared" si="178"/>
        <v>theater</v>
      </c>
      <c r="T2843" t="str">
        <f t="shared" si="179"/>
        <v>plays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7">
        <v>41811.125</v>
      </c>
      <c r="K2844">
        <v>1401058295</v>
      </c>
      <c r="L2844" s="17">
        <v>41784.619155092587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5" t="e">
        <f t="shared" si="177"/>
        <v>#DIV/0!</v>
      </c>
      <c r="S2844" t="str">
        <f t="shared" si="178"/>
        <v>theater</v>
      </c>
      <c r="T2844" t="str">
        <f t="shared" si="179"/>
        <v>plays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7">
        <v>42533.833333333336</v>
      </c>
      <c r="K2845">
        <v>1462210950</v>
      </c>
      <c r="L2845" s="17">
        <v>42492.404513888883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5" t="e">
        <f t="shared" si="177"/>
        <v>#DIV/0!</v>
      </c>
      <c r="S2845" t="str">
        <f t="shared" si="178"/>
        <v>theater</v>
      </c>
      <c r="T2845" t="str">
        <f t="shared" si="17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7">
        <v>42739.212731481479</v>
      </c>
      <c r="K2846">
        <v>1480943180</v>
      </c>
      <c r="L2846" s="17">
        <v>42709.212731481479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5.4545454545454541</v>
      </c>
      <c r="R2846" s="5">
        <f t="shared" si="177"/>
        <v>30</v>
      </c>
      <c r="S2846" t="str">
        <f t="shared" si="178"/>
        <v>theater</v>
      </c>
      <c r="T2846" t="str">
        <f t="shared" si="179"/>
        <v>plays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7">
        <v>42162.683252314811</v>
      </c>
      <c r="K2847">
        <v>1428539033</v>
      </c>
      <c r="L2847" s="17">
        <v>42102.683252314811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31.546666666666667</v>
      </c>
      <c r="R2847" s="5">
        <f t="shared" si="177"/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7">
        <v>42153.358726851853</v>
      </c>
      <c r="K2848">
        <v>1429029394</v>
      </c>
      <c r="L2848" s="17">
        <v>42108.358726851853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5" t="e">
        <f t="shared" si="177"/>
        <v>#DIV/0!</v>
      </c>
      <c r="S2848" t="str">
        <f t="shared" si="178"/>
        <v>theater</v>
      </c>
      <c r="T2848" t="str">
        <f t="shared" si="179"/>
        <v>plays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7">
        <v>42513.472974537035</v>
      </c>
      <c r="K2849">
        <v>1458847265</v>
      </c>
      <c r="L2849" s="17">
        <v>42453.472974537035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5" t="e">
        <f t="shared" si="177"/>
        <v>#DIV/0!</v>
      </c>
      <c r="S2849" t="str">
        <f t="shared" si="178"/>
        <v>theater</v>
      </c>
      <c r="T2849" t="str">
        <f t="shared" si="179"/>
        <v>plays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7">
        <v>42153.315497685187</v>
      </c>
      <c r="K2850">
        <v>1430321659</v>
      </c>
      <c r="L2850" s="17">
        <v>42123.315497685187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0.2</v>
      </c>
      <c r="R2850" s="5">
        <f t="shared" si="177"/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7">
        <v>42483.094907407409</v>
      </c>
      <c r="K2851">
        <v>1458814600</v>
      </c>
      <c r="L2851" s="17">
        <v>42453.094907407409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1</v>
      </c>
      <c r="R2851" s="5">
        <f t="shared" si="177"/>
        <v>5</v>
      </c>
      <c r="S2851" t="str">
        <f t="shared" si="178"/>
        <v>theater</v>
      </c>
      <c r="T2851" t="str">
        <f t="shared" si="179"/>
        <v>plays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7">
        <v>41887.673738425925</v>
      </c>
      <c r="K2852">
        <v>1407370211</v>
      </c>
      <c r="L2852" s="17">
        <v>41857.673738425925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3.8875000000000002</v>
      </c>
      <c r="R2852" s="5">
        <f t="shared" si="177"/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7">
        <v>42398.636805555558</v>
      </c>
      <c r="K2853">
        <v>1453334629</v>
      </c>
      <c r="L2853" s="17">
        <v>42389.669317129628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5" t="e">
        <f t="shared" si="177"/>
        <v>#DIV/0!</v>
      </c>
      <c r="S2853" t="str">
        <f t="shared" si="178"/>
        <v>theater</v>
      </c>
      <c r="T2853" t="str">
        <f t="shared" si="179"/>
        <v>plays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7">
        <v>41810.711840277778</v>
      </c>
      <c r="K2854">
        <v>1400720703</v>
      </c>
      <c r="L2854" s="17">
        <v>41780.711840277778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</v>
      </c>
      <c r="R2854" s="5">
        <f t="shared" si="177"/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7">
        <v>41895.85760416666</v>
      </c>
      <c r="K2855">
        <v>1405485297</v>
      </c>
      <c r="L2855" s="17">
        <v>41835.85760416666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5" t="e">
        <f t="shared" si="177"/>
        <v>#DIV/0!</v>
      </c>
      <c r="S2855" t="str">
        <f t="shared" si="178"/>
        <v>theater</v>
      </c>
      <c r="T2855" t="str">
        <f t="shared" si="179"/>
        <v>plays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7">
        <v>42131.383321759255</v>
      </c>
      <c r="K2856">
        <v>1429290719</v>
      </c>
      <c r="L2856" s="17">
        <v>42111.383321759255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41.699999999999996</v>
      </c>
      <c r="R2856" s="5">
        <f t="shared" si="177"/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7">
        <v>42398.648611111108</v>
      </c>
      <c r="K2857">
        <v>1451607071</v>
      </c>
      <c r="L2857" s="17">
        <v>42369.674432870372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50</v>
      </c>
      <c r="R2857" s="5">
        <f t="shared" si="177"/>
        <v>60</v>
      </c>
      <c r="S2857" t="str">
        <f t="shared" si="178"/>
        <v>theater</v>
      </c>
      <c r="T2857" t="str">
        <f t="shared" si="179"/>
        <v>plays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7">
        <v>42224.56527777778</v>
      </c>
      <c r="K2858">
        <v>1433897647</v>
      </c>
      <c r="L2858" s="17">
        <v>42164.704247685186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4.8666666666666663</v>
      </c>
      <c r="R2858" s="5">
        <f t="shared" si="177"/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7">
        <v>42786.416666666664</v>
      </c>
      <c r="K2859">
        <v>1482444295</v>
      </c>
      <c r="L2859" s="17">
        <v>42726.586747685178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19.736842105263158</v>
      </c>
      <c r="R2859" s="5">
        <f t="shared" si="177"/>
        <v>500</v>
      </c>
      <c r="S2859" t="str">
        <f t="shared" si="178"/>
        <v>theater</v>
      </c>
      <c r="T2859" t="str">
        <f t="shared" si="179"/>
        <v>plays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7">
        <v>41978.144444444442</v>
      </c>
      <c r="K2860">
        <v>1415711095</v>
      </c>
      <c r="L2860" s="17">
        <v>41954.211747685178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5" t="e">
        <f t="shared" si="177"/>
        <v>#DIV/0!</v>
      </c>
      <c r="S2860" t="str">
        <f t="shared" si="178"/>
        <v>theater</v>
      </c>
      <c r="T2860" t="str">
        <f t="shared" si="179"/>
        <v>plays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7">
        <v>42293.028981481482</v>
      </c>
      <c r="K2861">
        <v>1439800904</v>
      </c>
      <c r="L2861" s="17">
        <v>42233.028981481482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</v>
      </c>
      <c r="R2861" s="5">
        <f t="shared" si="177"/>
        <v>35</v>
      </c>
      <c r="S2861" t="str">
        <f t="shared" si="178"/>
        <v>theater</v>
      </c>
      <c r="T2861" t="str">
        <f t="shared" si="179"/>
        <v>plays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7">
        <v>42540.467314814807</v>
      </c>
      <c r="K2862">
        <v>1461179576</v>
      </c>
      <c r="L2862" s="17">
        <v>42480.467314814807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</v>
      </c>
      <c r="R2862" s="5">
        <f t="shared" si="177"/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7">
        <v>42271.2575</v>
      </c>
      <c r="K2863">
        <v>1441894248</v>
      </c>
      <c r="L2863" s="17">
        <v>42257.2575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32</v>
      </c>
      <c r="R2863" s="5">
        <f t="shared" si="177"/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7">
        <v>41814.456354166665</v>
      </c>
      <c r="K2864">
        <v>1401044229</v>
      </c>
      <c r="L2864" s="17">
        <v>41784.456354166665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0.43307086614173229</v>
      </c>
      <c r="R2864" s="5">
        <f t="shared" si="177"/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7">
        <v>41891.34170138889</v>
      </c>
      <c r="K2865">
        <v>1405095123</v>
      </c>
      <c r="L2865" s="17">
        <v>41831.34170138889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0.04</v>
      </c>
      <c r="R2865" s="5">
        <f t="shared" si="177"/>
        <v>20</v>
      </c>
      <c r="S2865" t="str">
        <f t="shared" si="178"/>
        <v>theater</v>
      </c>
      <c r="T2865" t="str">
        <f t="shared" si="179"/>
        <v>plays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7">
        <v>42202.220833333333</v>
      </c>
      <c r="K2866">
        <v>1434552207</v>
      </c>
      <c r="L2866" s="17">
        <v>42172.280173611107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</v>
      </c>
      <c r="R2866" s="5">
        <f t="shared" si="177"/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7">
        <v>42009.780775462961</v>
      </c>
      <c r="K2867">
        <v>1415328259</v>
      </c>
      <c r="L2867" s="17">
        <v>41949.780775462961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5" t="e">
        <f t="shared" si="177"/>
        <v>#DIV/0!</v>
      </c>
      <c r="S2867" t="str">
        <f t="shared" si="178"/>
        <v>theater</v>
      </c>
      <c r="T2867" t="str">
        <f t="shared" si="179"/>
        <v>plays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7">
        <v>42657.583333333336</v>
      </c>
      <c r="K2868">
        <v>1473893721</v>
      </c>
      <c r="L2868" s="17">
        <v>42627.621770833335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0.89999999999999991</v>
      </c>
      <c r="R2868" s="5">
        <f t="shared" si="177"/>
        <v>22.5</v>
      </c>
      <c r="S2868" t="str">
        <f t="shared" si="178"/>
        <v>theater</v>
      </c>
      <c r="T2868" t="str">
        <f t="shared" si="179"/>
        <v>plays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7">
        <v>42554.833333333336</v>
      </c>
      <c r="K2869">
        <v>1465533672</v>
      </c>
      <c r="L2869" s="17">
        <v>42530.861944444441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20.16</v>
      </c>
      <c r="R2869" s="5">
        <f t="shared" si="177"/>
        <v>50.4</v>
      </c>
      <c r="S2869" t="str">
        <f t="shared" si="178"/>
        <v>theater</v>
      </c>
      <c r="T2869" t="str">
        <f t="shared" si="179"/>
        <v>plays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7">
        <v>42648.493680555555</v>
      </c>
      <c r="K2870">
        <v>1473105054</v>
      </c>
      <c r="L2870" s="17">
        <v>42618.493680555555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42.011733333333332</v>
      </c>
      <c r="R2870" s="5">
        <f t="shared" si="177"/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7">
        <v>42570.260196759256</v>
      </c>
      <c r="K2871">
        <v>1466345681</v>
      </c>
      <c r="L2871" s="17">
        <v>42540.260196759256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0.88500000000000001</v>
      </c>
      <c r="R2871" s="5">
        <f t="shared" si="177"/>
        <v>35.4</v>
      </c>
      <c r="S2871" t="str">
        <f t="shared" si="178"/>
        <v>theater</v>
      </c>
      <c r="T2871" t="str">
        <f t="shared" si="179"/>
        <v>plays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7">
        <v>41775.856076388889</v>
      </c>
      <c r="K2872">
        <v>1397709165</v>
      </c>
      <c r="L2872" s="17">
        <v>41745.856076388889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15</v>
      </c>
      <c r="R2872" s="5">
        <f t="shared" si="177"/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7">
        <v>41994.405243055553</v>
      </c>
      <c r="K2873">
        <v>1417455813</v>
      </c>
      <c r="L2873" s="17">
        <v>41974.405243055553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4.67</v>
      </c>
      <c r="R2873" s="5">
        <f t="shared" si="177"/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7">
        <v>42174.782847222225</v>
      </c>
      <c r="K2874">
        <v>1429584438</v>
      </c>
      <c r="L2874" s="17">
        <v>42114.782847222225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5" t="e">
        <f t="shared" si="177"/>
        <v>#DIV/0!</v>
      </c>
      <c r="S2874" t="str">
        <f t="shared" si="178"/>
        <v>theater</v>
      </c>
      <c r="T2874" t="str">
        <f t="shared" si="179"/>
        <v>plays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7">
        <v>42032.484155092585</v>
      </c>
      <c r="K2875">
        <v>1419881831</v>
      </c>
      <c r="L2875" s="17">
        <v>42002.484155092585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38.119999999999997</v>
      </c>
      <c r="R2875" s="5">
        <f t="shared" si="177"/>
        <v>119.125</v>
      </c>
      <c r="S2875" t="str">
        <f t="shared" si="178"/>
        <v>theater</v>
      </c>
      <c r="T2875" t="str">
        <f t="shared" si="179"/>
        <v>plays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7">
        <v>42752.511412037034</v>
      </c>
      <c r="K2876">
        <v>1482092186</v>
      </c>
      <c r="L2876" s="17">
        <v>42722.511412037034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5.42</v>
      </c>
      <c r="R2876" s="5">
        <f t="shared" si="177"/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7">
        <v>42494.795057870368</v>
      </c>
      <c r="K2877">
        <v>1459825493</v>
      </c>
      <c r="L2877" s="17">
        <v>42464.795057870368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3.4999999999999996E-2</v>
      </c>
      <c r="R2877" s="5">
        <f t="shared" si="177"/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7">
        <v>42201.410636574066</v>
      </c>
      <c r="K2878">
        <v>1434477079</v>
      </c>
      <c r="L2878" s="17">
        <v>42171.410636574066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5" t="e">
        <f t="shared" si="177"/>
        <v>#DIV/0!</v>
      </c>
      <c r="S2878" t="str">
        <f t="shared" si="178"/>
        <v>theater</v>
      </c>
      <c r="T2878" t="str">
        <f t="shared" si="179"/>
        <v>plays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7">
        <v>42704.374999999993</v>
      </c>
      <c r="K2879">
        <v>1477781724</v>
      </c>
      <c r="L2879" s="17">
        <v>42672.621805555551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10.833333333333334</v>
      </c>
      <c r="R2879" s="5">
        <f t="shared" si="177"/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7">
        <v>42188.282349537032</v>
      </c>
      <c r="K2880">
        <v>1430750795</v>
      </c>
      <c r="L2880" s="17">
        <v>42128.282349537032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</v>
      </c>
      <c r="R2880" s="5">
        <f t="shared" si="177"/>
        <v>15.75</v>
      </c>
      <c r="S2880" t="str">
        <f t="shared" si="178"/>
        <v>theater</v>
      </c>
      <c r="T2880" t="str">
        <f t="shared" si="179"/>
        <v>plays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7">
        <v>42389.391909722217</v>
      </c>
      <c r="K2881">
        <v>1450718661</v>
      </c>
      <c r="L2881" s="17">
        <v>42359.391909722217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0.2589285714285714</v>
      </c>
      <c r="R2881" s="5">
        <f t="shared" si="177"/>
        <v>29</v>
      </c>
      <c r="S2881" t="str">
        <f t="shared" si="178"/>
        <v>theater</v>
      </c>
      <c r="T2881" t="str">
        <f t="shared" si="179"/>
        <v>plays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7">
        <v>42236.378472222219</v>
      </c>
      <c r="K2882">
        <v>1436305452</v>
      </c>
      <c r="L2882" s="17">
        <v>42192.57236111111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6"/>
        <v>23.333333333333332</v>
      </c>
      <c r="R2882" s="5">
        <f t="shared" si="177"/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7">
        <v>41976.305972222217</v>
      </c>
      <c r="K2883">
        <v>1412432436</v>
      </c>
      <c r="L2883" s="17">
        <v>41916.264305555553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0">E2883/D2883*100</f>
        <v>0</v>
      </c>
      <c r="R2883" s="5" t="e">
        <f t="shared" ref="R2883:R2946" si="181">E2883/N2883</f>
        <v>#DIV/0!</v>
      </c>
      <c r="S2883" t="str">
        <f t="shared" ref="S2883:S2946" si="182">LEFT(P2883,SEARCH("/",P2883)-1)</f>
        <v>theater</v>
      </c>
      <c r="T2883" t="str">
        <f t="shared" ref="T2883:T2946" si="183">RIGHT(P2883,LEN(P2883)-SEARCH("/",P2883))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7">
        <v>42491.262939814813</v>
      </c>
      <c r="K2884">
        <v>1459520318</v>
      </c>
      <c r="L2884" s="17">
        <v>42461.262939814813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33.6</v>
      </c>
      <c r="R2884" s="5">
        <f t="shared" si="181"/>
        <v>63</v>
      </c>
      <c r="S2884" t="str">
        <f t="shared" si="182"/>
        <v>theater</v>
      </c>
      <c r="T2884" t="str">
        <f t="shared" si="183"/>
        <v>plays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7">
        <v>42405.874305555553</v>
      </c>
      <c r="K2885">
        <v>1451684437</v>
      </c>
      <c r="L2885" s="17">
        <v>42370.569872685184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19.079999999999998</v>
      </c>
      <c r="R2885" s="5">
        <f t="shared" si="181"/>
        <v>381.6</v>
      </c>
      <c r="S2885" t="str">
        <f t="shared" si="182"/>
        <v>theater</v>
      </c>
      <c r="T2885" t="str">
        <f t="shared" si="183"/>
        <v>plays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7">
        <v>41978.393923611111</v>
      </c>
      <c r="K2886">
        <v>1415208435</v>
      </c>
      <c r="L2886" s="17">
        <v>41948.393923611111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0.41111111111111115</v>
      </c>
      <c r="R2886" s="5">
        <f t="shared" si="181"/>
        <v>46.25</v>
      </c>
      <c r="S2886" t="str">
        <f t="shared" si="182"/>
        <v>theater</v>
      </c>
      <c r="T2886" t="str">
        <f t="shared" si="183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7">
        <v>42076.70140046296</v>
      </c>
      <c r="K2887">
        <v>1423705801</v>
      </c>
      <c r="L2887" s="17">
        <v>42046.743067129624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32.5</v>
      </c>
      <c r="R2887" s="5">
        <f t="shared" si="181"/>
        <v>26</v>
      </c>
      <c r="S2887" t="str">
        <f t="shared" si="182"/>
        <v>theater</v>
      </c>
      <c r="T2887" t="str">
        <f t="shared" si="183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7">
        <v>42265.832638888889</v>
      </c>
      <c r="K2888">
        <v>1442243484</v>
      </c>
      <c r="L2888" s="17">
        <v>42261.299583333333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5</v>
      </c>
      <c r="R2888" s="5">
        <f t="shared" si="181"/>
        <v>10</v>
      </c>
      <c r="S2888" t="str">
        <f t="shared" si="182"/>
        <v>theater</v>
      </c>
      <c r="T2888" t="str">
        <f t="shared" si="183"/>
        <v>plays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7">
        <v>42015.094027777777</v>
      </c>
      <c r="K2889">
        <v>1418379324</v>
      </c>
      <c r="L2889" s="17">
        <v>41985.094027777777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0.16666666666666669</v>
      </c>
      <c r="R2889" s="5">
        <f t="shared" si="181"/>
        <v>5</v>
      </c>
      <c r="S2889" t="str">
        <f t="shared" si="182"/>
        <v>theater</v>
      </c>
      <c r="T2889" t="str">
        <f t="shared" si="183"/>
        <v>plays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7">
        <v>41929.874305555553</v>
      </c>
      <c r="K2890">
        <v>1412945440</v>
      </c>
      <c r="L2890" s="17">
        <v>41922.201851851853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5" t="e">
        <f t="shared" si="181"/>
        <v>#DIV/0!</v>
      </c>
      <c r="S2890" t="str">
        <f t="shared" si="182"/>
        <v>theater</v>
      </c>
      <c r="T2890" t="str">
        <f t="shared" si="183"/>
        <v>plays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7">
        <v>41880.529918981476</v>
      </c>
      <c r="K2891">
        <v>1406752985</v>
      </c>
      <c r="L2891" s="17">
        <v>41850.529918981476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38.066666666666663</v>
      </c>
      <c r="R2891" s="5">
        <f t="shared" si="181"/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7">
        <v>41859.791666666664</v>
      </c>
      <c r="K2892">
        <v>1405100992</v>
      </c>
      <c r="L2892" s="17">
        <v>41831.409629629627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</v>
      </c>
      <c r="R2892" s="5">
        <f t="shared" si="181"/>
        <v>7</v>
      </c>
      <c r="S2892" t="str">
        <f t="shared" si="182"/>
        <v>theater</v>
      </c>
      <c r="T2892" t="str">
        <f t="shared" si="183"/>
        <v>plays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7">
        <v>42475.508425925924</v>
      </c>
      <c r="K2893">
        <v>1455570728</v>
      </c>
      <c r="L2893" s="17">
        <v>42415.550092592595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</v>
      </c>
      <c r="R2893" s="5">
        <f t="shared" si="181"/>
        <v>27.3</v>
      </c>
      <c r="S2893" t="str">
        <f t="shared" si="182"/>
        <v>theater</v>
      </c>
      <c r="T2893" t="str">
        <f t="shared" si="183"/>
        <v>plays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7">
        <v>41876.541666666664</v>
      </c>
      <c r="K2894">
        <v>1408381704</v>
      </c>
      <c r="L2894" s="17">
        <v>41869.380833333329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9.0909090909090917</v>
      </c>
      <c r="R2894" s="5">
        <f t="shared" si="181"/>
        <v>29.411764705882351</v>
      </c>
      <c r="S2894" t="str">
        <f t="shared" si="182"/>
        <v>theater</v>
      </c>
      <c r="T2894" t="str">
        <f t="shared" si="183"/>
        <v>plays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7">
        <v>42012.749999999993</v>
      </c>
      <c r="K2895">
        <v>1415644395</v>
      </c>
      <c r="L2895" s="17">
        <v>41953.439756944441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0.5</v>
      </c>
      <c r="R2895" s="5">
        <f t="shared" si="181"/>
        <v>12.5</v>
      </c>
      <c r="S2895" t="str">
        <f t="shared" si="182"/>
        <v>theater</v>
      </c>
      <c r="T2895" t="str">
        <f t="shared" si="183"/>
        <v>plays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7">
        <v>42097.611284722218</v>
      </c>
      <c r="K2896">
        <v>1422920415</v>
      </c>
      <c r="L2896" s="17">
        <v>42037.652951388889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5" t="e">
        <f t="shared" si="181"/>
        <v>#DIV/0!</v>
      </c>
      <c r="S2896" t="str">
        <f t="shared" si="182"/>
        <v>theater</v>
      </c>
      <c r="T2896" t="str">
        <f t="shared" si="183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7">
        <v>41812.541666666664</v>
      </c>
      <c r="K2897">
        <v>1403356792</v>
      </c>
      <c r="L2897" s="17">
        <v>41811.222129629627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4.5999999999999996</v>
      </c>
      <c r="R2897" s="5">
        <f t="shared" si="181"/>
        <v>5.75</v>
      </c>
      <c r="S2897" t="str">
        <f t="shared" si="182"/>
        <v>theater</v>
      </c>
      <c r="T2897" t="str">
        <f t="shared" si="183"/>
        <v>plays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7">
        <v>42715.916666666664</v>
      </c>
      <c r="K2898">
        <v>1480283321</v>
      </c>
      <c r="L2898" s="17">
        <v>42701.575474537036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20.833333333333336</v>
      </c>
      <c r="R2898" s="5">
        <f t="shared" si="181"/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7">
        <v>42288.311863425923</v>
      </c>
      <c r="K2899">
        <v>1441985458</v>
      </c>
      <c r="L2899" s="17">
        <v>42258.313171296293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</v>
      </c>
      <c r="R2899" s="5">
        <f t="shared" si="181"/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7">
        <v>42308.331631944442</v>
      </c>
      <c r="K2900">
        <v>1443715053</v>
      </c>
      <c r="L2900" s="17">
        <v>42278.331631944442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4.2133333333333338</v>
      </c>
      <c r="R2900" s="5">
        <f t="shared" si="181"/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7">
        <v>42574.744884259257</v>
      </c>
      <c r="K2901">
        <v>1464141158</v>
      </c>
      <c r="L2901" s="17">
        <v>42514.744884259257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5" t="e">
        <f t="shared" si="181"/>
        <v>#DIV/0!</v>
      </c>
      <c r="S2901" t="str">
        <f t="shared" si="182"/>
        <v>theater</v>
      </c>
      <c r="T2901" t="str">
        <f t="shared" si="183"/>
        <v>plays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7">
        <v>41859.900833333333</v>
      </c>
      <c r="K2902">
        <v>1404970632</v>
      </c>
      <c r="L2902" s="17">
        <v>41829.900833333333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61.909090909090914</v>
      </c>
      <c r="R2902" s="5">
        <f t="shared" si="181"/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7">
        <v>42042.571053240739</v>
      </c>
      <c r="K2903">
        <v>1418161339</v>
      </c>
      <c r="L2903" s="17">
        <v>41982.571053240739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0.8</v>
      </c>
      <c r="R2903" s="5">
        <f t="shared" si="181"/>
        <v>3</v>
      </c>
      <c r="S2903" t="str">
        <f t="shared" si="182"/>
        <v>theater</v>
      </c>
      <c r="T2903" t="str">
        <f t="shared" si="183"/>
        <v>plays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7">
        <v>42240.106435185182</v>
      </c>
      <c r="K2904">
        <v>1437820396</v>
      </c>
      <c r="L2904" s="17">
        <v>42210.106435185182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1.6666666666666666E-2</v>
      </c>
      <c r="R2904" s="5">
        <f t="shared" si="181"/>
        <v>25</v>
      </c>
      <c r="S2904" t="str">
        <f t="shared" si="182"/>
        <v>theater</v>
      </c>
      <c r="T2904" t="str">
        <f t="shared" si="183"/>
        <v>plays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7">
        <v>42255.83354166666</v>
      </c>
      <c r="K2905">
        <v>1436587218</v>
      </c>
      <c r="L2905" s="17">
        <v>42195.83354166666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0.77999999999999992</v>
      </c>
      <c r="R2905" s="5">
        <f t="shared" si="181"/>
        <v>9.75</v>
      </c>
      <c r="S2905" t="str">
        <f t="shared" si="182"/>
        <v>theater</v>
      </c>
      <c r="T2905" t="str">
        <f t="shared" si="183"/>
        <v>plays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7">
        <v>41952.166666666664</v>
      </c>
      <c r="K2906">
        <v>1414538031</v>
      </c>
      <c r="L2906" s="17">
        <v>41940.634618055556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5</v>
      </c>
      <c r="R2906" s="5">
        <f t="shared" si="181"/>
        <v>18.75</v>
      </c>
      <c r="S2906" t="str">
        <f t="shared" si="182"/>
        <v>theater</v>
      </c>
      <c r="T2906" t="str">
        <f t="shared" si="183"/>
        <v>plays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7">
        <v>42619.723530092589</v>
      </c>
      <c r="K2907">
        <v>1472001713</v>
      </c>
      <c r="L2907" s="17">
        <v>42605.723530092589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17.771428571428572</v>
      </c>
      <c r="R2907" s="5">
        <f t="shared" si="181"/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7">
        <v>42216.708333333336</v>
      </c>
      <c r="K2908">
        <v>1436888066</v>
      </c>
      <c r="L2908" s="17">
        <v>42199.315578703703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9.4166666666666661</v>
      </c>
      <c r="R2908" s="5">
        <f t="shared" si="181"/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7">
        <v>42504.544409722213</v>
      </c>
      <c r="K2909">
        <v>1458075837</v>
      </c>
      <c r="L2909" s="17">
        <v>42444.544409722213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0.08</v>
      </c>
      <c r="R2909" s="5">
        <f t="shared" si="181"/>
        <v>1</v>
      </c>
      <c r="S2909" t="str">
        <f t="shared" si="182"/>
        <v>theater</v>
      </c>
      <c r="T2909" t="str">
        <f t="shared" si="183"/>
        <v>plays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7">
        <v>42529.398368055547</v>
      </c>
      <c r="K2910">
        <v>1462815219</v>
      </c>
      <c r="L2910" s="17">
        <v>42499.398368055547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</v>
      </c>
      <c r="R2910" s="5">
        <f t="shared" si="181"/>
        <v>52.8</v>
      </c>
      <c r="S2910" t="str">
        <f t="shared" si="182"/>
        <v>theater</v>
      </c>
      <c r="T2910" t="str">
        <f t="shared" si="183"/>
        <v>plays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7">
        <v>41968.490277777775</v>
      </c>
      <c r="K2911">
        <v>1413527001</v>
      </c>
      <c r="L2911" s="17">
        <v>41928.932881944442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1.1111111111111112E-2</v>
      </c>
      <c r="R2911" s="5">
        <f t="shared" si="181"/>
        <v>20</v>
      </c>
      <c r="S2911" t="str">
        <f t="shared" si="182"/>
        <v>theater</v>
      </c>
      <c r="T2911" t="str">
        <f t="shared" si="183"/>
        <v>plays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7">
        <v>42167.507951388885</v>
      </c>
      <c r="K2912">
        <v>1428955887</v>
      </c>
      <c r="L2912" s="17">
        <v>42107.507951388885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3.3333333333333335E-3</v>
      </c>
      <c r="R2912" s="5">
        <f t="shared" si="181"/>
        <v>1</v>
      </c>
      <c r="S2912" t="str">
        <f t="shared" si="182"/>
        <v>theater</v>
      </c>
      <c r="T2912" t="str">
        <f t="shared" si="183"/>
        <v>plays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7">
        <v>42182.435486111113</v>
      </c>
      <c r="K2913">
        <v>1431973626</v>
      </c>
      <c r="L2913" s="17">
        <v>42142.435486111113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36.5</v>
      </c>
      <c r="R2913" s="5">
        <f t="shared" si="181"/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7">
        <v>42383.798310185179</v>
      </c>
      <c r="K2914">
        <v>1450235374</v>
      </c>
      <c r="L2914" s="17">
        <v>42353.798310185179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14.058171745152354</v>
      </c>
      <c r="R2914" s="5">
        <f t="shared" si="181"/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7">
        <v>41888.589571759258</v>
      </c>
      <c r="K2915">
        <v>1404857339</v>
      </c>
      <c r="L2915" s="17">
        <v>41828.589571759258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0.02</v>
      </c>
      <c r="R2915" s="5">
        <f t="shared" si="181"/>
        <v>1</v>
      </c>
      <c r="S2915" t="str">
        <f t="shared" si="182"/>
        <v>theater</v>
      </c>
      <c r="T2915" t="str">
        <f t="shared" si="183"/>
        <v>plays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7">
        <v>42077.532337962963</v>
      </c>
      <c r="K2916">
        <v>1421185594</v>
      </c>
      <c r="L2916" s="17">
        <v>42017.574004629627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4.0000000000000001E-3</v>
      </c>
      <c r="R2916" s="5">
        <f t="shared" si="181"/>
        <v>1</v>
      </c>
      <c r="S2916" t="str">
        <f t="shared" si="182"/>
        <v>theater</v>
      </c>
      <c r="T2916" t="str">
        <f t="shared" si="183"/>
        <v>plays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7">
        <v>42445.0230324074</v>
      </c>
      <c r="K2917">
        <v>1455528790</v>
      </c>
      <c r="L2917" s="17">
        <v>42415.064699074072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61.1</v>
      </c>
      <c r="R2917" s="5">
        <f t="shared" si="181"/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7">
        <v>41778.143391203703</v>
      </c>
      <c r="K2918">
        <v>1398511589</v>
      </c>
      <c r="L2918" s="17">
        <v>41755.143391203703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7.8378378378378386</v>
      </c>
      <c r="R2918" s="5">
        <f t="shared" si="181"/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7">
        <v>42262.901006944441</v>
      </c>
      <c r="K2919">
        <v>1440826647</v>
      </c>
      <c r="L2919" s="17">
        <v>42244.901006944441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21.85</v>
      </c>
      <c r="R2919" s="5">
        <f t="shared" si="181"/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7">
        <v>42306.296377314815</v>
      </c>
      <c r="K2920">
        <v>1443712007</v>
      </c>
      <c r="L2920" s="17">
        <v>42278.296377314815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27.24</v>
      </c>
      <c r="R2920" s="5">
        <f t="shared" si="181"/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7">
        <v>41856.286215277774</v>
      </c>
      <c r="K2921">
        <v>1404658329</v>
      </c>
      <c r="L2921" s="17">
        <v>41826.286215277774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</v>
      </c>
      <c r="R2921" s="5">
        <f t="shared" si="181"/>
        <v>8.5</v>
      </c>
      <c r="S2921" t="str">
        <f t="shared" si="182"/>
        <v>theater</v>
      </c>
      <c r="T2921" t="str">
        <f t="shared" si="183"/>
        <v>plays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7">
        <v>42088.41747685185</v>
      </c>
      <c r="K2922">
        <v>1424718070</v>
      </c>
      <c r="L2922" s="17">
        <v>42058.459143518521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26.840000000000003</v>
      </c>
      <c r="R2922" s="5">
        <f t="shared" si="181"/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7">
        <v>41907.553287037037</v>
      </c>
      <c r="K2923">
        <v>1409087804</v>
      </c>
      <c r="L2923" s="17">
        <v>41877.553287037037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129</v>
      </c>
      <c r="R2923" s="5">
        <f t="shared" si="181"/>
        <v>43</v>
      </c>
      <c r="S2923" t="str">
        <f t="shared" si="182"/>
        <v>theater</v>
      </c>
      <c r="T2923" t="str">
        <f t="shared" si="183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7">
        <v>42142.540821759256</v>
      </c>
      <c r="K2924">
        <v>1428094727</v>
      </c>
      <c r="L2924" s="17">
        <v>42097.540821759256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100</v>
      </c>
      <c r="R2924" s="5">
        <f t="shared" si="181"/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7">
        <v>42027.791666666664</v>
      </c>
      <c r="K2925">
        <v>1420774779</v>
      </c>
      <c r="L2925" s="17">
        <v>42012.819201388884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100</v>
      </c>
      <c r="R2925" s="5">
        <f t="shared" si="181"/>
        <v>30</v>
      </c>
      <c r="S2925" t="str">
        <f t="shared" si="182"/>
        <v>theater</v>
      </c>
      <c r="T2925" t="str">
        <f t="shared" si="183"/>
        <v>musical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7">
        <v>42132.832638888889</v>
      </c>
      <c r="K2926">
        <v>1428585710</v>
      </c>
      <c r="L2926" s="17">
        <v>42103.223495370366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103.2</v>
      </c>
      <c r="R2926" s="5">
        <f t="shared" si="181"/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7">
        <v>41893.250787037032</v>
      </c>
      <c r="K2927">
        <v>1407852068</v>
      </c>
      <c r="L2927" s="17">
        <v>41863.250787037032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102.44597777777777</v>
      </c>
      <c r="R2927" s="5">
        <f t="shared" si="181"/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7">
        <v>42058.432627314811</v>
      </c>
      <c r="K2928">
        <v>1423506179</v>
      </c>
      <c r="L2928" s="17">
        <v>42044.432627314811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125</v>
      </c>
      <c r="R2928" s="5">
        <f t="shared" si="181"/>
        <v>75</v>
      </c>
      <c r="S2928" t="str">
        <f t="shared" si="182"/>
        <v>theater</v>
      </c>
      <c r="T2928" t="str">
        <f t="shared" si="183"/>
        <v>musical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7">
        <v>41834.875</v>
      </c>
      <c r="K2929">
        <v>1402934629</v>
      </c>
      <c r="L2929" s="17">
        <v>41806.335983796293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130.83333333333334</v>
      </c>
      <c r="R2929" s="5">
        <f t="shared" si="181"/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7">
        <v>42433.664884259262</v>
      </c>
      <c r="K2930">
        <v>1454543846</v>
      </c>
      <c r="L2930" s="17">
        <v>42403.664884259262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100</v>
      </c>
      <c r="R2930" s="5">
        <f t="shared" si="181"/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7">
        <v>41784.230995370366</v>
      </c>
      <c r="K2931">
        <v>1398432758</v>
      </c>
      <c r="L2931" s="17">
        <v>41754.230995370366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102.06937499999999</v>
      </c>
      <c r="R2931" s="5">
        <f t="shared" si="181"/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7">
        <v>42131.250740740739</v>
      </c>
      <c r="K2932">
        <v>1428415264</v>
      </c>
      <c r="L2932" s="17">
        <v>42101.250740740739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100.92000000000002</v>
      </c>
      <c r="R2932" s="5">
        <f t="shared" si="181"/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7">
        <v>41896.922222222223</v>
      </c>
      <c r="K2933">
        <v>1408604363</v>
      </c>
      <c r="L2933" s="17">
        <v>41871.957905092589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106</v>
      </c>
      <c r="R2933" s="5">
        <f t="shared" si="181"/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7">
        <v>42056.124999999993</v>
      </c>
      <c r="K2934">
        <v>1421812637</v>
      </c>
      <c r="L2934" s="17">
        <v>42024.831446759257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105.0967741935484</v>
      </c>
      <c r="R2934" s="5">
        <f t="shared" si="181"/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7">
        <v>42525.623298611106</v>
      </c>
      <c r="K2935">
        <v>1462489053</v>
      </c>
      <c r="L2935" s="17">
        <v>42495.623298611106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102.76</v>
      </c>
      <c r="R2935" s="5">
        <f t="shared" si="181"/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7">
        <v>41805.302824074075</v>
      </c>
      <c r="K2936">
        <v>1400253364</v>
      </c>
      <c r="L2936" s="17">
        <v>41775.302824074075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108</v>
      </c>
      <c r="R2936" s="5">
        <f t="shared" si="181"/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7">
        <v>42611.374999999993</v>
      </c>
      <c r="K2937">
        <v>1467468008</v>
      </c>
      <c r="L2937" s="17">
        <v>42553.250092592592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100.88571428571429</v>
      </c>
      <c r="R2937" s="5">
        <f t="shared" si="181"/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7">
        <v>41924.874305555553</v>
      </c>
      <c r="K2938">
        <v>1412091423</v>
      </c>
      <c r="L2938" s="17">
        <v>41912.317395833328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128</v>
      </c>
      <c r="R2938" s="5">
        <f t="shared" si="181"/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7">
        <v>41833.123993055553</v>
      </c>
      <c r="K2939">
        <v>1402657113</v>
      </c>
      <c r="L2939" s="17">
        <v>41803.123993055553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133.33333333333331</v>
      </c>
      <c r="R2939" s="5">
        <f t="shared" si="181"/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7">
        <v>42034.370532407404</v>
      </c>
      <c r="K2940">
        <v>1420044814</v>
      </c>
      <c r="L2940" s="17">
        <v>42004.370532407404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101.375</v>
      </c>
      <c r="R2940" s="5">
        <f t="shared" si="181"/>
        <v>126.71875</v>
      </c>
      <c r="S2940" t="str">
        <f t="shared" si="182"/>
        <v>theater</v>
      </c>
      <c r="T2940" t="str">
        <f t="shared" si="183"/>
        <v>musical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7">
        <v>41878.708333333328</v>
      </c>
      <c r="K2941">
        <v>1406316312</v>
      </c>
      <c r="L2941" s="17">
        <v>41845.47583333333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102.875</v>
      </c>
      <c r="R2941" s="5">
        <f t="shared" si="181"/>
        <v>329.2</v>
      </c>
      <c r="S2941" t="str">
        <f t="shared" si="182"/>
        <v>theater</v>
      </c>
      <c r="T2941" t="str">
        <f t="shared" si="183"/>
        <v>musical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7">
        <v>42022.440023148149</v>
      </c>
      <c r="K2942">
        <v>1418150018</v>
      </c>
      <c r="L2942" s="17">
        <v>41982.440023148149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107.24000000000001</v>
      </c>
      <c r="R2942" s="5">
        <f t="shared" si="181"/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7">
        <v>42064.626793981479</v>
      </c>
      <c r="K2943">
        <v>1422658955</v>
      </c>
      <c r="L2943" s="17">
        <v>42034.626793981479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4.0000000000000001E-3</v>
      </c>
      <c r="R2943" s="5">
        <f t="shared" si="181"/>
        <v>1</v>
      </c>
      <c r="S2943" t="str">
        <f t="shared" si="182"/>
        <v>theater</v>
      </c>
      <c r="T2943" t="str">
        <f t="shared" si="183"/>
        <v>spaces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7">
        <v>42354.512499999997</v>
      </c>
      <c r="K2944">
        <v>1448565459</v>
      </c>
      <c r="L2944" s="17">
        <v>42334.470590277771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20.424999999999997</v>
      </c>
      <c r="R2944" s="5">
        <f t="shared" si="181"/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7">
        <v>42106.796064814807</v>
      </c>
      <c r="K2945">
        <v>1426302380</v>
      </c>
      <c r="L2945" s="17">
        <v>42076.796064814807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5" t="e">
        <f t="shared" si="181"/>
        <v>#DIV/0!</v>
      </c>
      <c r="S2945" t="str">
        <f t="shared" si="182"/>
        <v>theater</v>
      </c>
      <c r="T2945" t="str">
        <f t="shared" si="183"/>
        <v>spaces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7">
        <v>42162.580995370365</v>
      </c>
      <c r="K2946">
        <v>1431122198</v>
      </c>
      <c r="L2946" s="17">
        <v>42132.580995370365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0"/>
        <v>1</v>
      </c>
      <c r="R2946" s="5">
        <f t="shared" si="181"/>
        <v>100</v>
      </c>
      <c r="S2946" t="str">
        <f t="shared" si="182"/>
        <v>theater</v>
      </c>
      <c r="T2946" t="str">
        <f t="shared" si="183"/>
        <v>spaces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7">
        <v>42147.806250000001</v>
      </c>
      <c r="K2947">
        <v>1429845660</v>
      </c>
      <c r="L2947" s="17">
        <v>42117.806250000001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4">E2947/D2947*100</f>
        <v>0</v>
      </c>
      <c r="R2947" s="5" t="e">
        <f t="shared" ref="R2947:R3010" si="185">E2947/N2947</f>
        <v>#DIV/0!</v>
      </c>
      <c r="S2947" t="str">
        <f t="shared" ref="S2947:S3010" si="186">LEFT(P2947,SEARCH("/",P2947)-1)</f>
        <v>theater</v>
      </c>
      <c r="T2947" t="str">
        <f t="shared" ref="T2947:T3010" si="187">RIGHT(P2947,LEN(P2947)-SEARCH("/",P2947))</f>
        <v>spaces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7">
        <v>42597.197824074072</v>
      </c>
      <c r="K2948">
        <v>1468673092</v>
      </c>
      <c r="L2948" s="17">
        <v>42567.197824074072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0.1</v>
      </c>
      <c r="R2948" s="5">
        <f t="shared" si="185"/>
        <v>1</v>
      </c>
      <c r="S2948" t="str">
        <f t="shared" si="186"/>
        <v>theater</v>
      </c>
      <c r="T2948" t="str">
        <f t="shared" si="187"/>
        <v>spaces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7">
        <v>42698.382638888892</v>
      </c>
      <c r="K2949">
        <v>1475760567</v>
      </c>
      <c r="L2949" s="17">
        <v>42649.228784722225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4.2880000000000003</v>
      </c>
      <c r="R2949" s="5">
        <f t="shared" si="185"/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7">
        <v>42157.315891203696</v>
      </c>
      <c r="K2950">
        <v>1428075293</v>
      </c>
      <c r="L2950" s="17">
        <v>42097.315891203696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4.8000000000000004E-3</v>
      </c>
      <c r="R2950" s="5">
        <f t="shared" si="185"/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7">
        <v>42327.531446759262</v>
      </c>
      <c r="K2951">
        <v>1445370317</v>
      </c>
      <c r="L2951" s="17">
        <v>42297.48978009259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</v>
      </c>
      <c r="R2951" s="5">
        <f t="shared" si="185"/>
        <v>12.5</v>
      </c>
      <c r="S2951" t="str">
        <f t="shared" si="186"/>
        <v>theater</v>
      </c>
      <c r="T2951" t="str">
        <f t="shared" si="187"/>
        <v>spaces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7">
        <v>42392.031851851854</v>
      </c>
      <c r="K2952">
        <v>1450946752</v>
      </c>
      <c r="L2952" s="17">
        <v>42362.031851851854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5" t="e">
        <f t="shared" si="185"/>
        <v>#DIV/0!</v>
      </c>
      <c r="S2952" t="str">
        <f t="shared" si="186"/>
        <v>theater</v>
      </c>
      <c r="T2952" t="str">
        <f t="shared" si="187"/>
        <v>spaces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7">
        <v>41917.469594907401</v>
      </c>
      <c r="K2953">
        <v>1408648573</v>
      </c>
      <c r="L2953" s="17">
        <v>41872.469594907401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2.1919999999999997</v>
      </c>
      <c r="R2953" s="5">
        <f t="shared" si="185"/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7">
        <v>42659.833333333336</v>
      </c>
      <c r="K2954">
        <v>1473957239</v>
      </c>
      <c r="L2954" s="17">
        <v>42628.356932870367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8.0250000000000004</v>
      </c>
      <c r="R2954" s="5">
        <f t="shared" si="185"/>
        <v>200.625</v>
      </c>
      <c r="S2954" t="str">
        <f t="shared" si="186"/>
        <v>theater</v>
      </c>
      <c r="T2954" t="str">
        <f t="shared" si="187"/>
        <v>spaces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7">
        <v>42285.458576388883</v>
      </c>
      <c r="K2955">
        <v>1441738821</v>
      </c>
      <c r="L2955" s="17">
        <v>42255.458576388883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0.15125</v>
      </c>
      <c r="R2955" s="5">
        <f t="shared" si="185"/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7">
        <v>42810.208368055559</v>
      </c>
      <c r="K2956">
        <v>1487944803</v>
      </c>
      <c r="L2956" s="17">
        <v>42790.250034722216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5" t="e">
        <f t="shared" si="185"/>
        <v>#DIV/0!</v>
      </c>
      <c r="S2956" t="str">
        <f t="shared" si="186"/>
        <v>theater</v>
      </c>
      <c r="T2956" t="str">
        <f t="shared" si="187"/>
        <v>spaces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7">
        <v>42171.407974537033</v>
      </c>
      <c r="K2957">
        <v>1431884849</v>
      </c>
      <c r="L2957" s="17">
        <v>42141.407974537033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59.583333333333336</v>
      </c>
      <c r="R2957" s="5">
        <f t="shared" si="185"/>
        <v>65</v>
      </c>
      <c r="S2957" t="str">
        <f t="shared" si="186"/>
        <v>theater</v>
      </c>
      <c r="T2957" t="str">
        <f t="shared" si="187"/>
        <v>spaces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7">
        <v>42494.625578703701</v>
      </c>
      <c r="K2958">
        <v>1459810850</v>
      </c>
      <c r="L2958" s="17">
        <v>42464.625578703701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16.734177215189874</v>
      </c>
      <c r="R2958" s="5">
        <f t="shared" si="185"/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7">
        <v>42090.636249999996</v>
      </c>
      <c r="K2959">
        <v>1422317772</v>
      </c>
      <c r="L2959" s="17">
        <v>42030.67791666666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1.8666666666666669</v>
      </c>
      <c r="R2959" s="5">
        <f t="shared" si="185"/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7">
        <v>42498.404131944444</v>
      </c>
      <c r="K2960">
        <v>1457548917</v>
      </c>
      <c r="L2960" s="17">
        <v>42438.445798611108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5" t="e">
        <f t="shared" si="185"/>
        <v>#DIV/0!</v>
      </c>
      <c r="S2960" t="str">
        <f t="shared" si="186"/>
        <v>theater</v>
      </c>
      <c r="T2960" t="str">
        <f t="shared" si="187"/>
        <v>spaces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7">
        <v>42527.675057870372</v>
      </c>
      <c r="K2961">
        <v>1462666325</v>
      </c>
      <c r="L2961" s="17">
        <v>42497.675057870372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5" t="e">
        <f t="shared" si="185"/>
        <v>#DIV/0!</v>
      </c>
      <c r="S2961" t="str">
        <f t="shared" si="186"/>
        <v>theater</v>
      </c>
      <c r="T2961" t="str">
        <f t="shared" si="187"/>
        <v>spaces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7">
        <v>41893.42387731481</v>
      </c>
      <c r="K2962">
        <v>1407867023</v>
      </c>
      <c r="L2962" s="17">
        <v>41863.42387731481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5" t="e">
        <f t="shared" si="185"/>
        <v>#DIV/0!</v>
      </c>
      <c r="S2962" t="str">
        <f t="shared" si="186"/>
        <v>theater</v>
      </c>
      <c r="T2962" t="str">
        <f t="shared" si="187"/>
        <v>spaces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7">
        <v>42088.833333333336</v>
      </c>
      <c r="K2963">
        <v>1424927159</v>
      </c>
      <c r="L2963" s="17">
        <v>42060.879155092589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109.62</v>
      </c>
      <c r="R2963" s="5">
        <f t="shared" si="185"/>
        <v>50.75</v>
      </c>
      <c r="S2963" t="str">
        <f t="shared" si="186"/>
        <v>theater</v>
      </c>
      <c r="T2963" t="str">
        <f t="shared" si="187"/>
        <v>plays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7">
        <v>42063.957638888889</v>
      </c>
      <c r="K2964">
        <v>1422769906</v>
      </c>
      <c r="L2964" s="17">
        <v>42035.910949074074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121.8</v>
      </c>
      <c r="R2964" s="5">
        <f t="shared" si="185"/>
        <v>60.9</v>
      </c>
      <c r="S2964" t="str">
        <f t="shared" si="186"/>
        <v>theater</v>
      </c>
      <c r="T2964" t="str">
        <f t="shared" si="187"/>
        <v>plays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7">
        <v>42187.13685185185</v>
      </c>
      <c r="K2965">
        <v>1433243824</v>
      </c>
      <c r="L2965" s="17">
        <v>42157.13685185185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106.85</v>
      </c>
      <c r="R2965" s="5">
        <f t="shared" si="185"/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7">
        <v>41857.563888888886</v>
      </c>
      <c r="K2966">
        <v>1404769819</v>
      </c>
      <c r="L2966" s="17">
        <v>41827.576608796291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100.71379999999999</v>
      </c>
      <c r="R2966" s="5">
        <f t="shared" si="185"/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7">
        <v>42192.396215277775</v>
      </c>
      <c r="K2967">
        <v>1433698233</v>
      </c>
      <c r="L2967" s="17">
        <v>42162.396215277775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109.00000000000001</v>
      </c>
      <c r="R2967" s="5">
        <f t="shared" si="185"/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7">
        <v>42263.405231481483</v>
      </c>
      <c r="K2968">
        <v>1439833412</v>
      </c>
      <c r="L2968" s="17">
        <v>42233.405231481483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113.63000000000001</v>
      </c>
      <c r="R2968" s="5">
        <f t="shared" si="185"/>
        <v>88.7734375</v>
      </c>
      <c r="S2968" t="str">
        <f t="shared" si="186"/>
        <v>theater</v>
      </c>
      <c r="T2968" t="str">
        <f t="shared" si="187"/>
        <v>plays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7">
        <v>42071.822824074072</v>
      </c>
      <c r="K2969">
        <v>1423284292</v>
      </c>
      <c r="L2969" s="17">
        <v>42041.864490740736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113.92</v>
      </c>
      <c r="R2969" s="5">
        <f t="shared" si="185"/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7">
        <v>42598.832638888889</v>
      </c>
      <c r="K2970">
        <v>1470227660</v>
      </c>
      <c r="L2970" s="17">
        <v>42585.190509259257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106</v>
      </c>
      <c r="R2970" s="5">
        <f t="shared" si="185"/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7">
        <v>42127.618750000001</v>
      </c>
      <c r="K2971">
        <v>1428087153</v>
      </c>
      <c r="L2971" s="17">
        <v>42097.453159722216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162.5</v>
      </c>
      <c r="R2971" s="5">
        <f t="shared" si="185"/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7">
        <v>41838.336238425924</v>
      </c>
      <c r="K2972">
        <v>1403107451</v>
      </c>
      <c r="L2972" s="17">
        <v>41808.336238425924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106</v>
      </c>
      <c r="R2972" s="5">
        <f t="shared" si="185"/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7">
        <v>41882.324976851851</v>
      </c>
      <c r="K2973">
        <v>1406908078</v>
      </c>
      <c r="L2973" s="17">
        <v>41852.324976851851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100.15624999999999</v>
      </c>
      <c r="R2973" s="5">
        <f t="shared" si="185"/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7">
        <v>42708.708333333336</v>
      </c>
      <c r="K2974">
        <v>1479609520</v>
      </c>
      <c r="L2974" s="17">
        <v>42693.77685185185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105.35000000000001</v>
      </c>
      <c r="R2974" s="5">
        <f t="shared" si="185"/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7">
        <v>42369.833333333336</v>
      </c>
      <c r="K2975">
        <v>1449171508</v>
      </c>
      <c r="L2975" s="17">
        <v>42341.485046296293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174.8</v>
      </c>
      <c r="R2975" s="5">
        <f t="shared" si="185"/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7">
        <v>41907.732638888883</v>
      </c>
      <c r="K2976">
        <v>1409275671</v>
      </c>
      <c r="L2976" s="17">
        <v>41879.727673611109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102</v>
      </c>
      <c r="R2976" s="5">
        <f t="shared" si="185"/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7">
        <v>41969.791666666664</v>
      </c>
      <c r="K2977">
        <v>1414599886</v>
      </c>
      <c r="L2977" s="17">
        <v>41941.350532407407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100.125</v>
      </c>
      <c r="R2977" s="5">
        <f t="shared" si="185"/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7">
        <v>42442.166666666664</v>
      </c>
      <c r="K2978">
        <v>1456421530</v>
      </c>
      <c r="L2978" s="17">
        <v>42425.397337962961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171.42857142857142</v>
      </c>
      <c r="R2978" s="5">
        <f t="shared" si="185"/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7">
        <v>42085.759722222218</v>
      </c>
      <c r="K2979">
        <v>1421960934</v>
      </c>
      <c r="L2979" s="17">
        <v>42026.547847222224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113.56666666666666</v>
      </c>
      <c r="R2979" s="5">
        <f t="shared" si="185"/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7">
        <v>41931.915972222218</v>
      </c>
      <c r="K2980">
        <v>1412954547</v>
      </c>
      <c r="L2980" s="17">
        <v>41922.307256944441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129.46666666666667</v>
      </c>
      <c r="R2980" s="5">
        <f t="shared" si="185"/>
        <v>60.6875</v>
      </c>
      <c r="S2980" t="str">
        <f t="shared" si="186"/>
        <v>theater</v>
      </c>
      <c r="T2980" t="str">
        <f t="shared" si="187"/>
        <v>plays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7">
        <v>42009.916666666664</v>
      </c>
      <c r="K2981">
        <v>1419104823</v>
      </c>
      <c r="L2981" s="17">
        <v>41993.491006944438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101.4</v>
      </c>
      <c r="R2981" s="5">
        <f t="shared" si="185"/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7">
        <v>42239.749999999993</v>
      </c>
      <c r="K2982">
        <v>1438639130</v>
      </c>
      <c r="L2982" s="17">
        <v>42219.58252314815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109.16666666666666</v>
      </c>
      <c r="R2982" s="5">
        <f t="shared" si="185"/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7">
        <v>42270.226342592585</v>
      </c>
      <c r="K2983">
        <v>1439126756</v>
      </c>
      <c r="L2983" s="17">
        <v>42225.226342592585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128.92500000000001</v>
      </c>
      <c r="R2983" s="5">
        <f t="shared" si="185"/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7">
        <v>42411.353506944441</v>
      </c>
      <c r="K2984">
        <v>1452616143</v>
      </c>
      <c r="L2984" s="17">
        <v>42381.353506944441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102.06</v>
      </c>
      <c r="R2984" s="5">
        <f t="shared" si="185"/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7">
        <v>41954.340694444443</v>
      </c>
      <c r="K2985">
        <v>1410534636</v>
      </c>
      <c r="L2985" s="17">
        <v>41894.299027777779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146.53957758620692</v>
      </c>
      <c r="R2985" s="5">
        <f t="shared" si="185"/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7">
        <v>42605.945381944439</v>
      </c>
      <c r="K2986">
        <v>1469428881</v>
      </c>
      <c r="L2986" s="17">
        <v>42575.945381944439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100.352</v>
      </c>
      <c r="R2986" s="5">
        <f t="shared" si="185"/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7">
        <v>42673.833333333336</v>
      </c>
      <c r="K2987">
        <v>1476228128</v>
      </c>
      <c r="L2987" s="17">
        <v>42654.640370370362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121.64999999999999</v>
      </c>
      <c r="R2987" s="5">
        <f t="shared" si="185"/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7">
        <v>42491.125069444439</v>
      </c>
      <c r="K2988">
        <v>1456920006</v>
      </c>
      <c r="L2988" s="17">
        <v>42431.16673611111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105.5</v>
      </c>
      <c r="R2988" s="5">
        <f t="shared" si="185"/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7">
        <v>42655.666666666664</v>
      </c>
      <c r="K2989">
        <v>1473837751</v>
      </c>
      <c r="L2989" s="17">
        <v>42626.973969907405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110.4008</v>
      </c>
      <c r="R2989" s="5">
        <f t="shared" si="185"/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7">
        <v>42541.028715277782</v>
      </c>
      <c r="K2990">
        <v>1463820081</v>
      </c>
      <c r="L2990" s="17">
        <v>42511.028715277782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100</v>
      </c>
      <c r="R2990" s="5">
        <f t="shared" si="185"/>
        <v>35.714285714285715</v>
      </c>
      <c r="S2990" t="str">
        <f t="shared" si="186"/>
        <v>theater</v>
      </c>
      <c r="T2990" t="str">
        <f t="shared" si="187"/>
        <v>spaces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7">
        <v>42358.874305555553</v>
      </c>
      <c r="K2991">
        <v>1448756962</v>
      </c>
      <c r="L2991" s="17">
        <v>42336.687060185184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176.535</v>
      </c>
      <c r="R2991" s="5">
        <f t="shared" si="185"/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7">
        <v>42376.240972222215</v>
      </c>
      <c r="K2992">
        <v>1449150420</v>
      </c>
      <c r="L2992" s="17">
        <v>42341.240972222215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100</v>
      </c>
      <c r="R2992" s="5">
        <f t="shared" si="185"/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7">
        <v>42762.503819444442</v>
      </c>
      <c r="K2993">
        <v>1483646730</v>
      </c>
      <c r="L2993" s="17">
        <v>42740.503819444442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103.29411764705883</v>
      </c>
      <c r="R2993" s="5">
        <f t="shared" si="185"/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7">
        <v>42652.434143518512</v>
      </c>
      <c r="K2994">
        <v>1473445510</v>
      </c>
      <c r="L2994" s="17">
        <v>42622.434143518512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104.5</v>
      </c>
      <c r="R2994" s="5">
        <f t="shared" si="185"/>
        <v>48.984375</v>
      </c>
      <c r="S2994" t="str">
        <f t="shared" si="186"/>
        <v>theater</v>
      </c>
      <c r="T2994" t="str">
        <f t="shared" si="187"/>
        <v>spaces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7">
        <v>42420.50540509259</v>
      </c>
      <c r="K2995">
        <v>1453406867</v>
      </c>
      <c r="L2995" s="17">
        <v>42390.50540509259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100.29999999999998</v>
      </c>
      <c r="R2995" s="5">
        <f t="shared" si="185"/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7">
        <v>41915.145509259259</v>
      </c>
      <c r="K2996">
        <v>1409743772</v>
      </c>
      <c r="L2996" s="17">
        <v>41885.145509259259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457.74666666666673</v>
      </c>
      <c r="R2996" s="5">
        <f t="shared" si="185"/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7">
        <v>42754.331840277773</v>
      </c>
      <c r="K2997">
        <v>1482249471</v>
      </c>
      <c r="L2997" s="17">
        <v>42724.331840277773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104.96000000000001</v>
      </c>
      <c r="R2997" s="5">
        <f t="shared" si="185"/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7">
        <v>42150.57916666667</v>
      </c>
      <c r="K2998">
        <v>1427493240</v>
      </c>
      <c r="L2998" s="17">
        <v>42090.57916666667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171.94285714285715</v>
      </c>
      <c r="R2998" s="5">
        <f t="shared" si="185"/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7">
        <v>42792.874305555553</v>
      </c>
      <c r="K2999">
        <v>1486661793</v>
      </c>
      <c r="L2999" s="17">
        <v>42775.400381944441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103.73000000000002</v>
      </c>
      <c r="R2999" s="5">
        <f t="shared" si="185"/>
        <v>90.2</v>
      </c>
      <c r="S2999" t="str">
        <f t="shared" si="186"/>
        <v>theater</v>
      </c>
      <c r="T2999" t="str">
        <f t="shared" si="187"/>
        <v>spaces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7">
        <v>41805.850694444445</v>
      </c>
      <c r="K3000">
        <v>1400474329</v>
      </c>
      <c r="L3000" s="17">
        <v>41777.860289351847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103.029</v>
      </c>
      <c r="R3000" s="5">
        <f t="shared" si="185"/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7">
        <v>42794.749999999993</v>
      </c>
      <c r="K3001">
        <v>1487094360</v>
      </c>
      <c r="L3001" s="17">
        <v>42780.406944444439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118.88888888888889</v>
      </c>
      <c r="R3001" s="5">
        <f t="shared" si="185"/>
        <v>80.25</v>
      </c>
      <c r="S3001" t="str">
        <f t="shared" si="186"/>
        <v>theater</v>
      </c>
      <c r="T3001" t="str">
        <f t="shared" si="187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7">
        <v>42766.416666666664</v>
      </c>
      <c r="K3002">
        <v>1484682670</v>
      </c>
      <c r="L3002" s="17">
        <v>42752.49386574074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100</v>
      </c>
      <c r="R3002" s="5">
        <f t="shared" si="185"/>
        <v>62.5</v>
      </c>
      <c r="S3002" t="str">
        <f t="shared" si="186"/>
        <v>theater</v>
      </c>
      <c r="T3002" t="str">
        <f t="shared" si="187"/>
        <v>spaces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7">
        <v>42564.562291666669</v>
      </c>
      <c r="K3003">
        <v>1465853382</v>
      </c>
      <c r="L3003" s="17">
        <v>42534.562291666669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318.69988910451895</v>
      </c>
      <c r="R3003" s="5">
        <f t="shared" si="185"/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7">
        <v>41269.502916666665</v>
      </c>
      <c r="K3004">
        <v>1353960252</v>
      </c>
      <c r="L3004" s="17">
        <v>41239.502916666665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108.50614285714286</v>
      </c>
      <c r="R3004" s="5">
        <f t="shared" si="185"/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7">
        <v>42429.915972222218</v>
      </c>
      <c r="K3005">
        <v>1454098976</v>
      </c>
      <c r="L3005" s="17">
        <v>42398.515925925924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101.16666666666667</v>
      </c>
      <c r="R3005" s="5">
        <f t="shared" si="185"/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7">
        <v>41958.589398148142</v>
      </c>
      <c r="K3006">
        <v>1413493724</v>
      </c>
      <c r="L3006" s="17">
        <v>41928.547731481478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112.815</v>
      </c>
      <c r="R3006" s="5">
        <f t="shared" si="185"/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7">
        <v>41918.341493055552</v>
      </c>
      <c r="K3007">
        <v>1410019905</v>
      </c>
      <c r="L3007" s="17">
        <v>41888.341493055552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120.49622641509434</v>
      </c>
      <c r="R3007" s="5">
        <f t="shared" si="185"/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7">
        <v>41987.423506944448</v>
      </c>
      <c r="K3008">
        <v>1415988591</v>
      </c>
      <c r="L3008" s="17">
        <v>41957.423506944448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107.74999999999999</v>
      </c>
      <c r="R3008" s="5">
        <f t="shared" si="185"/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7">
        <v>42118.882905092592</v>
      </c>
      <c r="K3009">
        <v>1428124283</v>
      </c>
      <c r="L3009" s="17">
        <v>42097.882905092592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180</v>
      </c>
      <c r="R3009" s="5">
        <f t="shared" si="185"/>
        <v>54</v>
      </c>
      <c r="S3009" t="str">
        <f t="shared" si="186"/>
        <v>theater</v>
      </c>
      <c r="T3009" t="str">
        <f t="shared" si="187"/>
        <v>spaces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7">
        <v>42389.878692129627</v>
      </c>
      <c r="K3010">
        <v>1450760719</v>
      </c>
      <c r="L3010" s="17">
        <v>42359.878692129627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4"/>
        <v>101.16666666666667</v>
      </c>
      <c r="R3010" s="5">
        <f t="shared" si="185"/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7">
        <v>41969.278240740743</v>
      </c>
      <c r="K3011">
        <v>1414417240</v>
      </c>
      <c r="L3011" s="17">
        <v>41939.236574074072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88">E3011/D3011*100</f>
        <v>119.756</v>
      </c>
      <c r="R3011" s="5">
        <f t="shared" ref="R3011:R3074" si="189">E3011/N3011</f>
        <v>233.8984375</v>
      </c>
      <c r="S3011" t="str">
        <f t="shared" ref="S3011:S3074" si="190">LEFT(P3011,SEARCH("/",P3011)-1)</f>
        <v>theater</v>
      </c>
      <c r="T3011" t="str">
        <f t="shared" ref="T3011:T3074" si="191">RIGHT(P3011,LEN(P3011)-SEARCH("/",P3011))</f>
        <v>spaces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7">
        <v>42056.499062499999</v>
      </c>
      <c r="K3012">
        <v>1419364719</v>
      </c>
      <c r="L3012" s="17">
        <v>41996.499062499999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158</v>
      </c>
      <c r="R3012" s="5">
        <f t="shared" si="189"/>
        <v>158</v>
      </c>
      <c r="S3012" t="str">
        <f t="shared" si="190"/>
        <v>theater</v>
      </c>
      <c r="T3012" t="str">
        <f t="shared" si="191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7">
        <v>42361.624305555553</v>
      </c>
      <c r="K3013">
        <v>1448536516</v>
      </c>
      <c r="L3013" s="17">
        <v>42334.135601851849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123.66666666666666</v>
      </c>
      <c r="R3013" s="5">
        <f t="shared" si="189"/>
        <v>14.84</v>
      </c>
      <c r="S3013" t="str">
        <f t="shared" si="190"/>
        <v>theater</v>
      </c>
      <c r="T3013" t="str">
        <f t="shared" si="191"/>
        <v>spaces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7">
        <v>42045.369560185187</v>
      </c>
      <c r="K3014">
        <v>1421772730</v>
      </c>
      <c r="L3014" s="17">
        <v>42024.369560185187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117.12499999999999</v>
      </c>
      <c r="R3014" s="5">
        <f t="shared" si="189"/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7">
        <v>42176.502881944441</v>
      </c>
      <c r="K3015">
        <v>1432325049</v>
      </c>
      <c r="L3015" s="17">
        <v>42146.502881944441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156.96</v>
      </c>
      <c r="R3015" s="5">
        <f t="shared" si="189"/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7">
        <v>41947.875</v>
      </c>
      <c r="K3016">
        <v>1412737080</v>
      </c>
      <c r="L3016" s="17">
        <v>41919.790277777778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113.104</v>
      </c>
      <c r="R3016" s="5">
        <f t="shared" si="189"/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7">
        <v>41800.833333333328</v>
      </c>
      <c r="K3017">
        <v>1401125238</v>
      </c>
      <c r="L3017" s="17">
        <v>41785.393958333334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103.17647058823529</v>
      </c>
      <c r="R3017" s="5">
        <f t="shared" si="189"/>
        <v>87.7</v>
      </c>
      <c r="S3017" t="str">
        <f t="shared" si="190"/>
        <v>theater</v>
      </c>
      <c r="T3017" t="str">
        <f t="shared" si="191"/>
        <v>spaces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7">
        <v>41838.214722222219</v>
      </c>
      <c r="K3018">
        <v>1400504952</v>
      </c>
      <c r="L3018" s="17">
        <v>41778.214722222219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102.61176470588236</v>
      </c>
      <c r="R3018" s="5">
        <f t="shared" si="189"/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7">
        <v>41871.516701388886</v>
      </c>
      <c r="K3019">
        <v>1405974243</v>
      </c>
      <c r="L3019" s="17">
        <v>41841.516701388886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105.84090909090908</v>
      </c>
      <c r="R3019" s="5">
        <f t="shared" si="189"/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7">
        <v>42205.583333333336</v>
      </c>
      <c r="K3020">
        <v>1433747376</v>
      </c>
      <c r="L3020" s="17">
        <v>42162.965000000004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100.71428571428571</v>
      </c>
      <c r="R3020" s="5">
        <f t="shared" si="189"/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7">
        <v>41785.791666666664</v>
      </c>
      <c r="K3021">
        <v>1398801620</v>
      </c>
      <c r="L3021" s="17">
        <v>41758.500231481477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121.23333333333332</v>
      </c>
      <c r="R3021" s="5">
        <f t="shared" si="189"/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7">
        <v>42230.513113425921</v>
      </c>
      <c r="K3022">
        <v>1434399533</v>
      </c>
      <c r="L3022" s="17">
        <v>42170.513113425921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100.57142857142858</v>
      </c>
      <c r="R3022" s="5">
        <f t="shared" si="189"/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7">
        <v>42695.915972222218</v>
      </c>
      <c r="K3023">
        <v>1476715869</v>
      </c>
      <c r="L3023" s="17">
        <v>42660.285520833328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116.02222222222223</v>
      </c>
      <c r="R3023" s="5">
        <f t="shared" si="189"/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7">
        <v>42609.620474537034</v>
      </c>
      <c r="K3024">
        <v>1468450409</v>
      </c>
      <c r="L3024" s="17">
        <v>42564.620474537034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100.88</v>
      </c>
      <c r="R3024" s="5">
        <f t="shared" si="189"/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7">
        <v>42166.34243055556</v>
      </c>
      <c r="K3025">
        <v>1430151186</v>
      </c>
      <c r="L3025" s="17">
        <v>42121.34243055556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103</v>
      </c>
      <c r="R3025" s="5">
        <f t="shared" si="189"/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7">
        <v>41188.660590277774</v>
      </c>
      <c r="K3026">
        <v>1346975475</v>
      </c>
      <c r="L3026" s="17">
        <v>41158.660590277774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246.42</v>
      </c>
      <c r="R3026" s="5">
        <f t="shared" si="189"/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7">
        <v>41789.333333333328</v>
      </c>
      <c r="K3027">
        <v>1399032813</v>
      </c>
      <c r="L3027" s="17">
        <v>41761.176076388889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302.2</v>
      </c>
      <c r="R3027" s="5">
        <f t="shared" si="189"/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7">
        <v>42797.126064814809</v>
      </c>
      <c r="K3028">
        <v>1487329292</v>
      </c>
      <c r="L3028" s="17">
        <v>42783.126064814809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143.33333333333334</v>
      </c>
      <c r="R3028" s="5">
        <f t="shared" si="189"/>
        <v>51.6</v>
      </c>
      <c r="S3028" t="str">
        <f t="shared" si="190"/>
        <v>theater</v>
      </c>
      <c r="T3028" t="str">
        <f t="shared" si="191"/>
        <v>spaces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7">
        <v>42083.329293981478</v>
      </c>
      <c r="K3029">
        <v>1424278451</v>
      </c>
      <c r="L3029" s="17">
        <v>42053.37096064815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131.44</v>
      </c>
      <c r="R3029" s="5">
        <f t="shared" si="189"/>
        <v>164.3</v>
      </c>
      <c r="S3029" t="str">
        <f t="shared" si="190"/>
        <v>theater</v>
      </c>
      <c r="T3029" t="str">
        <f t="shared" si="191"/>
        <v>spaces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7">
        <v>42596.930844907409</v>
      </c>
      <c r="K3030">
        <v>1468650025</v>
      </c>
      <c r="L3030" s="17">
        <v>42566.930844907409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168.01999999999998</v>
      </c>
      <c r="R3030" s="5">
        <f t="shared" si="189"/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7">
        <v>41960.857638888883</v>
      </c>
      <c r="K3031">
        <v>1413824447</v>
      </c>
      <c r="L3031" s="17">
        <v>41932.375543981478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109.67666666666666</v>
      </c>
      <c r="R3031" s="5">
        <f t="shared" si="189"/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7">
        <v>42263.4140162037</v>
      </c>
      <c r="K3032">
        <v>1439834171</v>
      </c>
      <c r="L3032" s="17">
        <v>42233.4140162037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106.6857142857143</v>
      </c>
      <c r="R3032" s="5">
        <f t="shared" si="189"/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7">
        <v>42657.549155092587</v>
      </c>
      <c r="K3033">
        <v>1471295447</v>
      </c>
      <c r="L3033" s="17">
        <v>42597.549155092587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100</v>
      </c>
      <c r="R3033" s="5">
        <f t="shared" si="189"/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7">
        <v>42257.711331018516</v>
      </c>
      <c r="K3034">
        <v>1439341459</v>
      </c>
      <c r="L3034" s="17">
        <v>42227.711331018516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127.2</v>
      </c>
      <c r="R3034" s="5">
        <f t="shared" si="189"/>
        <v>50.88</v>
      </c>
      <c r="S3034" t="str">
        <f t="shared" si="190"/>
        <v>theater</v>
      </c>
      <c r="T3034" t="str">
        <f t="shared" si="191"/>
        <v>spaces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7">
        <v>42599.776909722219</v>
      </c>
      <c r="K3035">
        <v>1468895925</v>
      </c>
      <c r="L3035" s="17">
        <v>42569.776909722219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146.53333333333333</v>
      </c>
      <c r="R3035" s="5">
        <f t="shared" si="189"/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7">
        <v>42674.832638888889</v>
      </c>
      <c r="K3036">
        <v>1475326255</v>
      </c>
      <c r="L3036" s="17">
        <v>42644.202025462961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112.53599999999999</v>
      </c>
      <c r="R3036" s="5">
        <f t="shared" si="189"/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7">
        <v>41398.226956018516</v>
      </c>
      <c r="K3037">
        <v>1365082009</v>
      </c>
      <c r="L3037" s="17">
        <v>41368.226956018516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108.78684000000001</v>
      </c>
      <c r="R3037" s="5">
        <f t="shared" si="189"/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7">
        <v>41502.165972222218</v>
      </c>
      <c r="K3038">
        <v>1373568644</v>
      </c>
      <c r="L3038" s="17">
        <v>41466.451898148145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126.732</v>
      </c>
      <c r="R3038" s="5">
        <f t="shared" si="189"/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7">
        <v>40452.874305555553</v>
      </c>
      <c r="K3039">
        <v>1279574773</v>
      </c>
      <c r="L3039" s="17">
        <v>40378.559872685182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213.20000000000002</v>
      </c>
      <c r="R3039" s="5">
        <f t="shared" si="189"/>
        <v>33.3125</v>
      </c>
      <c r="S3039" t="str">
        <f t="shared" si="190"/>
        <v>theater</v>
      </c>
      <c r="T3039" t="str">
        <f t="shared" si="191"/>
        <v>spaces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7">
        <v>42432.918946759259</v>
      </c>
      <c r="K3040">
        <v>1451887397</v>
      </c>
      <c r="L3040" s="17">
        <v>42372.918946759259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100.49999999999999</v>
      </c>
      <c r="R3040" s="5">
        <f t="shared" si="189"/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7">
        <v>41636.999305555553</v>
      </c>
      <c r="K3041">
        <v>1386011038</v>
      </c>
      <c r="L3041" s="17">
        <v>41610.461087962962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108.71389999999998</v>
      </c>
      <c r="R3041" s="5">
        <f t="shared" si="189"/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7">
        <v>42181.624999999993</v>
      </c>
      <c r="K3042">
        <v>1434999621</v>
      </c>
      <c r="L3042" s="17">
        <v>42177.458576388883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107.5</v>
      </c>
      <c r="R3042" s="5">
        <f t="shared" si="189"/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7">
        <v>42389.535277777781</v>
      </c>
      <c r="K3043">
        <v>1450731048</v>
      </c>
      <c r="L3043" s="17">
        <v>42359.535277777781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110.48192771084338</v>
      </c>
      <c r="R3043" s="5">
        <f t="shared" si="189"/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7">
        <v>42283.354710648149</v>
      </c>
      <c r="K3044">
        <v>1441557047</v>
      </c>
      <c r="L3044" s="17">
        <v>42253.354710648149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128</v>
      </c>
      <c r="R3044" s="5">
        <f t="shared" si="189"/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7">
        <v>42109.784722222219</v>
      </c>
      <c r="K3045">
        <v>1426815699</v>
      </c>
      <c r="L3045" s="17">
        <v>42082.737256944441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110.00666666666667</v>
      </c>
      <c r="R3045" s="5">
        <f t="shared" si="189"/>
        <v>128.9140625</v>
      </c>
      <c r="S3045" t="str">
        <f t="shared" si="190"/>
        <v>theater</v>
      </c>
      <c r="T3045" t="str">
        <f t="shared" si="191"/>
        <v>spaces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7">
        <v>42402.393495370365</v>
      </c>
      <c r="K3046">
        <v>1453137998</v>
      </c>
      <c r="L3046" s="17">
        <v>42387.393495370365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109.34166666666667</v>
      </c>
      <c r="R3046" s="5">
        <f t="shared" si="189"/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7">
        <v>41872.822395833333</v>
      </c>
      <c r="K3047">
        <v>1406087055</v>
      </c>
      <c r="L3047" s="17">
        <v>41842.822395833333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132.70650000000001</v>
      </c>
      <c r="R3047" s="5">
        <f t="shared" si="189"/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7">
        <v>41891.869444444441</v>
      </c>
      <c r="K3048">
        <v>1407784586</v>
      </c>
      <c r="L3048" s="17">
        <v>41862.46974537037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190.84810126582278</v>
      </c>
      <c r="R3048" s="5">
        <f t="shared" si="189"/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7">
        <v>42487.219444444439</v>
      </c>
      <c r="K3049">
        <v>1457999054</v>
      </c>
      <c r="L3049" s="17">
        <v>42443.655717592592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149</v>
      </c>
      <c r="R3049" s="5">
        <f t="shared" si="189"/>
        <v>37.25</v>
      </c>
      <c r="S3049" t="str">
        <f t="shared" si="190"/>
        <v>theater</v>
      </c>
      <c r="T3049" t="str">
        <f t="shared" si="191"/>
        <v>spaces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7">
        <v>42004.556944444441</v>
      </c>
      <c r="K3050">
        <v>1417556262</v>
      </c>
      <c r="L3050" s="17">
        <v>41975.567847222213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166.4</v>
      </c>
      <c r="R3050" s="5">
        <f t="shared" si="189"/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7">
        <v>42168.681192129625</v>
      </c>
      <c r="K3051">
        <v>1431649255</v>
      </c>
      <c r="L3051" s="17">
        <v>42138.681192129625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106.66666666666667</v>
      </c>
      <c r="R3051" s="5">
        <f t="shared" si="189"/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7">
        <v>42494.835185185184</v>
      </c>
      <c r="K3052">
        <v>1459828960</v>
      </c>
      <c r="L3052" s="17">
        <v>42464.835185185184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106</v>
      </c>
      <c r="R3052" s="5">
        <f t="shared" si="189"/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7">
        <v>42774.082696759251</v>
      </c>
      <c r="K3053">
        <v>1483955945</v>
      </c>
      <c r="L3053" s="17">
        <v>42744.082696759251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23.62857142857143</v>
      </c>
      <c r="R3053" s="5">
        <f t="shared" si="189"/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7">
        <v>42152.332638888889</v>
      </c>
      <c r="K3054">
        <v>1430237094</v>
      </c>
      <c r="L3054" s="17">
        <v>42122.336736111109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0.15</v>
      </c>
      <c r="R3054" s="5">
        <f t="shared" si="189"/>
        <v>37.5</v>
      </c>
      <c r="S3054" t="str">
        <f t="shared" si="190"/>
        <v>theater</v>
      </c>
      <c r="T3054" t="str">
        <f t="shared" si="191"/>
        <v>spaces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7">
        <v>41913.832638888889</v>
      </c>
      <c r="K3055">
        <v>1407781013</v>
      </c>
      <c r="L3055" s="17">
        <v>41862.428391203699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0.4</v>
      </c>
      <c r="R3055" s="5">
        <f t="shared" si="189"/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7">
        <v>42064.711111111108</v>
      </c>
      <c r="K3056">
        <v>1422043154</v>
      </c>
      <c r="L3056" s="17">
        <v>42027.499467592592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5" t="e">
        <f t="shared" si="189"/>
        <v>#DIV/0!</v>
      </c>
      <c r="S3056" t="str">
        <f t="shared" si="190"/>
        <v>theater</v>
      </c>
      <c r="T3056" t="str">
        <f t="shared" si="191"/>
        <v>spaces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7">
        <v>42013.624884259254</v>
      </c>
      <c r="K3057">
        <v>1415660390</v>
      </c>
      <c r="L3057" s="17">
        <v>41953.624884259254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5.0000000000000001E-3</v>
      </c>
      <c r="R3057" s="5">
        <f t="shared" si="189"/>
        <v>1</v>
      </c>
      <c r="S3057" t="str">
        <f t="shared" si="190"/>
        <v>theater</v>
      </c>
      <c r="T3057" t="str">
        <f t="shared" si="191"/>
        <v>spaces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7">
        <v>41911.303055555552</v>
      </c>
      <c r="K3058">
        <v>1406819784</v>
      </c>
      <c r="L3058" s="17">
        <v>41851.303055555552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5" t="e">
        <f t="shared" si="189"/>
        <v>#DIV/0!</v>
      </c>
      <c r="S3058" t="str">
        <f t="shared" si="190"/>
        <v>theater</v>
      </c>
      <c r="T3058" t="str">
        <f t="shared" si="191"/>
        <v>spaces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7">
        <v>42463.275590277779</v>
      </c>
      <c r="K3059">
        <v>1457105811</v>
      </c>
      <c r="L3059" s="17">
        <v>42433.317256944443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5" t="e">
        <f t="shared" si="189"/>
        <v>#DIV/0!</v>
      </c>
      <c r="S3059" t="str">
        <f t="shared" si="190"/>
        <v>theater</v>
      </c>
      <c r="T3059" t="str">
        <f t="shared" si="191"/>
        <v>spaces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7">
        <v>42510.040972222218</v>
      </c>
      <c r="K3060">
        <v>1459414740</v>
      </c>
      <c r="L3060" s="17">
        <v>42460.040972222218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1.6666666666666666E-2</v>
      </c>
      <c r="R3060" s="5">
        <f t="shared" si="189"/>
        <v>1</v>
      </c>
      <c r="S3060" t="str">
        <f t="shared" si="190"/>
        <v>theater</v>
      </c>
      <c r="T3060" t="str">
        <f t="shared" si="191"/>
        <v>spaces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7">
        <v>41859.602384259255</v>
      </c>
      <c r="K3061">
        <v>1404944846</v>
      </c>
      <c r="L3061" s="17">
        <v>41829.602384259255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3.0066666666666664</v>
      </c>
      <c r="R3061" s="5">
        <f t="shared" si="189"/>
        <v>41</v>
      </c>
      <c r="S3061" t="str">
        <f t="shared" si="190"/>
        <v>theater</v>
      </c>
      <c r="T3061" t="str">
        <f t="shared" si="191"/>
        <v>spaces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7">
        <v>42274.941365740735</v>
      </c>
      <c r="K3062">
        <v>1440830134</v>
      </c>
      <c r="L3062" s="17">
        <v>42244.941365740735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0.15227272727272728</v>
      </c>
      <c r="R3062" s="5">
        <f t="shared" si="189"/>
        <v>55.833333333333336</v>
      </c>
      <c r="S3062" t="str">
        <f t="shared" si="190"/>
        <v>theater</v>
      </c>
      <c r="T3062" t="str">
        <f t="shared" si="191"/>
        <v>spaces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7">
        <v>41864.450787037036</v>
      </c>
      <c r="K3063">
        <v>1405363748</v>
      </c>
      <c r="L3063" s="17">
        <v>41834.450787037036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5" t="e">
        <f t="shared" si="189"/>
        <v>#DIV/0!</v>
      </c>
      <c r="S3063" t="str">
        <f t="shared" si="190"/>
        <v>theater</v>
      </c>
      <c r="T3063" t="str">
        <f t="shared" si="191"/>
        <v>spaces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7">
        <v>42277.416666666664</v>
      </c>
      <c r="K3064">
        <v>1441111892</v>
      </c>
      <c r="L3064" s="17">
        <v>42248.2024537037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66.84</v>
      </c>
      <c r="R3064" s="5">
        <f t="shared" si="189"/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7">
        <v>42665.589560185181</v>
      </c>
      <c r="K3065">
        <v>1474150138</v>
      </c>
      <c r="L3065" s="17">
        <v>42630.589560185181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19.566666666666666</v>
      </c>
      <c r="R3065" s="5">
        <f t="shared" si="189"/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7">
        <v>42329.957638888889</v>
      </c>
      <c r="K3066">
        <v>1445483246</v>
      </c>
      <c r="L3066" s="17">
        <v>42298.7968287037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11.294666666666666</v>
      </c>
      <c r="R3066" s="5">
        <f t="shared" si="189"/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7">
        <v>41849.721898148149</v>
      </c>
      <c r="K3067">
        <v>1404523172</v>
      </c>
      <c r="L3067" s="17">
        <v>41824.721898148149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0.04</v>
      </c>
      <c r="R3067" s="5">
        <f t="shared" si="189"/>
        <v>5</v>
      </c>
      <c r="S3067" t="str">
        <f t="shared" si="190"/>
        <v>theater</v>
      </c>
      <c r="T3067" t="str">
        <f t="shared" si="191"/>
        <v>spaces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7">
        <v>42560.895104166666</v>
      </c>
      <c r="K3068">
        <v>1465536537</v>
      </c>
      <c r="L3068" s="17">
        <v>42530.895104166666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11.985714285714286</v>
      </c>
      <c r="R3068" s="5">
        <f t="shared" si="189"/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7">
        <v>42256.605081018519</v>
      </c>
      <c r="K3069">
        <v>1439245879</v>
      </c>
      <c r="L3069" s="17">
        <v>42226.605081018519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</v>
      </c>
      <c r="R3069" s="5">
        <f t="shared" si="189"/>
        <v>200</v>
      </c>
      <c r="S3069" t="str">
        <f t="shared" si="190"/>
        <v>theater</v>
      </c>
      <c r="T3069" t="str">
        <f t="shared" si="191"/>
        <v>spaces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7">
        <v>42293.358240740738</v>
      </c>
      <c r="K3070">
        <v>1442421352</v>
      </c>
      <c r="L3070" s="17">
        <v>42263.358240740738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6.9999999999999993E-2</v>
      </c>
      <c r="R3070" s="5">
        <f t="shared" si="189"/>
        <v>87.5</v>
      </c>
      <c r="S3070" t="str">
        <f t="shared" si="190"/>
        <v>theater</v>
      </c>
      <c r="T3070" t="str">
        <f t="shared" si="191"/>
        <v>spaces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7">
        <v>41987.500393518516</v>
      </c>
      <c r="K3071">
        <v>1415995234</v>
      </c>
      <c r="L3071" s="17">
        <v>41957.500393518516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14.099999999999998</v>
      </c>
      <c r="R3071" s="5">
        <f t="shared" si="189"/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7">
        <v>42711.400104166663</v>
      </c>
      <c r="K3072">
        <v>1479317769</v>
      </c>
      <c r="L3072" s="17">
        <v>42690.400104166663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3.34</v>
      </c>
      <c r="R3072" s="5">
        <f t="shared" si="189"/>
        <v>20.875</v>
      </c>
      <c r="S3072" t="str">
        <f t="shared" si="190"/>
        <v>theater</v>
      </c>
      <c r="T3072" t="str">
        <f t="shared" si="191"/>
        <v>spaces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7">
        <v>42114.915972222218</v>
      </c>
      <c r="K3073">
        <v>1428082481</v>
      </c>
      <c r="L3073" s="17">
        <v>42097.399085648147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59.774999999999999</v>
      </c>
      <c r="R3073" s="5">
        <f t="shared" si="189"/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7">
        <v>42672.740277777775</v>
      </c>
      <c r="K3074">
        <v>1476549262</v>
      </c>
      <c r="L3074" s="17">
        <v>42658.357199074067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88"/>
        <v>1.6666666666666666E-2</v>
      </c>
      <c r="R3074" s="5">
        <f t="shared" si="189"/>
        <v>1</v>
      </c>
      <c r="S3074" t="str">
        <f t="shared" si="190"/>
        <v>theater</v>
      </c>
      <c r="T3074" t="str">
        <f t="shared" si="191"/>
        <v>spaces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7">
        <v>42169.47152777778</v>
      </c>
      <c r="K3075">
        <v>1429287900</v>
      </c>
      <c r="L3075" s="17">
        <v>42111.350694444445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2">E3075/D3075*100</f>
        <v>2.3035714285714284E-2</v>
      </c>
      <c r="R3075" s="5">
        <f t="shared" ref="R3075:R3138" si="193">E3075/N3075</f>
        <v>92.142857142857139</v>
      </c>
      <c r="S3075" t="str">
        <f t="shared" ref="S3075:S3138" si="194">LEFT(P3075,SEARCH("/",P3075)-1)</f>
        <v>theater</v>
      </c>
      <c r="T3075" t="str">
        <f t="shared" ref="T3075:T3138" si="195">RIGHT(P3075,LEN(P3075)-SEARCH("/",P3075))</f>
        <v>spaces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7">
        <v>42439.237951388881</v>
      </c>
      <c r="K3076">
        <v>1455025359</v>
      </c>
      <c r="L3076" s="17">
        <v>42409.237951388881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8.8000000000000009E-2</v>
      </c>
      <c r="R3076" s="5">
        <f t="shared" si="193"/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7">
        <v>42600.768981481473</v>
      </c>
      <c r="K3077">
        <v>1467253640</v>
      </c>
      <c r="L3077" s="17">
        <v>42550.768981481473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</v>
      </c>
      <c r="R3077" s="5">
        <f t="shared" si="193"/>
        <v>64.8</v>
      </c>
      <c r="S3077" t="str">
        <f t="shared" si="194"/>
        <v>theater</v>
      </c>
      <c r="T3077" t="str">
        <f t="shared" si="195"/>
        <v>spaces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7">
        <v>42286.318553240737</v>
      </c>
      <c r="K3078">
        <v>1439221123</v>
      </c>
      <c r="L3078" s="17">
        <v>42226.318553240737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15.06</v>
      </c>
      <c r="R3078" s="5">
        <f t="shared" si="193"/>
        <v>30.12</v>
      </c>
      <c r="S3078" t="str">
        <f t="shared" si="194"/>
        <v>theater</v>
      </c>
      <c r="T3078" t="str">
        <f t="shared" si="195"/>
        <v>spaces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7">
        <v>42796.62358796296</v>
      </c>
      <c r="K3079">
        <v>1485903478</v>
      </c>
      <c r="L3079" s="17">
        <v>42766.62358796296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0.47727272727272729</v>
      </c>
      <c r="R3079" s="5">
        <f t="shared" si="193"/>
        <v>52.5</v>
      </c>
      <c r="S3079" t="str">
        <f t="shared" si="194"/>
        <v>theater</v>
      </c>
      <c r="T3079" t="str">
        <f t="shared" si="195"/>
        <v>spaces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7">
        <v>42060.805497685178</v>
      </c>
      <c r="K3080">
        <v>1422328795</v>
      </c>
      <c r="L3080" s="17">
        <v>42030.805497685178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0.11833333333333333</v>
      </c>
      <c r="R3080" s="5">
        <f t="shared" si="193"/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7">
        <v>42085.338368055549</v>
      </c>
      <c r="K3081">
        <v>1424452035</v>
      </c>
      <c r="L3081" s="17">
        <v>42055.38003472222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0.8417399858735245</v>
      </c>
      <c r="R3081" s="5">
        <f t="shared" si="193"/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7">
        <v>41999.736620370364</v>
      </c>
      <c r="K3082">
        <v>1414456844</v>
      </c>
      <c r="L3082" s="17">
        <v>41939.6949537037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1.8799999999999997E-2</v>
      </c>
      <c r="R3082" s="5">
        <f t="shared" si="193"/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7">
        <v>42266.848275462959</v>
      </c>
      <c r="K3083">
        <v>1440130891</v>
      </c>
      <c r="L3083" s="17">
        <v>42236.848275462959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0.21029999999999999</v>
      </c>
      <c r="R3083" s="5">
        <f t="shared" si="193"/>
        <v>420.6</v>
      </c>
      <c r="S3083" t="str">
        <f t="shared" si="194"/>
        <v>theater</v>
      </c>
      <c r="T3083" t="str">
        <f t="shared" si="195"/>
        <v>spaces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7">
        <v>42323.631319444445</v>
      </c>
      <c r="K3084">
        <v>1445033346</v>
      </c>
      <c r="L3084" s="17">
        <v>42293.589652777773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5" t="e">
        <f t="shared" si="193"/>
        <v>#DIV/0!</v>
      </c>
      <c r="S3084" t="str">
        <f t="shared" si="194"/>
        <v>theater</v>
      </c>
      <c r="T3084" t="str">
        <f t="shared" si="195"/>
        <v>spaces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7">
        <v>41882.875</v>
      </c>
      <c r="K3085">
        <v>1406986278</v>
      </c>
      <c r="L3085" s="17">
        <v>41853.230069444442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0.27999999999999997</v>
      </c>
      <c r="R3085" s="5">
        <f t="shared" si="193"/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7">
        <v>42129.45</v>
      </c>
      <c r="K3086">
        <v>1428340931</v>
      </c>
      <c r="L3086" s="17">
        <v>42100.390405092585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11.57920670115792</v>
      </c>
      <c r="R3086" s="5">
        <f t="shared" si="193"/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7">
        <v>42276.550451388881</v>
      </c>
      <c r="K3087">
        <v>1440969159</v>
      </c>
      <c r="L3087" s="17">
        <v>42246.550451388881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</v>
      </c>
      <c r="R3087" s="5">
        <f t="shared" si="193"/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7">
        <v>42233.337488425925</v>
      </c>
      <c r="K3088">
        <v>1434643559</v>
      </c>
      <c r="L3088" s="17">
        <v>42173.337488425925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0.25</v>
      </c>
      <c r="R3088" s="5">
        <f t="shared" si="193"/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7">
        <v>42724.858680555553</v>
      </c>
      <c r="K3089">
        <v>1477107390</v>
      </c>
      <c r="L3089" s="17">
        <v>42664.817013888889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0.625</v>
      </c>
      <c r="R3089" s="5">
        <f t="shared" si="193"/>
        <v>62.5</v>
      </c>
      <c r="S3089" t="str">
        <f t="shared" si="194"/>
        <v>theater</v>
      </c>
      <c r="T3089" t="str">
        <f t="shared" si="195"/>
        <v>spaces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7">
        <v>42012.236805555549</v>
      </c>
      <c r="K3090">
        <v>1418046247</v>
      </c>
      <c r="L3090" s="17">
        <v>41981.238969907405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0.19384615384615383</v>
      </c>
      <c r="R3090" s="5">
        <f t="shared" si="193"/>
        <v>42</v>
      </c>
      <c r="S3090" t="str">
        <f t="shared" si="194"/>
        <v>theater</v>
      </c>
      <c r="T3090" t="str">
        <f t="shared" si="195"/>
        <v>spaces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7">
        <v>42559.749305555553</v>
      </c>
      <c r="K3091">
        <v>1465304483</v>
      </c>
      <c r="L3091" s="17">
        <v>42528.209293981483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23.416</v>
      </c>
      <c r="R3091" s="5">
        <f t="shared" si="193"/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7">
        <v>42125.443807870368</v>
      </c>
      <c r="K3092">
        <v>1425325145</v>
      </c>
      <c r="L3092" s="17">
        <v>42065.485474537032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5.0808888888888886</v>
      </c>
      <c r="R3092" s="5">
        <f t="shared" si="193"/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7">
        <v>42596.615081018514</v>
      </c>
      <c r="K3093">
        <v>1468622743</v>
      </c>
      <c r="L3093" s="17">
        <v>42566.615081018514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15.920000000000002</v>
      </c>
      <c r="R3093" s="5">
        <f t="shared" si="193"/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7">
        <v>42292.583333333336</v>
      </c>
      <c r="K3094">
        <v>1441723912</v>
      </c>
      <c r="L3094" s="17">
        <v>42255.28601851852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1.1831900000000002</v>
      </c>
      <c r="R3094" s="5">
        <f t="shared" si="193"/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7">
        <v>41790.832638888889</v>
      </c>
      <c r="K3095">
        <v>1398980941</v>
      </c>
      <c r="L3095" s="17">
        <v>41760.575706018513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22.75</v>
      </c>
      <c r="R3095" s="5">
        <f t="shared" si="193"/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7">
        <v>42267.462453703702</v>
      </c>
      <c r="K3096">
        <v>1437591956</v>
      </c>
      <c r="L3096" s="17">
        <v>42207.462453703702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2.5000000000000001E-2</v>
      </c>
      <c r="R3096" s="5">
        <f t="shared" si="193"/>
        <v>25</v>
      </c>
      <c r="S3096" t="str">
        <f t="shared" si="194"/>
        <v>theater</v>
      </c>
      <c r="T3096" t="str">
        <f t="shared" si="195"/>
        <v>spaces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7">
        <v>42582.69189814815</v>
      </c>
      <c r="K3097">
        <v>1464827780</v>
      </c>
      <c r="L3097" s="17">
        <v>42522.69189814815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0.33512064343163539</v>
      </c>
      <c r="R3097" s="5">
        <f t="shared" si="193"/>
        <v>50</v>
      </c>
      <c r="S3097" t="str">
        <f t="shared" si="194"/>
        <v>theater</v>
      </c>
      <c r="T3097" t="str">
        <f t="shared" si="195"/>
        <v>spaces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7">
        <v>42144.492199074077</v>
      </c>
      <c r="K3098">
        <v>1429559326</v>
      </c>
      <c r="L3098" s="17">
        <v>42114.492199074077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</v>
      </c>
      <c r="R3098" s="5">
        <f t="shared" si="193"/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7">
        <v>42650.249999999993</v>
      </c>
      <c r="K3099">
        <v>1474027501</v>
      </c>
      <c r="L3099" s="17">
        <v>42629.17015046296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17.150000000000002</v>
      </c>
      <c r="R3099" s="5">
        <f t="shared" si="193"/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7">
        <v>42407.678472222215</v>
      </c>
      <c r="K3100">
        <v>1450724449</v>
      </c>
      <c r="L3100" s="17">
        <v>42359.45890046296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3.6080041046690612</v>
      </c>
      <c r="R3100" s="5">
        <f t="shared" si="193"/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7">
        <v>42411.856377314813</v>
      </c>
      <c r="K3101">
        <v>1452659591</v>
      </c>
      <c r="L3101" s="17">
        <v>42381.856377314813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13.900000000000002</v>
      </c>
      <c r="R3101" s="5">
        <f t="shared" si="193"/>
        <v>55.6</v>
      </c>
      <c r="S3101" t="str">
        <f t="shared" si="194"/>
        <v>theater</v>
      </c>
      <c r="T3101" t="str">
        <f t="shared" si="195"/>
        <v>spaces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7">
        <v>41932.2890625</v>
      </c>
      <c r="K3102">
        <v>1411224975</v>
      </c>
      <c r="L3102" s="17">
        <v>41902.2890625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15.225</v>
      </c>
      <c r="R3102" s="5">
        <f t="shared" si="193"/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7">
        <v>42200.99722222222</v>
      </c>
      <c r="K3103">
        <v>1434445937</v>
      </c>
      <c r="L3103" s="17">
        <v>42171.050196759257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12</v>
      </c>
      <c r="R3103" s="5">
        <f t="shared" si="193"/>
        <v>25</v>
      </c>
      <c r="S3103" t="str">
        <f t="shared" si="194"/>
        <v>theater</v>
      </c>
      <c r="T3103" t="str">
        <f t="shared" si="195"/>
        <v>spaces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7">
        <v>42605.007152777776</v>
      </c>
      <c r="K3104">
        <v>1467619818</v>
      </c>
      <c r="L3104" s="17">
        <v>42555.007152777776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39.112499999999997</v>
      </c>
      <c r="R3104" s="5">
        <f t="shared" si="193"/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7">
        <v>42166.82298611111</v>
      </c>
      <c r="K3105">
        <v>1428896706</v>
      </c>
      <c r="L3105" s="17">
        <v>42106.82298611111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0.26829268292682928</v>
      </c>
      <c r="R3105" s="5">
        <f t="shared" si="193"/>
        <v>5.5</v>
      </c>
      <c r="S3105" t="str">
        <f t="shared" si="194"/>
        <v>theater</v>
      </c>
      <c r="T3105" t="str">
        <f t="shared" si="195"/>
        <v>spaces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7">
        <v>42037.749999999993</v>
      </c>
      <c r="K3106">
        <v>1420235311</v>
      </c>
      <c r="L3106" s="17">
        <v>42006.57535879629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29.625</v>
      </c>
      <c r="R3106" s="5">
        <f t="shared" si="193"/>
        <v>237</v>
      </c>
      <c r="S3106" t="str">
        <f t="shared" si="194"/>
        <v>theater</v>
      </c>
      <c r="T3106" t="str">
        <f t="shared" si="195"/>
        <v>spaces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7">
        <v>41930.875</v>
      </c>
      <c r="K3107">
        <v>1408986916</v>
      </c>
      <c r="L3107" s="17">
        <v>41876.385601851849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42.360992301112063</v>
      </c>
      <c r="R3107" s="5">
        <f t="shared" si="193"/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7">
        <v>42263.583333333336</v>
      </c>
      <c r="K3108">
        <v>1440497876</v>
      </c>
      <c r="L3108" s="17">
        <v>42241.09578703704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4.1000000000000005</v>
      </c>
      <c r="R3108" s="5">
        <f t="shared" si="193"/>
        <v>10.25</v>
      </c>
      <c r="S3108" t="str">
        <f t="shared" si="194"/>
        <v>theater</v>
      </c>
      <c r="T3108" t="str">
        <f t="shared" si="195"/>
        <v>spaces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7">
        <v>42135.480914351843</v>
      </c>
      <c r="K3109">
        <v>1430767951</v>
      </c>
      <c r="L3109" s="17">
        <v>42128.480914351843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19.762499999999999</v>
      </c>
      <c r="R3109" s="5">
        <f t="shared" si="193"/>
        <v>272.58620689655174</v>
      </c>
      <c r="S3109" t="str">
        <f t="shared" si="194"/>
        <v>theater</v>
      </c>
      <c r="T3109" t="str">
        <f t="shared" si="195"/>
        <v>spaces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7">
        <v>42122.305486111109</v>
      </c>
      <c r="K3110">
        <v>1425053994</v>
      </c>
      <c r="L3110" s="17">
        <v>42062.34715277778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5.1999999999999998E-2</v>
      </c>
      <c r="R3110" s="5">
        <f t="shared" si="193"/>
        <v>13</v>
      </c>
      <c r="S3110" t="str">
        <f t="shared" si="194"/>
        <v>theater</v>
      </c>
      <c r="T3110" t="str">
        <f t="shared" si="195"/>
        <v>spaces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7">
        <v>41878.791782407403</v>
      </c>
      <c r="K3111">
        <v>1406170810</v>
      </c>
      <c r="L3111" s="17">
        <v>41843.791782407403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25.030188679245285</v>
      </c>
      <c r="R3111" s="5">
        <f t="shared" si="193"/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7">
        <v>42784.698136574072</v>
      </c>
      <c r="K3112">
        <v>1484009119</v>
      </c>
      <c r="L3112" s="17">
        <v>42744.698136574072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0.04</v>
      </c>
      <c r="R3112" s="5">
        <f t="shared" si="193"/>
        <v>10</v>
      </c>
      <c r="S3112" t="str">
        <f t="shared" si="194"/>
        <v>theater</v>
      </c>
      <c r="T3112" t="str">
        <f t="shared" si="195"/>
        <v>spaces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7">
        <v>41916.26180555555</v>
      </c>
      <c r="K3113">
        <v>1409753820</v>
      </c>
      <c r="L3113" s="17">
        <v>41885.26180555555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26.640000000000004</v>
      </c>
      <c r="R3113" s="5">
        <f t="shared" si="193"/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7">
        <v>42674.788587962961</v>
      </c>
      <c r="K3114">
        <v>1472784934</v>
      </c>
      <c r="L3114" s="17">
        <v>42614.788587962961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4.7363636363636363</v>
      </c>
      <c r="R3114" s="5">
        <f t="shared" si="193"/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7">
        <v>42111.397939814815</v>
      </c>
      <c r="K3115">
        <v>1426699982</v>
      </c>
      <c r="L3115" s="17">
        <v>42081.397939814815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4.2435339894712749</v>
      </c>
      <c r="R3115" s="5">
        <f t="shared" si="193"/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7">
        <v>41903.29918981481</v>
      </c>
      <c r="K3116">
        <v>1406128250</v>
      </c>
      <c r="L3116" s="17">
        <v>41843.29918981481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5" t="e">
        <f t="shared" si="193"/>
        <v>#DIV/0!</v>
      </c>
      <c r="S3116" t="str">
        <f t="shared" si="194"/>
        <v>theater</v>
      </c>
      <c r="T3116" t="str">
        <f t="shared" si="195"/>
        <v>spaces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7">
        <v>42526.113738425927</v>
      </c>
      <c r="K3117">
        <v>1462531427</v>
      </c>
      <c r="L3117" s="17">
        <v>42496.113738425927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3</v>
      </c>
      <c r="R3117" s="5">
        <f t="shared" si="193"/>
        <v>300</v>
      </c>
      <c r="S3117" t="str">
        <f t="shared" si="194"/>
        <v>theater</v>
      </c>
      <c r="T3117" t="str">
        <f t="shared" si="195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7">
        <v>42095.18200231481</v>
      </c>
      <c r="K3118">
        <v>1426681325</v>
      </c>
      <c r="L3118" s="17">
        <v>42081.18200231481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57.333333333333336</v>
      </c>
      <c r="R3118" s="5">
        <f t="shared" si="193"/>
        <v>43</v>
      </c>
      <c r="S3118" t="str">
        <f t="shared" si="194"/>
        <v>theater</v>
      </c>
      <c r="T3118" t="str">
        <f t="shared" si="195"/>
        <v>spaces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7">
        <v>42517.216666666667</v>
      </c>
      <c r="K3119">
        <v>1463648360</v>
      </c>
      <c r="L3119" s="17">
        <v>42509.041203703695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0.1</v>
      </c>
      <c r="R3119" s="5">
        <f t="shared" si="193"/>
        <v>1</v>
      </c>
      <c r="S3119" t="str">
        <f t="shared" si="194"/>
        <v>theater</v>
      </c>
      <c r="T3119" t="str">
        <f t="shared" si="195"/>
        <v>spaces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7">
        <v>42553.316238425927</v>
      </c>
      <c r="K3120">
        <v>1465832123</v>
      </c>
      <c r="L3120" s="17">
        <v>42534.316238425927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0.31</v>
      </c>
      <c r="R3120" s="5">
        <f t="shared" si="193"/>
        <v>775</v>
      </c>
      <c r="S3120" t="str">
        <f t="shared" si="194"/>
        <v>theater</v>
      </c>
      <c r="T3120" t="str">
        <f t="shared" si="195"/>
        <v>spaces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7">
        <v>42089.670509259253</v>
      </c>
      <c r="K3121">
        <v>1424826332</v>
      </c>
      <c r="L3121" s="17">
        <v>42059.712175925924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0.05</v>
      </c>
      <c r="R3121" s="5">
        <f t="shared" si="193"/>
        <v>5</v>
      </c>
      <c r="S3121" t="str">
        <f t="shared" si="194"/>
        <v>theater</v>
      </c>
      <c r="T3121" t="str">
        <f t="shared" si="195"/>
        <v>spaces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7">
        <v>42495.567083333335</v>
      </c>
      <c r="K3122">
        <v>1457303796</v>
      </c>
      <c r="L3122" s="17">
        <v>42435.608749999999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9.8461538461538465E-3</v>
      </c>
      <c r="R3122" s="5">
        <f t="shared" si="193"/>
        <v>12.8</v>
      </c>
      <c r="S3122" t="str">
        <f t="shared" si="194"/>
        <v>theater</v>
      </c>
      <c r="T3122" t="str">
        <f t="shared" si="195"/>
        <v>spaces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7">
        <v>41908.346469907403</v>
      </c>
      <c r="K3123">
        <v>1406564335</v>
      </c>
      <c r="L3123" s="17">
        <v>41848.346469907403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0.66666666666666674</v>
      </c>
      <c r="R3123" s="5">
        <f t="shared" si="193"/>
        <v>10</v>
      </c>
      <c r="S3123" t="str">
        <f t="shared" si="194"/>
        <v>theater</v>
      </c>
      <c r="T3123" t="str">
        <f t="shared" si="195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7">
        <v>42683.640416666669</v>
      </c>
      <c r="K3124">
        <v>1478298132</v>
      </c>
      <c r="L3124" s="17">
        <v>42678.598749999997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58.291457286432156</v>
      </c>
      <c r="R3124" s="5">
        <f t="shared" si="193"/>
        <v>58</v>
      </c>
      <c r="S3124" t="str">
        <f t="shared" si="194"/>
        <v>theater</v>
      </c>
      <c r="T3124" t="str">
        <f t="shared" si="195"/>
        <v>spaces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7">
        <v>42560.659699074073</v>
      </c>
      <c r="K3125">
        <v>1465516198</v>
      </c>
      <c r="L3125" s="17">
        <v>42530.659699074073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68.153599999999997</v>
      </c>
      <c r="R3125" s="5">
        <f t="shared" si="193"/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7">
        <v>42037.446770833332</v>
      </c>
      <c r="K3126">
        <v>1417718601</v>
      </c>
      <c r="L3126" s="17">
        <v>41977.446770833332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3.2499999999999999E-3</v>
      </c>
      <c r="R3126" s="5">
        <f t="shared" si="193"/>
        <v>6.5</v>
      </c>
      <c r="S3126" t="str">
        <f t="shared" si="194"/>
        <v>theater</v>
      </c>
      <c r="T3126" t="str">
        <f t="shared" si="195"/>
        <v>spaces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7">
        <v>42375.873518518514</v>
      </c>
      <c r="K3127">
        <v>1449550672</v>
      </c>
      <c r="L3127" s="17">
        <v>42345.873518518514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5" t="e">
        <f t="shared" si="193"/>
        <v>#DIV/0!</v>
      </c>
      <c r="S3127" t="str">
        <f t="shared" si="194"/>
        <v>theater</v>
      </c>
      <c r="T3127" t="str">
        <f t="shared" si="195"/>
        <v>spaces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7">
        <v>42456.643078703702</v>
      </c>
      <c r="K3128">
        <v>1456532762</v>
      </c>
      <c r="L3128" s="17">
        <v>42426.684745370374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4.16</v>
      </c>
      <c r="R3128" s="5">
        <f t="shared" si="193"/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7">
        <v>42064.523483796293</v>
      </c>
      <c r="K3129">
        <v>1422650029</v>
      </c>
      <c r="L3129" s="17">
        <v>42034.523483796293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5" t="e">
        <f t="shared" si="193"/>
        <v>#DIV/0!</v>
      </c>
      <c r="S3129" t="str">
        <f t="shared" si="194"/>
        <v>theater</v>
      </c>
      <c r="T3129" t="str">
        <f t="shared" si="195"/>
        <v>spaces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7">
        <v>42810.450706018521</v>
      </c>
      <c r="K3130">
        <v>1487101741</v>
      </c>
      <c r="L3130" s="17">
        <v>42780.492372685178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108.60666666666667</v>
      </c>
      <c r="R3130" s="5">
        <f t="shared" si="193"/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7">
        <v>42843.467812499999</v>
      </c>
      <c r="K3131">
        <v>1489090419</v>
      </c>
      <c r="L3131" s="17">
        <v>42803.509479166663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0.8</v>
      </c>
      <c r="R3131" s="5">
        <f t="shared" si="193"/>
        <v>10</v>
      </c>
      <c r="S3131" t="str">
        <f t="shared" si="194"/>
        <v>theater</v>
      </c>
      <c r="T3131" t="str">
        <f t="shared" si="195"/>
        <v>plays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7">
        <v>42838.874305555553</v>
      </c>
      <c r="K3132">
        <v>1489504916</v>
      </c>
      <c r="L3132" s="17">
        <v>42808.306898148141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3.75</v>
      </c>
      <c r="R3132" s="5">
        <f t="shared" si="193"/>
        <v>93.75</v>
      </c>
      <c r="S3132" t="str">
        <f t="shared" si="194"/>
        <v>theater</v>
      </c>
      <c r="T3132" t="str">
        <f t="shared" si="195"/>
        <v>plays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7">
        <v>42833.204224537032</v>
      </c>
      <c r="K3133">
        <v>1489067645</v>
      </c>
      <c r="L3133" s="17">
        <v>42803.245891203704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15.731707317073171</v>
      </c>
      <c r="R3133" s="5">
        <f t="shared" si="193"/>
        <v>53.75</v>
      </c>
      <c r="S3133" t="str">
        <f t="shared" si="194"/>
        <v>theater</v>
      </c>
      <c r="T3133" t="str">
        <f t="shared" si="195"/>
        <v>plays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7">
        <v>42845.975231481476</v>
      </c>
      <c r="K3134">
        <v>1487579060</v>
      </c>
      <c r="L3134" s="17">
        <v>42786.016898148147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3.3333333333333333E-2</v>
      </c>
      <c r="R3134" s="5">
        <f t="shared" si="193"/>
        <v>10</v>
      </c>
      <c r="S3134" t="str">
        <f t="shared" si="194"/>
        <v>theater</v>
      </c>
      <c r="T3134" t="str">
        <f t="shared" si="195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7">
        <v>42818.190208333333</v>
      </c>
      <c r="K3135">
        <v>1487770434</v>
      </c>
      <c r="L3135" s="17">
        <v>42788.231874999998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108</v>
      </c>
      <c r="R3135" s="5">
        <f t="shared" si="193"/>
        <v>33.75</v>
      </c>
      <c r="S3135" t="str">
        <f t="shared" si="194"/>
        <v>theater</v>
      </c>
      <c r="T3135" t="str">
        <f t="shared" si="195"/>
        <v>plays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7">
        <v>42821.345127314817</v>
      </c>
      <c r="K3136">
        <v>1488820619</v>
      </c>
      <c r="L3136" s="17">
        <v>42800.386793981481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22.5</v>
      </c>
      <c r="R3136" s="5">
        <f t="shared" si="193"/>
        <v>18.75</v>
      </c>
      <c r="S3136" t="str">
        <f t="shared" si="194"/>
        <v>theater</v>
      </c>
      <c r="T3136" t="str">
        <f t="shared" si="195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7">
        <v>42828.818530092591</v>
      </c>
      <c r="K3137">
        <v>1489376321</v>
      </c>
      <c r="L3137" s="17">
        <v>42806.818530092591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20.849420849420849</v>
      </c>
      <c r="R3137" s="5">
        <f t="shared" si="193"/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7">
        <v>42825.624305555553</v>
      </c>
      <c r="K3138">
        <v>1487847954</v>
      </c>
      <c r="L3138" s="17">
        <v>42789.12909722222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2"/>
        <v>127.8</v>
      </c>
      <c r="R3138" s="5">
        <f t="shared" si="193"/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7">
        <v>42858.466666666667</v>
      </c>
      <c r="K3139">
        <v>1489439669</v>
      </c>
      <c r="L3139" s="17">
        <v>42807.551724537036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6">E3139/D3139*100</f>
        <v>3.3333333333333335</v>
      </c>
      <c r="R3139" s="5">
        <f t="shared" ref="R3139:R3202" si="197">E3139/N3139</f>
        <v>50</v>
      </c>
      <c r="S3139" t="str">
        <f t="shared" ref="S3139:S3202" si="198">LEFT(P3139,SEARCH("/",P3139)-1)</f>
        <v>theater</v>
      </c>
      <c r="T3139" t="str">
        <f t="shared" ref="T3139:T3202" si="199">RIGHT(P3139,LEN(P3139)-SEARCH("/",P3139))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7">
        <v>42828.312581018516</v>
      </c>
      <c r="K3140">
        <v>1489591807</v>
      </c>
      <c r="L3140" s="17">
        <v>42809.312581018516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5" t="e">
        <f t="shared" si="197"/>
        <v>#DIV/0!</v>
      </c>
      <c r="S3140" t="str">
        <f t="shared" si="198"/>
        <v>theater</v>
      </c>
      <c r="T3140" t="str">
        <f t="shared" si="199"/>
        <v>plays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7">
        <v>42818.856249999997</v>
      </c>
      <c r="K3141">
        <v>1487485760</v>
      </c>
      <c r="L3141" s="17">
        <v>42784.937037037038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5.4</v>
      </c>
      <c r="R3141" s="5">
        <f t="shared" si="197"/>
        <v>450</v>
      </c>
      <c r="S3141" t="str">
        <f t="shared" si="198"/>
        <v>theater</v>
      </c>
      <c r="T3141" t="str">
        <f t="shared" si="199"/>
        <v>plays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7">
        <v>42832.343784722216</v>
      </c>
      <c r="K3142">
        <v>1488993303</v>
      </c>
      <c r="L3142" s="17">
        <v>42802.385451388887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0.96</v>
      </c>
      <c r="R3142" s="5">
        <f t="shared" si="197"/>
        <v>24</v>
      </c>
      <c r="S3142" t="str">
        <f t="shared" si="198"/>
        <v>theater</v>
      </c>
      <c r="T3142" t="str">
        <f t="shared" si="1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7">
        <v>42841.499999999993</v>
      </c>
      <c r="K3143">
        <v>1488823488</v>
      </c>
      <c r="L3143" s="17">
        <v>42800.42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51.6</v>
      </c>
      <c r="R3143" s="5">
        <f t="shared" si="197"/>
        <v>32.25</v>
      </c>
      <c r="S3143" t="str">
        <f t="shared" si="198"/>
        <v>theater</v>
      </c>
      <c r="T3143" t="str">
        <f t="shared" si="199"/>
        <v>plays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7">
        <v>42813.138182870367</v>
      </c>
      <c r="K3144">
        <v>1487333939</v>
      </c>
      <c r="L3144" s="17">
        <v>42783.179849537039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</v>
      </c>
      <c r="R3144" s="5">
        <f t="shared" si="197"/>
        <v>15</v>
      </c>
      <c r="S3144" t="str">
        <f t="shared" si="198"/>
        <v>theater</v>
      </c>
      <c r="T3144" t="str">
        <f t="shared" si="1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7">
        <v>42834.024953703702</v>
      </c>
      <c r="K3145">
        <v>1489480556</v>
      </c>
      <c r="L3145" s="17">
        <v>42808.024953703702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5" t="e">
        <f t="shared" si="197"/>
        <v>#DIV/0!</v>
      </c>
      <c r="S3145" t="str">
        <f t="shared" si="198"/>
        <v>theater</v>
      </c>
      <c r="T3145" t="str">
        <f t="shared" si="199"/>
        <v>plays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7">
        <v>42812.916666666664</v>
      </c>
      <c r="K3146">
        <v>1488459307</v>
      </c>
      <c r="L3146" s="17">
        <v>42796.204942129632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75.400000000000006</v>
      </c>
      <c r="R3146" s="5">
        <f t="shared" si="197"/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7">
        <v>42821.665902777771</v>
      </c>
      <c r="K3147">
        <v>1485478734</v>
      </c>
      <c r="L3147" s="17">
        <v>42761.707569444443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5" t="e">
        <f t="shared" si="197"/>
        <v>#DIV/0!</v>
      </c>
      <c r="S3147" t="str">
        <f t="shared" si="198"/>
        <v>theater</v>
      </c>
      <c r="T3147" t="str">
        <f t="shared" si="199"/>
        <v>plays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7">
        <v>42841.307476851849</v>
      </c>
      <c r="K3148">
        <v>1488471766</v>
      </c>
      <c r="L3148" s="17">
        <v>42796.349143518521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10.5</v>
      </c>
      <c r="R3148" s="5">
        <f t="shared" si="197"/>
        <v>437.5</v>
      </c>
      <c r="S3148" t="str">
        <f t="shared" si="198"/>
        <v>theater</v>
      </c>
      <c r="T3148" t="str">
        <f t="shared" si="199"/>
        <v>plays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7">
        <v>41949.677719907406</v>
      </c>
      <c r="K3149">
        <v>1411859755</v>
      </c>
      <c r="L3149" s="17">
        <v>41909.636053240742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117.52499999999999</v>
      </c>
      <c r="R3149" s="5">
        <f t="shared" si="197"/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7">
        <v>41912.833333333328</v>
      </c>
      <c r="K3150">
        <v>1410278284</v>
      </c>
      <c r="L3150" s="17">
        <v>41891.331990740735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131.16666666666669</v>
      </c>
      <c r="R3150" s="5">
        <f t="shared" si="197"/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7">
        <v>41249.75</v>
      </c>
      <c r="K3151">
        <v>1352766300</v>
      </c>
      <c r="L3151" s="17">
        <v>41225.684027777774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104</v>
      </c>
      <c r="R3151" s="5">
        <f t="shared" si="197"/>
        <v>52</v>
      </c>
      <c r="S3151" t="str">
        <f t="shared" si="198"/>
        <v>theater</v>
      </c>
      <c r="T3151" t="str">
        <f t="shared" si="199"/>
        <v>plays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7">
        <v>40567.833333333328</v>
      </c>
      <c r="K3152">
        <v>1288160403</v>
      </c>
      <c r="L3152" s="17">
        <v>40477.930590277778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101</v>
      </c>
      <c r="R3152" s="5">
        <f t="shared" si="197"/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7">
        <v>41892.506643518514</v>
      </c>
      <c r="K3153">
        <v>1407787774</v>
      </c>
      <c r="L3153" s="17">
        <v>41862.506643518514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100.4</v>
      </c>
      <c r="R3153" s="5">
        <f t="shared" si="197"/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7">
        <v>41580.534340277773</v>
      </c>
      <c r="K3154">
        <v>1380833367</v>
      </c>
      <c r="L3154" s="17">
        <v>41550.534340277773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105.95454545454545</v>
      </c>
      <c r="R3154" s="5">
        <f t="shared" si="197"/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7">
        <v>40663.874305555553</v>
      </c>
      <c r="K3155">
        <v>1301542937</v>
      </c>
      <c r="L3155" s="17">
        <v>40632.821030092593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335.58333333333337</v>
      </c>
      <c r="R3155" s="5">
        <f t="shared" si="197"/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7">
        <v>41000.500671296293</v>
      </c>
      <c r="K3156">
        <v>1330722058</v>
      </c>
      <c r="L3156" s="17">
        <v>40970.542337962957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112.92857142857142</v>
      </c>
      <c r="R3156" s="5">
        <f t="shared" si="197"/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7">
        <v>41263.165798611109</v>
      </c>
      <c r="K3157">
        <v>1353412725</v>
      </c>
      <c r="L3157" s="17">
        <v>41233.165798611109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188.50460000000001</v>
      </c>
      <c r="R3157" s="5">
        <f t="shared" si="197"/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7">
        <v>41061.619722222218</v>
      </c>
      <c r="K3158">
        <v>1335567144</v>
      </c>
      <c r="L3158" s="17">
        <v>41026.619722222218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101.81818181818181</v>
      </c>
      <c r="R3158" s="5">
        <f t="shared" si="197"/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7">
        <v>41838.875</v>
      </c>
      <c r="K3159">
        <v>1404932105</v>
      </c>
      <c r="L3159" s="17">
        <v>41829.454918981479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101</v>
      </c>
      <c r="R3159" s="5">
        <f t="shared" si="197"/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7">
        <v>41477.506388888884</v>
      </c>
      <c r="K3160">
        <v>1371931752</v>
      </c>
      <c r="L3160" s="17">
        <v>41447.506388888884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113.99999999999999</v>
      </c>
      <c r="R3160" s="5">
        <f t="shared" si="197"/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7">
        <v>40926.625</v>
      </c>
      <c r="K3161">
        <v>1323221761</v>
      </c>
      <c r="L3161" s="17">
        <v>40883.733344907407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133.48133333333334</v>
      </c>
      <c r="R3161" s="5">
        <f t="shared" si="197"/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7">
        <v>41863.874305555553</v>
      </c>
      <c r="K3162">
        <v>1405923687</v>
      </c>
      <c r="L3162" s="17">
        <v>41840.931562499994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101.53333333333335</v>
      </c>
      <c r="R3162" s="5">
        <f t="shared" si="197"/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7">
        <v>41927.202800925923</v>
      </c>
      <c r="K3163">
        <v>1410785522</v>
      </c>
      <c r="L3163" s="17">
        <v>41897.202800925923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105.1</v>
      </c>
      <c r="R3163" s="5">
        <f t="shared" si="197"/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7">
        <v>41826.75</v>
      </c>
      <c r="K3164">
        <v>1402331262</v>
      </c>
      <c r="L3164" s="17">
        <v>41799.35256944444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127.15</v>
      </c>
      <c r="R3164" s="5">
        <f t="shared" si="197"/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7">
        <v>41805.420428240737</v>
      </c>
      <c r="K3165">
        <v>1400263525</v>
      </c>
      <c r="L3165" s="17">
        <v>41775.420428240737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111.15384615384616</v>
      </c>
      <c r="R3165" s="5">
        <f t="shared" si="197"/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7">
        <v>41799.472395833334</v>
      </c>
      <c r="K3166">
        <v>1399490415</v>
      </c>
      <c r="L3166" s="17">
        <v>41766.472395833334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106.76</v>
      </c>
      <c r="R3166" s="5">
        <f t="shared" si="197"/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7">
        <v>40665.832638888889</v>
      </c>
      <c r="K3167">
        <v>1302493760</v>
      </c>
      <c r="L3167" s="17">
        <v>40643.825925925921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162.66666666666666</v>
      </c>
      <c r="R3167" s="5">
        <f t="shared" si="197"/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7">
        <v>41968.999305555553</v>
      </c>
      <c r="K3168">
        <v>1414514153</v>
      </c>
      <c r="L3168" s="17">
        <v>41940.358252314814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160.22808571428573</v>
      </c>
      <c r="R3168" s="5">
        <f t="shared" si="197"/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7">
        <v>41852.842372685183</v>
      </c>
      <c r="K3169">
        <v>1405743181</v>
      </c>
      <c r="L3169" s="17">
        <v>41838.842372685183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116.16666666666666</v>
      </c>
      <c r="R3169" s="5">
        <f t="shared" si="197"/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7">
        <v>41803.583333333328</v>
      </c>
      <c r="K3170">
        <v>1399948353</v>
      </c>
      <c r="L3170" s="17">
        <v>41771.772604166668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124.2</v>
      </c>
      <c r="R3170" s="5">
        <f t="shared" si="197"/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7">
        <v>41620.874305555553</v>
      </c>
      <c r="K3171">
        <v>1384364561</v>
      </c>
      <c r="L3171" s="17">
        <v>41591.404641203699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103.01249999999999</v>
      </c>
      <c r="R3171" s="5">
        <f t="shared" si="197"/>
        <v>100.5</v>
      </c>
      <c r="S3171" t="str">
        <f t="shared" si="198"/>
        <v>theater</v>
      </c>
      <c r="T3171" t="str">
        <f t="shared" si="199"/>
        <v>plays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7">
        <v>41821.833333333328</v>
      </c>
      <c r="K3172">
        <v>1401414944</v>
      </c>
      <c r="L3172" s="17">
        <v>41788.747037037036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112.25</v>
      </c>
      <c r="R3172" s="5">
        <f t="shared" si="197"/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7">
        <v>42496.274976851848</v>
      </c>
      <c r="K3173">
        <v>1459953358</v>
      </c>
      <c r="L3173" s="17">
        <v>42466.274976851848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108.8142857142857</v>
      </c>
      <c r="R3173" s="5">
        <f t="shared" si="197"/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7">
        <v>40953.396620370368</v>
      </c>
      <c r="K3174">
        <v>1326648668</v>
      </c>
      <c r="L3174" s="17">
        <v>40923.396620370368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114.99999999999999</v>
      </c>
      <c r="R3174" s="5">
        <f t="shared" si="197"/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7">
        <v>41908.545046296291</v>
      </c>
      <c r="K3175">
        <v>1409173492</v>
      </c>
      <c r="L3175" s="17">
        <v>41878.545046296291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103</v>
      </c>
      <c r="R3175" s="5">
        <f t="shared" si="197"/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7">
        <v>41876.531342592592</v>
      </c>
      <c r="K3176">
        <v>1407789908</v>
      </c>
      <c r="L3176" s="17">
        <v>41862.531342592592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101.13333333333334</v>
      </c>
      <c r="R3176" s="5">
        <f t="shared" si="197"/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7">
        <v>40591.553553240738</v>
      </c>
      <c r="K3177">
        <v>1292793427</v>
      </c>
      <c r="L3177" s="17">
        <v>40531.553553240738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109.55999999999999</v>
      </c>
      <c r="R3177" s="5">
        <f t="shared" si="197"/>
        <v>91.3</v>
      </c>
      <c r="S3177" t="str">
        <f t="shared" si="198"/>
        <v>theater</v>
      </c>
      <c r="T3177" t="str">
        <f t="shared" si="199"/>
        <v>plays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7">
        <v>41504.291666666664</v>
      </c>
      <c r="K3178">
        <v>1374531631</v>
      </c>
      <c r="L3178" s="17">
        <v>41477.597581018512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114.8421052631579</v>
      </c>
      <c r="R3178" s="5">
        <f t="shared" si="197"/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7">
        <v>41811.333437499998</v>
      </c>
      <c r="K3179">
        <v>1400774409</v>
      </c>
      <c r="L3179" s="17">
        <v>41781.333437499998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117.39999999999999</v>
      </c>
      <c r="R3179" s="5">
        <f t="shared" si="197"/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7">
        <v>41836.271701388883</v>
      </c>
      <c r="K3180">
        <v>1402929075</v>
      </c>
      <c r="L3180" s="17">
        <v>41806.271701388883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171.73333333333335</v>
      </c>
      <c r="R3180" s="5">
        <f t="shared" si="197"/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7">
        <v>41400.36887731481</v>
      </c>
      <c r="K3181">
        <v>1365699071</v>
      </c>
      <c r="L3181" s="17">
        <v>41375.36887731481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114.16238095238094</v>
      </c>
      <c r="R3181" s="5">
        <f t="shared" si="197"/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7">
        <v>41810.079270833332</v>
      </c>
      <c r="K3182">
        <v>1400666049</v>
      </c>
      <c r="L3182" s="17">
        <v>41780.079270833332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119.75</v>
      </c>
      <c r="R3182" s="5">
        <f t="shared" si="197"/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7">
        <v>41805.333333333328</v>
      </c>
      <c r="K3183">
        <v>1400570787</v>
      </c>
      <c r="L3183" s="17">
        <v>41778.976701388885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109.00000000000001</v>
      </c>
      <c r="R3183" s="5">
        <f t="shared" si="197"/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7">
        <v>40939.375</v>
      </c>
      <c r="K3184">
        <v>1323211621</v>
      </c>
      <c r="L3184" s="17">
        <v>40883.615983796291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100.88571428571429</v>
      </c>
      <c r="R3184" s="5">
        <f t="shared" si="197"/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7">
        <v>41509.461446759255</v>
      </c>
      <c r="K3185">
        <v>1375729469</v>
      </c>
      <c r="L3185" s="17">
        <v>41491.461446759255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109.00000000000001</v>
      </c>
      <c r="R3185" s="5">
        <f t="shared" si="197"/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7">
        <v>41821.660081018512</v>
      </c>
      <c r="K3186">
        <v>1401666631</v>
      </c>
      <c r="L3186" s="17">
        <v>41791.660081018512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107.20930232558139</v>
      </c>
      <c r="R3186" s="5">
        <f t="shared" si="197"/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7">
        <v>41836.643993055557</v>
      </c>
      <c r="K3187">
        <v>1404948441</v>
      </c>
      <c r="L3187" s="17">
        <v>41829.643993055557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100</v>
      </c>
      <c r="R3187" s="5">
        <f t="shared" si="197"/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7">
        <v>41898.541666666664</v>
      </c>
      <c r="K3188">
        <v>1408313438</v>
      </c>
      <c r="L3188" s="17">
        <v>41868.590717592589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102.18750000000001</v>
      </c>
      <c r="R3188" s="5">
        <f t="shared" si="197"/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7">
        <v>41855.333020833328</v>
      </c>
      <c r="K3189">
        <v>1405439973</v>
      </c>
      <c r="L3189" s="17">
        <v>41835.333020833328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116.29333333333334</v>
      </c>
      <c r="R3189" s="5">
        <f t="shared" si="197"/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7">
        <v>42165.082199074073</v>
      </c>
      <c r="K3190">
        <v>1432115902</v>
      </c>
      <c r="L3190" s="17">
        <v>42144.082199074073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65</v>
      </c>
      <c r="R3190" s="5">
        <f t="shared" si="197"/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7">
        <v>42148.013101851851</v>
      </c>
      <c r="K3191">
        <v>1429863532</v>
      </c>
      <c r="L3191" s="17">
        <v>42118.013101851851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12.327272727272726</v>
      </c>
      <c r="R3191" s="5">
        <f t="shared" si="197"/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7">
        <v>42712.859664351847</v>
      </c>
      <c r="K3192">
        <v>1478662675</v>
      </c>
      <c r="L3192" s="17">
        <v>42682.817997685182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5" t="e">
        <f t="shared" si="197"/>
        <v>#DIV/0!</v>
      </c>
      <c r="S3192" t="str">
        <f t="shared" si="198"/>
        <v>theater</v>
      </c>
      <c r="T3192" t="str">
        <f t="shared" si="199"/>
        <v>musical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7">
        <v>42598.422094907401</v>
      </c>
      <c r="K3193">
        <v>1466186869</v>
      </c>
      <c r="L3193" s="17">
        <v>42538.422094907401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4.0266666666666664</v>
      </c>
      <c r="R3193" s="5">
        <f t="shared" si="197"/>
        <v>37.75</v>
      </c>
      <c r="S3193" t="str">
        <f t="shared" si="198"/>
        <v>theater</v>
      </c>
      <c r="T3193" t="str">
        <f t="shared" si="199"/>
        <v>musical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7">
        <v>42063.583333333336</v>
      </c>
      <c r="K3194">
        <v>1421274859</v>
      </c>
      <c r="L3194" s="17">
        <v>42018.607164351844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</v>
      </c>
      <c r="R3194" s="5">
        <f t="shared" si="197"/>
        <v>12.75</v>
      </c>
      <c r="S3194" t="str">
        <f t="shared" si="198"/>
        <v>theater</v>
      </c>
      <c r="T3194" t="str">
        <f t="shared" si="199"/>
        <v>musical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7">
        <v>42055.634907407402</v>
      </c>
      <c r="K3195">
        <v>1420586056</v>
      </c>
      <c r="L3195" s="17">
        <v>42010.634907407402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11.74</v>
      </c>
      <c r="R3195" s="5">
        <f t="shared" si="197"/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7">
        <v>42211.729143518511</v>
      </c>
      <c r="K3196">
        <v>1435368598</v>
      </c>
      <c r="L3196" s="17">
        <v>42181.729143518511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5" t="e">
        <f t="shared" si="197"/>
        <v>#DIV/0!</v>
      </c>
      <c r="S3196" t="str">
        <f t="shared" si="198"/>
        <v>theater</v>
      </c>
      <c r="T3196" t="str">
        <f t="shared" si="199"/>
        <v>musical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7">
        <v>42047.260902777773</v>
      </c>
      <c r="K3197">
        <v>1421158542</v>
      </c>
      <c r="L3197" s="17">
        <v>42017.260902777773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59.142857142857139</v>
      </c>
      <c r="R3197" s="5">
        <f t="shared" si="197"/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7">
        <v>42217.249999999993</v>
      </c>
      <c r="K3198">
        <v>1433254875</v>
      </c>
      <c r="L3198" s="17">
        <v>42157.264756944445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0.06</v>
      </c>
      <c r="R3198" s="5">
        <f t="shared" si="197"/>
        <v>300</v>
      </c>
      <c r="S3198" t="str">
        <f t="shared" si="198"/>
        <v>theater</v>
      </c>
      <c r="T3198" t="str">
        <f t="shared" si="199"/>
        <v>musical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7">
        <v>42039.15993055555</v>
      </c>
      <c r="K3199">
        <v>1420458618</v>
      </c>
      <c r="L3199" s="17">
        <v>42009.15993055555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11.450000000000001</v>
      </c>
      <c r="R3199" s="5">
        <f t="shared" si="197"/>
        <v>286.25</v>
      </c>
      <c r="S3199" t="str">
        <f t="shared" si="198"/>
        <v>theater</v>
      </c>
      <c r="T3199" t="str">
        <f t="shared" si="199"/>
        <v>musical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7">
        <v>42051.091168981475</v>
      </c>
      <c r="K3200">
        <v>1420798277</v>
      </c>
      <c r="L3200" s="17">
        <v>42013.091168981475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0.36666666666666664</v>
      </c>
      <c r="R3200" s="5">
        <f t="shared" si="197"/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7">
        <v>41888.541666666664</v>
      </c>
      <c r="K3201">
        <v>1407435418</v>
      </c>
      <c r="L3201" s="17">
        <v>41858.428449074068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52.16</v>
      </c>
      <c r="R3201" s="5">
        <f t="shared" si="197"/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7">
        <v>42489.898611111108</v>
      </c>
      <c r="K3202">
        <v>1459410101</v>
      </c>
      <c r="L3202" s="17">
        <v>42459.987280092588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6"/>
        <v>2E-3</v>
      </c>
      <c r="R3202" s="5">
        <f t="shared" si="197"/>
        <v>1</v>
      </c>
      <c r="S3202" t="str">
        <f t="shared" si="198"/>
        <v>theater</v>
      </c>
      <c r="T3202" t="str">
        <f t="shared" si="199"/>
        <v>musical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7">
        <v>41882.433761574073</v>
      </c>
      <c r="K3203">
        <v>1407695077</v>
      </c>
      <c r="L3203" s="17">
        <v>41861.433761574073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0">E3203/D3203*100</f>
        <v>1.25</v>
      </c>
      <c r="R3203" s="5">
        <f t="shared" ref="R3203:R3266" si="201">E3203/N3203</f>
        <v>12.5</v>
      </c>
      <c r="S3203" t="str">
        <f t="shared" ref="S3203:S3266" si="202">LEFT(P3203,SEARCH("/",P3203)-1)</f>
        <v>theater</v>
      </c>
      <c r="T3203" t="str">
        <f t="shared" ref="T3203:T3266" si="203">RIGHT(P3203,LEN(P3203)-SEARCH("/",P3203))</f>
        <v>musical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7">
        <v>42351.915972222218</v>
      </c>
      <c r="K3204">
        <v>1445027346</v>
      </c>
      <c r="L3204" s="17">
        <v>42293.520208333335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54.52</v>
      </c>
      <c r="R3204" s="5">
        <f t="shared" si="201"/>
        <v>109.04</v>
      </c>
      <c r="S3204" t="str">
        <f t="shared" si="202"/>
        <v>theater</v>
      </c>
      <c r="T3204" t="str">
        <f t="shared" si="203"/>
        <v>musical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7">
        <v>42272.655347222222</v>
      </c>
      <c r="K3205">
        <v>1440632622</v>
      </c>
      <c r="L3205" s="17">
        <v>42242.655347222222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25</v>
      </c>
      <c r="R3205" s="5">
        <f t="shared" si="201"/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7">
        <v>42202.343055555553</v>
      </c>
      <c r="K3206">
        <v>1434558479</v>
      </c>
      <c r="L3206" s="17">
        <v>42172.352766203701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5" t="e">
        <f t="shared" si="201"/>
        <v>#DIV/0!</v>
      </c>
      <c r="S3206" t="str">
        <f t="shared" si="202"/>
        <v>theater</v>
      </c>
      <c r="T3206" t="str">
        <f t="shared" si="203"/>
        <v>musical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7">
        <v>42125.041342592587</v>
      </c>
      <c r="K3207">
        <v>1427878772</v>
      </c>
      <c r="L3207" s="17">
        <v>42095.041342592587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3.4125000000000001</v>
      </c>
      <c r="R3207" s="5">
        <f t="shared" si="201"/>
        <v>22.75</v>
      </c>
      <c r="S3207" t="str">
        <f t="shared" si="202"/>
        <v>theater</v>
      </c>
      <c r="T3207" t="str">
        <f t="shared" si="203"/>
        <v>musical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7">
        <v>42265.942719907405</v>
      </c>
      <c r="K3208">
        <v>1440052651</v>
      </c>
      <c r="L3208" s="17">
        <v>42235.942719907405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5" t="e">
        <f t="shared" si="201"/>
        <v>#DIV/0!</v>
      </c>
      <c r="S3208" t="str">
        <f t="shared" si="202"/>
        <v>theater</v>
      </c>
      <c r="T3208" t="str">
        <f t="shared" si="203"/>
        <v>musical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7">
        <v>42116.902858796289</v>
      </c>
      <c r="K3209">
        <v>1424587207</v>
      </c>
      <c r="L3209" s="17">
        <v>42056.944525462961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46.36363636363636</v>
      </c>
      <c r="R3209" s="5">
        <f t="shared" si="201"/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7">
        <v>41848.271724537037</v>
      </c>
      <c r="K3210">
        <v>1404743477</v>
      </c>
      <c r="L3210" s="17">
        <v>41827.271724537037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103.49999999999999</v>
      </c>
      <c r="R3210" s="5">
        <f t="shared" si="201"/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7">
        <v>41810.625</v>
      </c>
      <c r="K3211">
        <v>1400512658</v>
      </c>
      <c r="L3211" s="17">
        <v>41778.303912037038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119.32315789473684</v>
      </c>
      <c r="R3211" s="5">
        <f t="shared" si="201"/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7">
        <v>41060.832638888889</v>
      </c>
      <c r="K3212">
        <v>1334442519</v>
      </c>
      <c r="L3212" s="17">
        <v>41013.603229166663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125.76666666666667</v>
      </c>
      <c r="R3212" s="5">
        <f t="shared" si="201"/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7">
        <v>41865.75</v>
      </c>
      <c r="K3213">
        <v>1405346680</v>
      </c>
      <c r="L3213" s="17">
        <v>41834.253240740742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119.74347826086958</v>
      </c>
      <c r="R3213" s="5">
        <f t="shared" si="201"/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7">
        <v>41859.462395833332</v>
      </c>
      <c r="K3214">
        <v>1404932751</v>
      </c>
      <c r="L3214" s="17">
        <v>41829.462395833332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126.25</v>
      </c>
      <c r="R3214" s="5">
        <f t="shared" si="201"/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7">
        <v>42211.430081018516</v>
      </c>
      <c r="K3215">
        <v>1434478759</v>
      </c>
      <c r="L3215" s="17">
        <v>42171.430081018516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100.11666666666667</v>
      </c>
      <c r="R3215" s="5">
        <f t="shared" si="201"/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7">
        <v>42374.663194444445</v>
      </c>
      <c r="K3216">
        <v>1448823673</v>
      </c>
      <c r="L3216" s="17">
        <v>42337.459178240737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102.13333333333334</v>
      </c>
      <c r="R3216" s="5">
        <f t="shared" si="201"/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7">
        <v>42256.832638888889</v>
      </c>
      <c r="K3217">
        <v>1438617471</v>
      </c>
      <c r="L3217" s="17">
        <v>42219.331840277773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100.35142857142858</v>
      </c>
      <c r="R3217" s="5">
        <f t="shared" si="201"/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7">
        <v>42196.270833333336</v>
      </c>
      <c r="K3218">
        <v>1433934371</v>
      </c>
      <c r="L3218" s="17">
        <v>42165.129293981481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100.05</v>
      </c>
      <c r="R3218" s="5">
        <f t="shared" si="201"/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7">
        <v>42678.212777777771</v>
      </c>
      <c r="K3219">
        <v>1475672784</v>
      </c>
      <c r="L3219" s="17">
        <v>42648.212777777771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116.02222222222223</v>
      </c>
      <c r="R3219" s="5">
        <f t="shared" si="201"/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7">
        <v>42003.666666666664</v>
      </c>
      <c r="K3220">
        <v>1417132986</v>
      </c>
      <c r="L3220" s="17">
        <v>41970.668819444443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102.1</v>
      </c>
      <c r="R3220" s="5">
        <f t="shared" si="201"/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7">
        <v>42085.608182870368</v>
      </c>
      <c r="K3221">
        <v>1424043347</v>
      </c>
      <c r="L3221" s="17">
        <v>42050.64984953704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100.11000000000001</v>
      </c>
      <c r="R3221" s="5">
        <f t="shared" si="201"/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7">
        <v>42806.541666666664</v>
      </c>
      <c r="K3222">
        <v>1486411204</v>
      </c>
      <c r="L3222" s="17">
        <v>42772.500046296293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100.84</v>
      </c>
      <c r="R3222" s="5">
        <f t="shared" si="201"/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7">
        <v>42190.363460648143</v>
      </c>
      <c r="K3223">
        <v>1433090603</v>
      </c>
      <c r="L3223" s="17">
        <v>42155.363460648143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103.42499999999998</v>
      </c>
      <c r="R3223" s="5">
        <f t="shared" si="201"/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7">
        <v>42301.561805555553</v>
      </c>
      <c r="K3224">
        <v>1443016697</v>
      </c>
      <c r="L3224" s="17">
        <v>42270.248807870368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124.8</v>
      </c>
      <c r="R3224" s="5">
        <f t="shared" si="201"/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7">
        <v>42236.50203703704</v>
      </c>
      <c r="K3225">
        <v>1437508976</v>
      </c>
      <c r="L3225" s="17">
        <v>42206.50203703704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109.51612903225806</v>
      </c>
      <c r="R3225" s="5">
        <f t="shared" si="201"/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7">
        <v>42744.874999999993</v>
      </c>
      <c r="K3226">
        <v>1479932713</v>
      </c>
      <c r="L3226" s="17">
        <v>42697.517511574071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102.03333333333333</v>
      </c>
      <c r="R3226" s="5">
        <f t="shared" si="201"/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7">
        <v>42524.541666666664</v>
      </c>
      <c r="K3227">
        <v>1463145938</v>
      </c>
      <c r="L3227" s="17">
        <v>42503.226134259261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102.35000000000001</v>
      </c>
      <c r="R3227" s="5">
        <f t="shared" si="201"/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7">
        <v>42307.250138888885</v>
      </c>
      <c r="K3228">
        <v>1443621612</v>
      </c>
      <c r="L3228" s="17">
        <v>42277.250138888885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104.16666666666667</v>
      </c>
      <c r="R3228" s="5">
        <f t="shared" si="201"/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7">
        <v>42752.549027777779</v>
      </c>
      <c r="K3229">
        <v>1482095436</v>
      </c>
      <c r="L3229" s="17">
        <v>42722.549027777779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125</v>
      </c>
      <c r="R3229" s="5">
        <f t="shared" si="201"/>
        <v>50</v>
      </c>
      <c r="S3229" t="str">
        <f t="shared" si="202"/>
        <v>theater</v>
      </c>
      <c r="T3229" t="str">
        <f t="shared" si="203"/>
        <v>plays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7">
        <v>42354.874305555553</v>
      </c>
      <c r="K3230">
        <v>1447606884</v>
      </c>
      <c r="L3230" s="17">
        <v>42323.375972222224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102.34285714285714</v>
      </c>
      <c r="R3230" s="5">
        <f t="shared" si="201"/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7">
        <v>41962.999976851854</v>
      </c>
      <c r="K3231">
        <v>1413874798</v>
      </c>
      <c r="L3231" s="17">
        <v>41932.958310185182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107.86500000000001</v>
      </c>
      <c r="R3231" s="5">
        <f t="shared" si="201"/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7">
        <v>41912.832638888889</v>
      </c>
      <c r="K3232">
        <v>1410840126</v>
      </c>
      <c r="L3232" s="17">
        <v>41897.834791666668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109.88461538461539</v>
      </c>
      <c r="R3232" s="5">
        <f t="shared" si="201"/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7">
        <v>42476.610497685186</v>
      </c>
      <c r="K3233">
        <v>1458254347</v>
      </c>
      <c r="L3233" s="17">
        <v>42446.610497685186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161</v>
      </c>
      <c r="R3233" s="5">
        <f t="shared" si="201"/>
        <v>57.5</v>
      </c>
      <c r="S3233" t="str">
        <f t="shared" si="202"/>
        <v>theater</v>
      </c>
      <c r="T3233" t="str">
        <f t="shared" si="203"/>
        <v>plays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7">
        <v>42493.832638888889</v>
      </c>
      <c r="K3234">
        <v>1459711917</v>
      </c>
      <c r="L3234" s="17">
        <v>42463.480520833335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131.20000000000002</v>
      </c>
      <c r="R3234" s="5">
        <f t="shared" si="201"/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7">
        <v>42796.471701388888</v>
      </c>
      <c r="K3235">
        <v>1485890355</v>
      </c>
      <c r="L3235" s="17">
        <v>42766.471701388888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118.8</v>
      </c>
      <c r="R3235" s="5">
        <f t="shared" si="201"/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7">
        <v>42767.646527777775</v>
      </c>
      <c r="K3236">
        <v>1483124208</v>
      </c>
      <c r="L3236" s="17">
        <v>42734.456111111103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100.39275000000001</v>
      </c>
      <c r="R3236" s="5">
        <f t="shared" si="201"/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7">
        <v>42552.014479166661</v>
      </c>
      <c r="K3237">
        <v>1464769251</v>
      </c>
      <c r="L3237" s="17">
        <v>42522.014479166661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103.20666666666666</v>
      </c>
      <c r="R3237" s="5">
        <f t="shared" si="201"/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7">
        <v>42732.583715277775</v>
      </c>
      <c r="K3238">
        <v>1480370433</v>
      </c>
      <c r="L3238" s="17">
        <v>42702.583715277775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100.6</v>
      </c>
      <c r="R3238" s="5">
        <f t="shared" si="201"/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7">
        <v>42275.832638888889</v>
      </c>
      <c r="K3239">
        <v>1441452184</v>
      </c>
      <c r="L3239" s="17">
        <v>42252.141018518516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100.78754285714287</v>
      </c>
      <c r="R3239" s="5">
        <f t="shared" si="201"/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7">
        <v>42186.177060185182</v>
      </c>
      <c r="K3240">
        <v>1433160898</v>
      </c>
      <c r="L3240" s="17">
        <v>42156.177060185182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112.32142857142857</v>
      </c>
      <c r="R3240" s="5">
        <f t="shared" si="201"/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7">
        <v>42302.665972222218</v>
      </c>
      <c r="K3241">
        <v>1443665293</v>
      </c>
      <c r="L3241" s="17">
        <v>42277.755706018514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105.91914022517912</v>
      </c>
      <c r="R3241" s="5">
        <f t="shared" si="201"/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7">
        <v>42782.624999999993</v>
      </c>
      <c r="K3242">
        <v>1484843948</v>
      </c>
      <c r="L3242" s="17">
        <v>42754.360509259255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100.56666666666668</v>
      </c>
      <c r="R3242" s="5">
        <f t="shared" si="201"/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7">
        <v>41925.957638888889</v>
      </c>
      <c r="K3243">
        <v>1410421670</v>
      </c>
      <c r="L3243" s="17">
        <v>41892.991550925923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115.30588235294117</v>
      </c>
      <c r="R3243" s="5">
        <f t="shared" si="201"/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7">
        <v>41901.422361111108</v>
      </c>
      <c r="K3244">
        <v>1408558092</v>
      </c>
      <c r="L3244" s="17">
        <v>41871.422361111108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127.30419999999999</v>
      </c>
      <c r="R3244" s="5">
        <f t="shared" si="201"/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7">
        <v>42285.666666666664</v>
      </c>
      <c r="K3245">
        <v>1442283562</v>
      </c>
      <c r="L3245" s="17">
        <v>42261.763449074067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102.83750000000001</v>
      </c>
      <c r="R3245" s="5">
        <f t="shared" si="201"/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7">
        <v>42705.402569444443</v>
      </c>
      <c r="K3246">
        <v>1478018382</v>
      </c>
      <c r="L3246" s="17">
        <v>42675.360902777778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102.9375</v>
      </c>
      <c r="R3246" s="5">
        <f t="shared" si="201"/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7">
        <v>42166.749999999993</v>
      </c>
      <c r="K3247">
        <v>1431354258</v>
      </c>
      <c r="L3247" s="17">
        <v>42135.266874999994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104.3047619047619</v>
      </c>
      <c r="R3247" s="5">
        <f t="shared" si="201"/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7">
        <v>42258.832638888889</v>
      </c>
      <c r="K3248">
        <v>1439551200</v>
      </c>
      <c r="L3248" s="17">
        <v>42230.138888888883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111.22000000000001</v>
      </c>
      <c r="R3248" s="5">
        <f t="shared" si="201"/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7">
        <v>42197.10083333333</v>
      </c>
      <c r="K3249">
        <v>1434104712</v>
      </c>
      <c r="L3249" s="17">
        <v>42167.10083333333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105.86</v>
      </c>
      <c r="R3249" s="5">
        <f t="shared" si="201"/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7">
        <v>42098.513391203705</v>
      </c>
      <c r="K3250">
        <v>1425590357</v>
      </c>
      <c r="L3250" s="17">
        <v>42068.55505787037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100.79166666666666</v>
      </c>
      <c r="R3250" s="5">
        <f t="shared" si="201"/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7">
        <v>42175.413356481477</v>
      </c>
      <c r="K3251">
        <v>1432230914</v>
      </c>
      <c r="L3251" s="17">
        <v>42145.413356481477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104.92727272727274</v>
      </c>
      <c r="R3251" s="5">
        <f t="shared" si="201"/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7">
        <v>41948.450509259259</v>
      </c>
      <c r="K3252">
        <v>1412617724</v>
      </c>
      <c r="L3252" s="17">
        <v>41918.408842592587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101.55199999999999</v>
      </c>
      <c r="R3252" s="5">
        <f t="shared" si="201"/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7">
        <v>42176.39775462963</v>
      </c>
      <c r="K3253">
        <v>1432315966</v>
      </c>
      <c r="L3253" s="17">
        <v>42146.39775462963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110.73333333333333</v>
      </c>
      <c r="R3253" s="5">
        <f t="shared" si="201"/>
        <v>83.05</v>
      </c>
      <c r="S3253" t="str">
        <f t="shared" si="202"/>
        <v>theater</v>
      </c>
      <c r="T3253" t="str">
        <f t="shared" si="203"/>
        <v>plays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7">
        <v>42620.139351851853</v>
      </c>
      <c r="K3254">
        <v>1470655240</v>
      </c>
      <c r="L3254" s="17">
        <v>42590.139351851853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127.82222222222221</v>
      </c>
      <c r="R3254" s="5">
        <f t="shared" si="201"/>
        <v>57.52</v>
      </c>
      <c r="S3254" t="str">
        <f t="shared" si="202"/>
        <v>theater</v>
      </c>
      <c r="T3254" t="str">
        <f t="shared" si="203"/>
        <v>plays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7">
        <v>42620.822916666664</v>
      </c>
      <c r="K3255">
        <v>1471701028</v>
      </c>
      <c r="L3255" s="17">
        <v>42602.243379629632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101.82500000000002</v>
      </c>
      <c r="R3255" s="5">
        <f t="shared" si="201"/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7">
        <v>42088.710752314808</v>
      </c>
      <c r="K3256">
        <v>1424743409</v>
      </c>
      <c r="L3256" s="17">
        <v>42058.752418981479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101.25769230769231</v>
      </c>
      <c r="R3256" s="5">
        <f t="shared" si="201"/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7">
        <v>41919.434895833328</v>
      </c>
      <c r="K3257">
        <v>1410114375</v>
      </c>
      <c r="L3257" s="17">
        <v>41889.434895833328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175</v>
      </c>
      <c r="R3257" s="5">
        <f t="shared" si="201"/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7">
        <v>42165.832638888889</v>
      </c>
      <c r="K3258">
        <v>1432129577</v>
      </c>
      <c r="L3258" s="17">
        <v>42144.240474537037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128.06</v>
      </c>
      <c r="R3258" s="5">
        <f t="shared" si="201"/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7">
        <v>42788.226296296292</v>
      </c>
      <c r="K3259">
        <v>1485177952</v>
      </c>
      <c r="L3259" s="17">
        <v>42758.226296296292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106.29949999999999</v>
      </c>
      <c r="R3259" s="5">
        <f t="shared" si="201"/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7">
        <v>42012.553946759253</v>
      </c>
      <c r="K3260">
        <v>1418159861</v>
      </c>
      <c r="L3260" s="17">
        <v>41982.553946759253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105.21428571428571</v>
      </c>
      <c r="R3260" s="5">
        <f t="shared" si="201"/>
        <v>98.2</v>
      </c>
      <c r="S3260" t="str">
        <f t="shared" si="202"/>
        <v>theater</v>
      </c>
      <c r="T3260" t="str">
        <f t="shared" si="203"/>
        <v>plays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7">
        <v>42643.832638888889</v>
      </c>
      <c r="K3261">
        <v>1472753745</v>
      </c>
      <c r="L3261" s="17">
        <v>42614.427604166667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106.16782608695652</v>
      </c>
      <c r="R3261" s="5">
        <f t="shared" si="201"/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7">
        <v>42338.380995370368</v>
      </c>
      <c r="K3262">
        <v>1445875718</v>
      </c>
      <c r="L3262" s="17">
        <v>42303.339328703696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109.24000000000001</v>
      </c>
      <c r="R3262" s="5">
        <f t="shared" si="201"/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7">
        <v>42201.392083333332</v>
      </c>
      <c r="K3263">
        <v>1434475476</v>
      </c>
      <c r="L3263" s="17">
        <v>42171.392083333332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100.45454545454547</v>
      </c>
      <c r="R3263" s="5">
        <f t="shared" si="201"/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7">
        <v>41994.833333333336</v>
      </c>
      <c r="K3264">
        <v>1416555262</v>
      </c>
      <c r="L3264" s="17">
        <v>41963.982199074067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103.04098360655738</v>
      </c>
      <c r="R3264" s="5">
        <f t="shared" si="201"/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7">
        <v>42307.541666666664</v>
      </c>
      <c r="K3265">
        <v>1444220588</v>
      </c>
      <c r="L3265" s="17">
        <v>42284.18273148148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112.1664</v>
      </c>
      <c r="R3265" s="5">
        <f t="shared" si="201"/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7">
        <v>42032.583333333336</v>
      </c>
      <c r="K3266">
        <v>1421089938</v>
      </c>
      <c r="L3266" s="17">
        <v>42016.466874999998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0"/>
        <v>103</v>
      </c>
      <c r="R3266" s="5">
        <f t="shared" si="201"/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7">
        <v>42341.374999999993</v>
      </c>
      <c r="K3267">
        <v>1446570315</v>
      </c>
      <c r="L3267" s="17">
        <v>42311.378645833327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4">E3267/D3267*100</f>
        <v>164</v>
      </c>
      <c r="R3267" s="5">
        <f t="shared" ref="R3267:R3330" si="205">E3267/N3267</f>
        <v>70.285714285714292</v>
      </c>
      <c r="S3267" t="str">
        <f t="shared" ref="S3267:S3330" si="206">LEFT(P3267,SEARCH("/",P3267)-1)</f>
        <v>theater</v>
      </c>
      <c r="T3267" t="str">
        <f t="shared" ref="T3267:T3330" si="207">RIGHT(P3267,LEN(P3267)-SEARCH("/",P3267))</f>
        <v>plays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7">
        <v>42167.541666666664</v>
      </c>
      <c r="K3268">
        <v>1431435122</v>
      </c>
      <c r="L3268" s="17">
        <v>42136.20280092593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131.28333333333333</v>
      </c>
      <c r="R3268" s="5">
        <f t="shared" si="205"/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7">
        <v>42202.424305555549</v>
      </c>
      <c r="K3269">
        <v>1434564660</v>
      </c>
      <c r="L3269" s="17">
        <v>42172.424305555549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102.1</v>
      </c>
      <c r="R3269" s="5">
        <f t="shared" si="205"/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7">
        <v>42606.570925925924</v>
      </c>
      <c r="K3270">
        <v>1470692528</v>
      </c>
      <c r="L3270" s="17">
        <v>42590.570925925924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128</v>
      </c>
      <c r="R3270" s="5">
        <f t="shared" si="205"/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7">
        <v>42171.124999999993</v>
      </c>
      <c r="K3271">
        <v>1431509397</v>
      </c>
      <c r="L3271" s="17">
        <v>42137.06246527777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101.49999999999999</v>
      </c>
      <c r="R3271" s="5">
        <f t="shared" si="205"/>
        <v>116</v>
      </c>
      <c r="S3271" t="str">
        <f t="shared" si="206"/>
        <v>theater</v>
      </c>
      <c r="T3271" t="str">
        <f t="shared" si="207"/>
        <v>plays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7">
        <v>42197.199826388889</v>
      </c>
      <c r="K3272">
        <v>1434113265</v>
      </c>
      <c r="L3272" s="17">
        <v>42167.199826388889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101.66666666666666</v>
      </c>
      <c r="R3272" s="5">
        <f t="shared" si="205"/>
        <v>61</v>
      </c>
      <c r="S3272" t="str">
        <f t="shared" si="206"/>
        <v>theater</v>
      </c>
      <c r="T3272" t="str">
        <f t="shared" si="207"/>
        <v>plays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7">
        <v>41945.145543981482</v>
      </c>
      <c r="K3273">
        <v>1412332175</v>
      </c>
      <c r="L3273" s="17">
        <v>41915.10387731481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130</v>
      </c>
      <c r="R3273" s="5">
        <f t="shared" si="205"/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7">
        <v>42314.208437499998</v>
      </c>
      <c r="K3274">
        <v>1444219209</v>
      </c>
      <c r="L3274" s="17">
        <v>42284.166770833333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154.43</v>
      </c>
      <c r="R3274" s="5">
        <f t="shared" si="205"/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7">
        <v>42627.458333333336</v>
      </c>
      <c r="K3275">
        <v>1472498042</v>
      </c>
      <c r="L3275" s="17">
        <v>42611.4680787037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107.4</v>
      </c>
      <c r="R3275" s="5">
        <f t="shared" si="205"/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7">
        <v>42444.541666666664</v>
      </c>
      <c r="K3276">
        <v>1454259272</v>
      </c>
      <c r="L3276" s="17">
        <v>42400.371203703697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101.32258064516128</v>
      </c>
      <c r="R3276" s="5">
        <f t="shared" si="205"/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7">
        <v>42043.854166666664</v>
      </c>
      <c r="K3277">
        <v>1421183271</v>
      </c>
      <c r="L3277" s="17">
        <v>42017.547118055554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100.27777777777777</v>
      </c>
      <c r="R3277" s="5">
        <f t="shared" si="205"/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7">
        <v>42460.832638888889</v>
      </c>
      <c r="K3278">
        <v>1456526879</v>
      </c>
      <c r="L3278" s="17">
        <v>42426.616655092592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116.84444444444443</v>
      </c>
      <c r="R3278" s="5">
        <f t="shared" si="205"/>
        <v>52.58</v>
      </c>
      <c r="S3278" t="str">
        <f t="shared" si="206"/>
        <v>theater</v>
      </c>
      <c r="T3278" t="str">
        <f t="shared" si="207"/>
        <v>plays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7">
        <v>41961.391273148147</v>
      </c>
      <c r="K3279">
        <v>1413735806</v>
      </c>
      <c r="L3279" s="17">
        <v>41931.349606481483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108.60000000000001</v>
      </c>
      <c r="R3279" s="5">
        <f t="shared" si="205"/>
        <v>54.3</v>
      </c>
      <c r="S3279" t="str">
        <f t="shared" si="206"/>
        <v>theater</v>
      </c>
      <c r="T3279" t="str">
        <f t="shared" si="207"/>
        <v>plays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7">
        <v>42154.515081018515</v>
      </c>
      <c r="K3280">
        <v>1430425303</v>
      </c>
      <c r="L3280" s="17">
        <v>42124.515081018515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103.4</v>
      </c>
      <c r="R3280" s="5">
        <f t="shared" si="205"/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7">
        <v>42460.727534722224</v>
      </c>
      <c r="K3281">
        <v>1456885659</v>
      </c>
      <c r="L3281" s="17">
        <v>42430.769201388881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114.27586206896552</v>
      </c>
      <c r="R3281" s="5">
        <f t="shared" si="205"/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7">
        <v>42155.874999999993</v>
      </c>
      <c r="K3282">
        <v>1430158198</v>
      </c>
      <c r="L3282" s="17">
        <v>42121.423587962963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103</v>
      </c>
      <c r="R3282" s="5">
        <f t="shared" si="205"/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7">
        <v>42248.686400462961</v>
      </c>
      <c r="K3283">
        <v>1438561705</v>
      </c>
      <c r="L3283" s="17">
        <v>42218.686400462961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121.6</v>
      </c>
      <c r="R3283" s="5">
        <f t="shared" si="205"/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7">
        <v>42488.860972222225</v>
      </c>
      <c r="K3284">
        <v>1458103188</v>
      </c>
      <c r="L3284" s="17">
        <v>42444.860972222225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102.6467741935484</v>
      </c>
      <c r="R3284" s="5">
        <f t="shared" si="205"/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7">
        <v>42410.541666666664</v>
      </c>
      <c r="K3285">
        <v>1452448298</v>
      </c>
      <c r="L3285" s="17">
        <v>42379.410856481474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104.75000000000001</v>
      </c>
      <c r="R3285" s="5">
        <f t="shared" si="205"/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7">
        <v>42397.915972222218</v>
      </c>
      <c r="K3286">
        <v>1452546853</v>
      </c>
      <c r="L3286" s="17">
        <v>42380.551539351851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101.6</v>
      </c>
      <c r="R3286" s="5">
        <f t="shared" si="205"/>
        <v>203.2</v>
      </c>
      <c r="S3286" t="str">
        <f t="shared" si="206"/>
        <v>theater</v>
      </c>
      <c r="T3286" t="str">
        <f t="shared" si="207"/>
        <v>plays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7">
        <v>42793.874999999993</v>
      </c>
      <c r="K3287">
        <v>1485556626</v>
      </c>
      <c r="L3287" s="17">
        <v>42762.609097222223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112.10242048409683</v>
      </c>
      <c r="R3287" s="5">
        <f t="shared" si="205"/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7">
        <v>42597.506736111107</v>
      </c>
      <c r="K3288">
        <v>1468699782</v>
      </c>
      <c r="L3288" s="17">
        <v>42567.506736111107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101.76666666666667</v>
      </c>
      <c r="R3288" s="5">
        <f t="shared" si="205"/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7">
        <v>42336.416990740741</v>
      </c>
      <c r="K3289">
        <v>1446573628</v>
      </c>
      <c r="L3289" s="17">
        <v>42311.416990740741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100</v>
      </c>
      <c r="R3289" s="5">
        <f t="shared" si="205"/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7">
        <v>42541.624999999993</v>
      </c>
      <c r="K3290">
        <v>1463337315</v>
      </c>
      <c r="L3290" s="17">
        <v>42505.441145833327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100.26489999999998</v>
      </c>
      <c r="R3290" s="5">
        <f t="shared" si="205"/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7">
        <v>42786.034745370365</v>
      </c>
      <c r="K3291">
        <v>1485161402</v>
      </c>
      <c r="L3291" s="17">
        <v>42758.034745370365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133.04200000000003</v>
      </c>
      <c r="R3291" s="5">
        <f t="shared" si="205"/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7">
        <v>42805.181608796294</v>
      </c>
      <c r="K3292">
        <v>1486642891</v>
      </c>
      <c r="L3292" s="17">
        <v>42775.181608796294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121.2</v>
      </c>
      <c r="R3292" s="5">
        <f t="shared" si="205"/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7">
        <v>42263.832638888889</v>
      </c>
      <c r="K3293">
        <v>1439743900</v>
      </c>
      <c r="L3293" s="17">
        <v>42232.369212962956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113.99999999999999</v>
      </c>
      <c r="R3293" s="5">
        <f t="shared" si="205"/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7">
        <v>42342.478564814817</v>
      </c>
      <c r="K3294">
        <v>1444069748</v>
      </c>
      <c r="L3294" s="17">
        <v>42282.436898148146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286.13861386138615</v>
      </c>
      <c r="R3294" s="5">
        <f t="shared" si="205"/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7">
        <v>42798.092037037037</v>
      </c>
      <c r="K3295">
        <v>1486030352</v>
      </c>
      <c r="L3295" s="17">
        <v>42768.092037037037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170.44444444444446</v>
      </c>
      <c r="R3295" s="5">
        <f t="shared" si="205"/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7">
        <v>42171.20780092592</v>
      </c>
      <c r="K3296">
        <v>1431867554</v>
      </c>
      <c r="L3296" s="17">
        <v>42141.20780092592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118.33333333333333</v>
      </c>
      <c r="R3296" s="5">
        <f t="shared" si="205"/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7">
        <v>42639.109131944446</v>
      </c>
      <c r="K3297">
        <v>1472294229</v>
      </c>
      <c r="L3297" s="17">
        <v>42609.109131944446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102.85857142857142</v>
      </c>
      <c r="R3297" s="5">
        <f t="shared" si="205"/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7">
        <v>42330.583333333336</v>
      </c>
      <c r="K3298">
        <v>1446401372</v>
      </c>
      <c r="L3298" s="17">
        <v>42309.42328703704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144.06666666666666</v>
      </c>
      <c r="R3298" s="5">
        <f t="shared" si="205"/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7">
        <v>42212.624305555553</v>
      </c>
      <c r="K3299">
        <v>1436380256</v>
      </c>
      <c r="L3299" s="17">
        <v>42193.438148148147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100.07272727272726</v>
      </c>
      <c r="R3299" s="5">
        <f t="shared" si="205"/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7">
        <v>42259.666666666664</v>
      </c>
      <c r="K3300">
        <v>1440370768</v>
      </c>
      <c r="L3300" s="17">
        <v>42239.624629629623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101.73</v>
      </c>
      <c r="R3300" s="5">
        <f t="shared" si="205"/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7">
        <v>42291.584062499998</v>
      </c>
      <c r="K3301">
        <v>1442268063</v>
      </c>
      <c r="L3301" s="17">
        <v>42261.584062499998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116.19999999999999</v>
      </c>
      <c r="R3301" s="5">
        <f t="shared" si="205"/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7">
        <v>42123.410439814812</v>
      </c>
      <c r="K3302">
        <v>1428515462</v>
      </c>
      <c r="L3302" s="17">
        <v>42102.410439814812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136.16666666666666</v>
      </c>
      <c r="R3302" s="5">
        <f t="shared" si="205"/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7">
        <v>42582.957638888889</v>
      </c>
      <c r="K3303">
        <v>1466185176</v>
      </c>
      <c r="L3303" s="17">
        <v>42538.402500000004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133.46666666666667</v>
      </c>
      <c r="R3303" s="5">
        <f t="shared" si="205"/>
        <v>57.2</v>
      </c>
      <c r="S3303" t="str">
        <f t="shared" si="206"/>
        <v>theater</v>
      </c>
      <c r="T3303" t="str">
        <f t="shared" si="207"/>
        <v>plays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7">
        <v>42711.018240740734</v>
      </c>
      <c r="K3304">
        <v>1478507176</v>
      </c>
      <c r="L3304" s="17">
        <v>42681.018240740734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103.39285714285715</v>
      </c>
      <c r="R3304" s="5">
        <f t="shared" si="205"/>
        <v>173.7</v>
      </c>
      <c r="S3304" t="str">
        <f t="shared" si="206"/>
        <v>theater</v>
      </c>
      <c r="T3304" t="str">
        <f t="shared" si="207"/>
        <v>plays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7">
        <v>42091.276435185187</v>
      </c>
      <c r="K3305">
        <v>1424533084</v>
      </c>
      <c r="L3305" s="17">
        <v>42056.318101851844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115.88888888888889</v>
      </c>
      <c r="R3305" s="5">
        <f t="shared" si="205"/>
        <v>59.6</v>
      </c>
      <c r="S3305" t="str">
        <f t="shared" si="206"/>
        <v>theater</v>
      </c>
      <c r="T3305" t="str">
        <f t="shared" si="207"/>
        <v>plays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7">
        <v>42726.29111111111</v>
      </c>
      <c r="K3306">
        <v>1479826752</v>
      </c>
      <c r="L3306" s="17">
        <v>42696.29111111111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104.51666666666665</v>
      </c>
      <c r="R3306" s="5">
        <f t="shared" si="205"/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7">
        <v>42216.522546296292</v>
      </c>
      <c r="K3307">
        <v>1435782748</v>
      </c>
      <c r="L3307" s="17">
        <v>42186.522546296292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102.02500000000001</v>
      </c>
      <c r="R3307" s="5">
        <f t="shared" si="205"/>
        <v>204.05</v>
      </c>
      <c r="S3307" t="str">
        <f t="shared" si="206"/>
        <v>theater</v>
      </c>
      <c r="T3307" t="str">
        <f t="shared" si="207"/>
        <v>plays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7">
        <v>42530.791666666664</v>
      </c>
      <c r="K3308">
        <v>1462252542</v>
      </c>
      <c r="L3308" s="17">
        <v>42492.885902777773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175.33333333333334</v>
      </c>
      <c r="R3308" s="5">
        <f t="shared" si="205"/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7">
        <v>42504.723831018513</v>
      </c>
      <c r="K3309">
        <v>1460683339</v>
      </c>
      <c r="L3309" s="17">
        <v>42474.723831018513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106.67999999999999</v>
      </c>
      <c r="R3309" s="5">
        <f t="shared" si="205"/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7">
        <v>42473.543576388889</v>
      </c>
      <c r="K3310">
        <v>1458766965</v>
      </c>
      <c r="L3310" s="17">
        <v>42452.543576388889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122.28571428571429</v>
      </c>
      <c r="R3310" s="5">
        <f t="shared" si="205"/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7">
        <v>42659.316874999997</v>
      </c>
      <c r="K3311">
        <v>1473953778</v>
      </c>
      <c r="L3311" s="17">
        <v>42628.316874999997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159.42857142857144</v>
      </c>
      <c r="R3311" s="5">
        <f t="shared" si="205"/>
        <v>18</v>
      </c>
      <c r="S3311" t="str">
        <f t="shared" si="206"/>
        <v>theater</v>
      </c>
      <c r="T3311" t="str">
        <f t="shared" si="207"/>
        <v>plays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7">
        <v>42283.595196759255</v>
      </c>
      <c r="K3312">
        <v>1441577825</v>
      </c>
      <c r="L3312" s="17">
        <v>42253.595196759255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100.07692307692308</v>
      </c>
      <c r="R3312" s="5">
        <f t="shared" si="205"/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7">
        <v>42293.958449074074</v>
      </c>
      <c r="K3313">
        <v>1442473210</v>
      </c>
      <c r="L3313" s="17">
        <v>42263.958449074074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109.84</v>
      </c>
      <c r="R3313" s="5">
        <f t="shared" si="205"/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7">
        <v>42685.583333333336</v>
      </c>
      <c r="K3314">
        <v>1477077946</v>
      </c>
      <c r="L3314" s="17">
        <v>42664.476226851846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100.03999999999999</v>
      </c>
      <c r="R3314" s="5">
        <f t="shared" si="205"/>
        <v>61</v>
      </c>
      <c r="S3314" t="str">
        <f t="shared" si="206"/>
        <v>theater</v>
      </c>
      <c r="T3314" t="str">
        <f t="shared" si="207"/>
        <v>plays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7">
        <v>42395.708333333336</v>
      </c>
      <c r="K3315">
        <v>1452664317</v>
      </c>
      <c r="L3315" s="17">
        <v>42381.911076388882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116.05000000000001</v>
      </c>
      <c r="R3315" s="5">
        <f t="shared" si="205"/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7">
        <v>42132.503472222219</v>
      </c>
      <c r="K3316">
        <v>1428733511</v>
      </c>
      <c r="L3316" s="17">
        <v>42104.934155092589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210.75</v>
      </c>
      <c r="R3316" s="5">
        <f t="shared" si="205"/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7">
        <v>42495.970381944448</v>
      </c>
      <c r="K3317">
        <v>1459927041</v>
      </c>
      <c r="L3317" s="17">
        <v>42465.970381944448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110.00000000000001</v>
      </c>
      <c r="R3317" s="5">
        <f t="shared" si="205"/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7">
        <v>41859.245833333334</v>
      </c>
      <c r="K3318">
        <v>1404680075</v>
      </c>
      <c r="L3318" s="17">
        <v>41826.537905092591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100.08673425918037</v>
      </c>
      <c r="R3318" s="5">
        <f t="shared" si="205"/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7">
        <v>42528.706296296288</v>
      </c>
      <c r="K3319">
        <v>1462755424</v>
      </c>
      <c r="L3319" s="17">
        <v>42498.706296296288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106.19047619047619</v>
      </c>
      <c r="R3319" s="5">
        <f t="shared" si="205"/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7">
        <v>42470.770833333336</v>
      </c>
      <c r="K3320">
        <v>1456902893</v>
      </c>
      <c r="L3320" s="17">
        <v>42430.968668981477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125.6</v>
      </c>
      <c r="R3320" s="5">
        <f t="shared" si="205"/>
        <v>78.5</v>
      </c>
      <c r="S3320" t="str">
        <f t="shared" si="206"/>
        <v>theater</v>
      </c>
      <c r="T3320" t="str">
        <f t="shared" si="207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7">
        <v>42035.252152777779</v>
      </c>
      <c r="K3321">
        <v>1418824986</v>
      </c>
      <c r="L3321" s="17">
        <v>41990.252152777779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108</v>
      </c>
      <c r="R3321" s="5">
        <f t="shared" si="205"/>
        <v>33.75</v>
      </c>
      <c r="S3321" t="str">
        <f t="shared" si="206"/>
        <v>theater</v>
      </c>
      <c r="T3321" t="str">
        <f t="shared" si="207"/>
        <v>plays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7">
        <v>42542.712465277778</v>
      </c>
      <c r="K3322">
        <v>1463965557</v>
      </c>
      <c r="L3322" s="17">
        <v>42512.712465277778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101</v>
      </c>
      <c r="R3322" s="5">
        <f t="shared" si="205"/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7">
        <v>41927.832638888889</v>
      </c>
      <c r="K3323">
        <v>1412216665</v>
      </c>
      <c r="L3323" s="17">
        <v>41913.766956018517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107.4</v>
      </c>
      <c r="R3323" s="5">
        <f t="shared" si="205"/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7">
        <v>42542.829861111109</v>
      </c>
      <c r="K3324">
        <v>1464653696</v>
      </c>
      <c r="L3324" s="17">
        <v>42520.677037037036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101.51515151515152</v>
      </c>
      <c r="R3324" s="5">
        <f t="shared" si="205"/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7">
        <v>42638.032499999994</v>
      </c>
      <c r="K3325">
        <v>1472201208</v>
      </c>
      <c r="L3325" s="17">
        <v>42608.032499999994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125.89999999999999</v>
      </c>
      <c r="R3325" s="5">
        <f t="shared" si="205"/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7">
        <v>42526.249884259254</v>
      </c>
      <c r="K3326">
        <v>1463925590</v>
      </c>
      <c r="L3326" s="17">
        <v>42512.249884259254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101.66666666666666</v>
      </c>
      <c r="R3326" s="5">
        <f t="shared" si="205"/>
        <v>152.5</v>
      </c>
      <c r="S3326" t="str">
        <f t="shared" si="206"/>
        <v>theater</v>
      </c>
      <c r="T3326" t="str">
        <f t="shared" si="207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7">
        <v>42099.410613425927</v>
      </c>
      <c r="K3327">
        <v>1425235877</v>
      </c>
      <c r="L3327" s="17">
        <v>42064.452280092592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112.5</v>
      </c>
      <c r="R3327" s="5">
        <f t="shared" si="205"/>
        <v>30</v>
      </c>
      <c r="S3327" t="str">
        <f t="shared" si="206"/>
        <v>theater</v>
      </c>
      <c r="T3327" t="str">
        <f t="shared" si="207"/>
        <v>plays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7">
        <v>42071.339178240734</v>
      </c>
      <c r="K3328">
        <v>1423242505</v>
      </c>
      <c r="L3328" s="17">
        <v>42041.380844907406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101.375</v>
      </c>
      <c r="R3328" s="5">
        <f t="shared" si="205"/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7">
        <v>42498.041273148141</v>
      </c>
      <c r="K3329">
        <v>1460105966</v>
      </c>
      <c r="L3329" s="17">
        <v>42468.041273148141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101.25</v>
      </c>
      <c r="R3329" s="5">
        <f t="shared" si="205"/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7">
        <v>41824.708333333328</v>
      </c>
      <c r="K3330">
        <v>1404308883</v>
      </c>
      <c r="L3330" s="17">
        <v>41822.241701388884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4"/>
        <v>146.38888888888889</v>
      </c>
      <c r="R3330" s="5">
        <f t="shared" si="205"/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7">
        <v>41847.625</v>
      </c>
      <c r="K3331">
        <v>1405583108</v>
      </c>
      <c r="L3331" s="17">
        <v>41836.989675925921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08">E3331/D3331*100</f>
        <v>116.8</v>
      </c>
      <c r="R3331" s="5">
        <f t="shared" ref="R3331:R3394" si="209">E3331/N3331</f>
        <v>44.92307692307692</v>
      </c>
      <c r="S3331" t="str">
        <f t="shared" ref="S3331:S3394" si="210">LEFT(P3331,SEARCH("/",P3331)-1)</f>
        <v>theater</v>
      </c>
      <c r="T3331" t="str">
        <f t="shared" ref="T3331:T3394" si="211">RIGHT(P3331,LEN(P3331)-SEARCH("/",P3331))</f>
        <v>plays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7">
        <v>42095.512361111112</v>
      </c>
      <c r="K3332">
        <v>1425331068</v>
      </c>
      <c r="L3332" s="17">
        <v>42065.554027777776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106.26666666666667</v>
      </c>
      <c r="R3332" s="5">
        <f t="shared" si="209"/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7">
        <v>42283.36442129629</v>
      </c>
      <c r="K3333">
        <v>1441125886</v>
      </c>
      <c r="L3333" s="17">
        <v>42248.36442129629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104.52</v>
      </c>
      <c r="R3333" s="5">
        <f t="shared" si="209"/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7">
        <v>41839.526967592588</v>
      </c>
      <c r="K3334">
        <v>1403210330</v>
      </c>
      <c r="L3334" s="17">
        <v>41809.526967592588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100</v>
      </c>
      <c r="R3334" s="5">
        <f t="shared" si="209"/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7">
        <v>42170.343518518515</v>
      </c>
      <c r="K3335">
        <v>1432484080</v>
      </c>
      <c r="L3335" s="17">
        <v>42148.343518518515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104.57142857142858</v>
      </c>
      <c r="R3335" s="5">
        <f t="shared" si="209"/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7">
        <v>42215.187754629624</v>
      </c>
      <c r="K3336">
        <v>1435667422</v>
      </c>
      <c r="L3336" s="17">
        <v>42185.187754629624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138.62051149573753</v>
      </c>
      <c r="R3336" s="5">
        <f t="shared" si="209"/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7">
        <v>41854.625</v>
      </c>
      <c r="K3337">
        <v>1404749446</v>
      </c>
      <c r="L3337" s="17">
        <v>41827.340810185182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100.32000000000001</v>
      </c>
      <c r="R3337" s="5">
        <f t="shared" si="209"/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7">
        <v>42465.023680555554</v>
      </c>
      <c r="K3338">
        <v>1457429646</v>
      </c>
      <c r="L3338" s="17">
        <v>42437.065347222226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100</v>
      </c>
      <c r="R3338" s="5">
        <f t="shared" si="209"/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7">
        <v>41922.541666666664</v>
      </c>
      <c r="K3339">
        <v>1411109167</v>
      </c>
      <c r="L3339" s="17">
        <v>41900.948692129627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110.2</v>
      </c>
      <c r="R3339" s="5">
        <f t="shared" si="209"/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7">
        <v>42790.241666666661</v>
      </c>
      <c r="K3340">
        <v>1486129680</v>
      </c>
      <c r="L3340" s="17">
        <v>42769.241666666661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102.18</v>
      </c>
      <c r="R3340" s="5">
        <f t="shared" si="209"/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7">
        <v>42579.332384259258</v>
      </c>
      <c r="K3341">
        <v>1467129518</v>
      </c>
      <c r="L3341" s="17">
        <v>42549.332384259258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104.35000000000001</v>
      </c>
      <c r="R3341" s="5">
        <f t="shared" si="209"/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7">
        <v>42710.640671296293</v>
      </c>
      <c r="K3342">
        <v>1478906554</v>
      </c>
      <c r="L3342" s="17">
        <v>42685.640671296293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138.16666666666666</v>
      </c>
      <c r="R3342" s="5">
        <f t="shared" si="209"/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7">
        <v>42533.374999999993</v>
      </c>
      <c r="K3343">
        <v>1463771421</v>
      </c>
      <c r="L3343" s="17">
        <v>42510.465520833335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100</v>
      </c>
      <c r="R3343" s="5">
        <f t="shared" si="209"/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7">
        <v>42094.874305555553</v>
      </c>
      <c r="K3344">
        <v>1425020810</v>
      </c>
      <c r="L3344" s="17">
        <v>42061.963078703695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101.66666666666666</v>
      </c>
      <c r="R3344" s="5">
        <f t="shared" si="209"/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7">
        <v>42473.220833333333</v>
      </c>
      <c r="K3345">
        <v>1458770384</v>
      </c>
      <c r="L3345" s="17">
        <v>42452.583148148151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171.42857142857142</v>
      </c>
      <c r="R3345" s="5">
        <f t="shared" si="209"/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7">
        <v>41880.866817129623</v>
      </c>
      <c r="K3346">
        <v>1406782093</v>
      </c>
      <c r="L3346" s="17">
        <v>41850.866817129623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101.44444444444444</v>
      </c>
      <c r="R3346" s="5">
        <f t="shared" si="209"/>
        <v>114.125</v>
      </c>
      <c r="S3346" t="str">
        <f t="shared" si="210"/>
        <v>theater</v>
      </c>
      <c r="T3346" t="str">
        <f t="shared" si="211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7">
        <v>42111.692361111105</v>
      </c>
      <c r="K3347">
        <v>1424226768</v>
      </c>
      <c r="L3347" s="17">
        <v>42052.772777777776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130</v>
      </c>
      <c r="R3347" s="5">
        <f t="shared" si="209"/>
        <v>50</v>
      </c>
      <c r="S3347" t="str">
        <f t="shared" si="210"/>
        <v>theater</v>
      </c>
      <c r="T3347" t="str">
        <f t="shared" si="211"/>
        <v>plays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7">
        <v>42060.691087962965</v>
      </c>
      <c r="K3348">
        <v>1424306110</v>
      </c>
      <c r="L3348" s="17">
        <v>42053.691087962965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110.00000000000001</v>
      </c>
      <c r="R3348" s="5">
        <f t="shared" si="209"/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7">
        <v>42498.541666666664</v>
      </c>
      <c r="K3349">
        <v>1461503654</v>
      </c>
      <c r="L3349" s="17">
        <v>42484.218217592592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119.44999999999999</v>
      </c>
      <c r="R3349" s="5">
        <f t="shared" si="209"/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7">
        <v>42489.832638888889</v>
      </c>
      <c r="K3350">
        <v>1459949080</v>
      </c>
      <c r="L3350" s="17">
        <v>42466.225462962961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100.2909090909091</v>
      </c>
      <c r="R3350" s="5">
        <f t="shared" si="209"/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7">
        <v>42534.374999999993</v>
      </c>
      <c r="K3351">
        <v>1463971172</v>
      </c>
      <c r="L3351" s="17">
        <v>42512.777453703697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153.4</v>
      </c>
      <c r="R3351" s="5">
        <f t="shared" si="209"/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7">
        <v>42337.624999999993</v>
      </c>
      <c r="K3352">
        <v>1445791811</v>
      </c>
      <c r="L3352" s="17">
        <v>42302.368182870363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104.42857142857143</v>
      </c>
      <c r="R3352" s="5">
        <f t="shared" si="209"/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7">
        <v>41843.125</v>
      </c>
      <c r="K3353">
        <v>1402910965</v>
      </c>
      <c r="L3353" s="17">
        <v>41806.062094907407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101.1</v>
      </c>
      <c r="R3353" s="5">
        <f t="shared" si="209"/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7">
        <v>42552.624999999993</v>
      </c>
      <c r="K3354">
        <v>1462492178</v>
      </c>
      <c r="L3354" s="17">
        <v>42495.659467592595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107.52</v>
      </c>
      <c r="R3354" s="5">
        <f t="shared" si="209"/>
        <v>76.8</v>
      </c>
      <c r="S3354" t="str">
        <f t="shared" si="210"/>
        <v>theater</v>
      </c>
      <c r="T3354" t="str">
        <f t="shared" si="211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7">
        <v>42492.624999999993</v>
      </c>
      <c r="K3355">
        <v>1461061350</v>
      </c>
      <c r="L3355" s="17">
        <v>42479.098958333336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315</v>
      </c>
      <c r="R3355" s="5">
        <f t="shared" si="209"/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7">
        <v>42305.834027777775</v>
      </c>
      <c r="K3356">
        <v>1443029206</v>
      </c>
      <c r="L3356" s="17">
        <v>42270.393587962964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101.93333333333334</v>
      </c>
      <c r="R3356" s="5">
        <f t="shared" si="209"/>
        <v>55.6</v>
      </c>
      <c r="S3356" t="str">
        <f t="shared" si="210"/>
        <v>theater</v>
      </c>
      <c r="T3356" t="str">
        <f t="shared" si="211"/>
        <v>plays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7">
        <v>42500.136805555558</v>
      </c>
      <c r="K3357">
        <v>1461941527</v>
      </c>
      <c r="L3357" s="17">
        <v>42489.286192129628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126.28571428571429</v>
      </c>
      <c r="R3357" s="5">
        <f t="shared" si="209"/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7">
        <v>42566.482314814813</v>
      </c>
      <c r="K3358">
        <v>1466019272</v>
      </c>
      <c r="L3358" s="17">
        <v>42536.482314814813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101.4</v>
      </c>
      <c r="R3358" s="5">
        <f t="shared" si="209"/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7">
        <v>41852.084606481476</v>
      </c>
      <c r="K3359">
        <v>1404295310</v>
      </c>
      <c r="L3359" s="17">
        <v>41822.084606481476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101</v>
      </c>
      <c r="R3359" s="5">
        <f t="shared" si="209"/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7">
        <v>41962.019432870373</v>
      </c>
      <c r="K3360">
        <v>1413790079</v>
      </c>
      <c r="L3360" s="17">
        <v>41931.977766203701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102.99000000000001</v>
      </c>
      <c r="R3360" s="5">
        <f t="shared" si="209"/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7">
        <v>42790.723773148151</v>
      </c>
      <c r="K3361">
        <v>1484097734</v>
      </c>
      <c r="L3361" s="17">
        <v>42745.723773148151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106.25</v>
      </c>
      <c r="R3361" s="5">
        <f t="shared" si="209"/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7">
        <v>42718.332638888889</v>
      </c>
      <c r="K3362">
        <v>1479866343</v>
      </c>
      <c r="L3362" s="17">
        <v>42696.749340277776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101.37777777777779</v>
      </c>
      <c r="R3362" s="5">
        <f t="shared" si="209"/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7">
        <v>41883.332638888889</v>
      </c>
      <c r="K3363">
        <v>1408062990</v>
      </c>
      <c r="L3363" s="17">
        <v>41865.692013888889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113.46000000000001</v>
      </c>
      <c r="R3363" s="5">
        <f t="shared" si="209"/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7">
        <v>42069.871527777774</v>
      </c>
      <c r="K3364">
        <v>1424484717</v>
      </c>
      <c r="L3364" s="17">
        <v>42055.758298611108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218.00000000000003</v>
      </c>
      <c r="R3364" s="5">
        <f t="shared" si="209"/>
        <v>54.5</v>
      </c>
      <c r="S3364" t="str">
        <f t="shared" si="210"/>
        <v>theater</v>
      </c>
      <c r="T3364" t="str">
        <f t="shared" si="211"/>
        <v>plays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7">
        <v>41870.333333333328</v>
      </c>
      <c r="K3365">
        <v>1406831445</v>
      </c>
      <c r="L3365" s="17">
        <v>41851.438020833331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101.41935483870968</v>
      </c>
      <c r="R3365" s="5">
        <f t="shared" si="209"/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7">
        <v>42444.541666666664</v>
      </c>
      <c r="K3366">
        <v>1456183649</v>
      </c>
      <c r="L3366" s="17">
        <v>42422.644085648142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105.93333333333332</v>
      </c>
      <c r="R3366" s="5">
        <f t="shared" si="209"/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7">
        <v>42350.768425925926</v>
      </c>
      <c r="K3367">
        <v>1447381592</v>
      </c>
      <c r="L3367" s="17">
        <v>42320.768425925926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104</v>
      </c>
      <c r="R3367" s="5">
        <f t="shared" si="209"/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7">
        <v>42136.734224537031</v>
      </c>
      <c r="K3368">
        <v>1428889037</v>
      </c>
      <c r="L3368" s="17">
        <v>42106.734224537031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221</v>
      </c>
      <c r="R3368" s="5">
        <f t="shared" si="209"/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7">
        <v>42217.600624999999</v>
      </c>
      <c r="K3369">
        <v>1436307894</v>
      </c>
      <c r="L3369" s="17">
        <v>42192.600624999999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118.66666666666667</v>
      </c>
      <c r="R3369" s="5">
        <f t="shared" si="209"/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7">
        <v>42004.874999999993</v>
      </c>
      <c r="K3370">
        <v>1416977259</v>
      </c>
      <c r="L3370" s="17">
        <v>41968.866423611107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104.60000000000001</v>
      </c>
      <c r="R3370" s="5">
        <f t="shared" si="209"/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7">
        <v>42749.708101851851</v>
      </c>
      <c r="K3371">
        <v>1479257980</v>
      </c>
      <c r="L3371" s="17">
        <v>42689.708101851851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103.89999999999999</v>
      </c>
      <c r="R3371" s="5">
        <f t="shared" si="209"/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7">
        <v>42720.999999999993</v>
      </c>
      <c r="K3372">
        <v>1479283285</v>
      </c>
      <c r="L3372" s="17">
        <v>42690.000983796293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117.73333333333333</v>
      </c>
      <c r="R3372" s="5">
        <f t="shared" si="209"/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7">
        <v>42340.541261574072</v>
      </c>
      <c r="K3373">
        <v>1446670765</v>
      </c>
      <c r="L3373" s="17">
        <v>42312.541261574072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138.5</v>
      </c>
      <c r="R3373" s="5">
        <f t="shared" si="209"/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7">
        <v>41875.874305555553</v>
      </c>
      <c r="K3374">
        <v>1407157756</v>
      </c>
      <c r="L3374" s="17">
        <v>41855.214768518512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103.49999999999999</v>
      </c>
      <c r="R3374" s="5">
        <f t="shared" si="209"/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7">
        <v>42203.333333333336</v>
      </c>
      <c r="K3375">
        <v>1435177840</v>
      </c>
      <c r="L3375" s="17">
        <v>42179.521296296291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100.25</v>
      </c>
      <c r="R3375" s="5">
        <f t="shared" si="209"/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7">
        <v>42305.398333333331</v>
      </c>
      <c r="K3376">
        <v>1443461616</v>
      </c>
      <c r="L3376" s="17">
        <v>42275.398333333331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106.57142857142856</v>
      </c>
      <c r="R3376" s="5">
        <f t="shared" si="209"/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7">
        <v>41777.277465277773</v>
      </c>
      <c r="K3377">
        <v>1399387173</v>
      </c>
      <c r="L3377" s="17">
        <v>41765.277465277773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100</v>
      </c>
      <c r="R3377" s="5">
        <f t="shared" si="209"/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7">
        <v>42119.326319444437</v>
      </c>
      <c r="K3378">
        <v>1424796594</v>
      </c>
      <c r="L3378" s="17">
        <v>42059.367986111109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100.01249999999999</v>
      </c>
      <c r="R3378" s="5">
        <f t="shared" si="209"/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7">
        <v>42083.37222222222</v>
      </c>
      <c r="K3379">
        <v>1424280899</v>
      </c>
      <c r="L3379" s="17">
        <v>42053.399293981485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101.05</v>
      </c>
      <c r="R3379" s="5">
        <f t="shared" si="209"/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7">
        <v>41882.213888888888</v>
      </c>
      <c r="K3380">
        <v>1407400306</v>
      </c>
      <c r="L3380" s="17">
        <v>41858.022060185183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107.63636363636364</v>
      </c>
      <c r="R3380" s="5">
        <f t="shared" si="209"/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7">
        <v>42242.624999999993</v>
      </c>
      <c r="K3381">
        <v>1439122800</v>
      </c>
      <c r="L3381" s="17">
        <v>42225.180555555555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103.64999999999999</v>
      </c>
      <c r="R3381" s="5">
        <f t="shared" si="209"/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7">
        <v>41972.661782407398</v>
      </c>
      <c r="K3382">
        <v>1414277578</v>
      </c>
      <c r="L3382" s="17">
        <v>41937.620115740734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104.43333333333334</v>
      </c>
      <c r="R3382" s="5">
        <f t="shared" si="209"/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7">
        <v>42073.809988425921</v>
      </c>
      <c r="K3383">
        <v>1423455983</v>
      </c>
      <c r="L3383" s="17">
        <v>42043.851655092592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102.25</v>
      </c>
      <c r="R3383" s="5">
        <f t="shared" si="209"/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7">
        <v>42583.624305555553</v>
      </c>
      <c r="K3384">
        <v>1467973256</v>
      </c>
      <c r="L3384" s="17">
        <v>42559.097870370366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100.74285714285713</v>
      </c>
      <c r="R3384" s="5">
        <f t="shared" si="209"/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7">
        <v>42544.449305555558</v>
      </c>
      <c r="K3385">
        <v>1464979620</v>
      </c>
      <c r="L3385" s="17">
        <v>42524.449305555558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111.71428571428572</v>
      </c>
      <c r="R3385" s="5">
        <f t="shared" si="209"/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7">
        <v>42328.791666666664</v>
      </c>
      <c r="K3386">
        <v>1444874768</v>
      </c>
      <c r="L3386" s="17">
        <v>42291.754259259258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100.01100000000001</v>
      </c>
      <c r="R3386" s="5">
        <f t="shared" si="209"/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7">
        <v>41983.534166666665</v>
      </c>
      <c r="K3387">
        <v>1415652552</v>
      </c>
      <c r="L3387" s="17">
        <v>41953.534166666665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100</v>
      </c>
      <c r="R3387" s="5">
        <f t="shared" si="209"/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7">
        <v>41976.311412037037</v>
      </c>
      <c r="K3388">
        <v>1415028506</v>
      </c>
      <c r="L3388" s="17">
        <v>41946.311412037037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105</v>
      </c>
      <c r="R3388" s="5">
        <f t="shared" si="209"/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7">
        <v>41987.429259259261</v>
      </c>
      <c r="K3389">
        <v>1415125088</v>
      </c>
      <c r="L3389" s="17">
        <v>41947.429259259254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116.86666666666667</v>
      </c>
      <c r="R3389" s="5">
        <f t="shared" si="209"/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7">
        <v>42173.127789351849</v>
      </c>
      <c r="K3390">
        <v>1432033441</v>
      </c>
      <c r="L3390" s="17">
        <v>42143.127789351849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103.8</v>
      </c>
      <c r="R3390" s="5">
        <f t="shared" si="209"/>
        <v>34.6</v>
      </c>
      <c r="S3390" t="str">
        <f t="shared" si="210"/>
        <v>theater</v>
      </c>
      <c r="T3390" t="str">
        <f t="shared" si="211"/>
        <v>plays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7">
        <v>42524.230115740742</v>
      </c>
      <c r="K3391">
        <v>1462368682</v>
      </c>
      <c r="L3391" s="17">
        <v>42494.230115740742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114.5</v>
      </c>
      <c r="R3391" s="5">
        <f t="shared" si="209"/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7">
        <v>41830.44149305555</v>
      </c>
      <c r="K3392">
        <v>1403721345</v>
      </c>
      <c r="L3392" s="17">
        <v>41815.44149305555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102.4</v>
      </c>
      <c r="R3392" s="5">
        <f t="shared" si="209"/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7">
        <v>41859.602777777778</v>
      </c>
      <c r="K3393">
        <v>1404997548</v>
      </c>
      <c r="L3393" s="17">
        <v>41830.212361111109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223</v>
      </c>
      <c r="R3393" s="5">
        <f t="shared" si="209"/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7">
        <v>42496.51221064815</v>
      </c>
      <c r="K3394">
        <v>1458245855</v>
      </c>
      <c r="L3394" s="17">
        <v>42446.51221064815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08"/>
        <v>100</v>
      </c>
      <c r="R3394" s="5">
        <f t="shared" si="209"/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7">
        <v>41948.698611111111</v>
      </c>
      <c r="K3395">
        <v>1413065230</v>
      </c>
      <c r="L3395" s="17">
        <v>41923.588310185187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2">E3395/D3395*100</f>
        <v>105.80000000000001</v>
      </c>
      <c r="R3395" s="5">
        <f t="shared" ref="R3395:R3458" si="213">E3395/N3395</f>
        <v>36.06818181818182</v>
      </c>
      <c r="S3395" t="str">
        <f t="shared" ref="S3395:S3458" si="214">LEFT(P3395,SEARCH("/",P3395)-1)</f>
        <v>theater</v>
      </c>
      <c r="T3395" t="str">
        <f t="shared" ref="T3395:T3458" si="215">RIGHT(P3395,LEN(P3395)-SEARCH("/",P3395))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7">
        <v>41847.262094907404</v>
      </c>
      <c r="K3396">
        <v>1403878645</v>
      </c>
      <c r="L3396" s="17">
        <v>41817.262094907404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142.36363636363635</v>
      </c>
      <c r="R3396" s="5">
        <f t="shared" si="213"/>
        <v>29</v>
      </c>
      <c r="S3396" t="str">
        <f t="shared" si="214"/>
        <v>theater</v>
      </c>
      <c r="T3396" t="str">
        <f t="shared" si="215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7">
        <v>42154.423611111109</v>
      </c>
      <c r="K3397">
        <v>1431795944</v>
      </c>
      <c r="L3397" s="17">
        <v>42140.378981481481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184</v>
      </c>
      <c r="R3397" s="5">
        <f t="shared" si="213"/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7">
        <v>41790.832638888889</v>
      </c>
      <c r="K3398">
        <v>1399286589</v>
      </c>
      <c r="L3398" s="17">
        <v>41764.113298611104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104.33333333333333</v>
      </c>
      <c r="R3398" s="5">
        <f t="shared" si="213"/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7">
        <v>42418.583333333336</v>
      </c>
      <c r="K3399">
        <v>1452338929</v>
      </c>
      <c r="L3399" s="17">
        <v>42378.145011574066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112.00000000000001</v>
      </c>
      <c r="R3399" s="5">
        <f t="shared" si="213"/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7">
        <v>41964.374999999993</v>
      </c>
      <c r="K3400">
        <v>1414605776</v>
      </c>
      <c r="L3400" s="17">
        <v>41941.418703703705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111.07499999999999</v>
      </c>
      <c r="R3400" s="5">
        <f t="shared" si="213"/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7">
        <v>42056.587094907409</v>
      </c>
      <c r="K3401">
        <v>1421964325</v>
      </c>
      <c r="L3401" s="17">
        <v>42026.587094907409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103.75000000000001</v>
      </c>
      <c r="R3401" s="5">
        <f t="shared" si="213"/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7">
        <v>41879.620532407404</v>
      </c>
      <c r="K3402">
        <v>1405378414</v>
      </c>
      <c r="L3402" s="17">
        <v>41834.620532407404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100.41</v>
      </c>
      <c r="R3402" s="5">
        <f t="shared" si="213"/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7">
        <v>42223.3905787037</v>
      </c>
      <c r="K3403">
        <v>1436376146</v>
      </c>
      <c r="L3403" s="17">
        <v>42193.3905787037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101.86206896551724</v>
      </c>
      <c r="R3403" s="5">
        <f t="shared" si="213"/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7">
        <v>42319.771527777775</v>
      </c>
      <c r="K3404">
        <v>1444747843</v>
      </c>
      <c r="L3404" s="17">
        <v>42290.285219907404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109.76666666666665</v>
      </c>
      <c r="R3404" s="5">
        <f t="shared" si="213"/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7">
        <v>42180.128749999996</v>
      </c>
      <c r="K3405">
        <v>1432638324</v>
      </c>
      <c r="L3405" s="17">
        <v>42150.128749999996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100</v>
      </c>
      <c r="R3405" s="5">
        <f t="shared" si="213"/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7">
        <v>42172.170162037037</v>
      </c>
      <c r="K3406">
        <v>1432814702</v>
      </c>
      <c r="L3406" s="17">
        <v>42152.170162037037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122</v>
      </c>
      <c r="R3406" s="5">
        <f t="shared" si="213"/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7">
        <v>42430.665972222218</v>
      </c>
      <c r="K3407">
        <v>1455063886</v>
      </c>
      <c r="L3407" s="17">
        <v>42409.683865740742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137.57142857142856</v>
      </c>
      <c r="R3407" s="5">
        <f t="shared" si="213"/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7">
        <v>41836.159444444442</v>
      </c>
      <c r="K3408">
        <v>1401623376</v>
      </c>
      <c r="L3408" s="17">
        <v>41791.159444444442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100.31000000000002</v>
      </c>
      <c r="R3408" s="5">
        <f t="shared" si="213"/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7">
        <v>41826.08899305555</v>
      </c>
      <c r="K3409">
        <v>1402049289</v>
      </c>
      <c r="L3409" s="17">
        <v>41796.08899305555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107.1</v>
      </c>
      <c r="R3409" s="5">
        <f t="shared" si="213"/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7">
        <v>41838.65861111111</v>
      </c>
      <c r="K3410">
        <v>1403135304</v>
      </c>
      <c r="L3410" s="17">
        <v>41808.65861111111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211</v>
      </c>
      <c r="R3410" s="5">
        <f t="shared" si="213"/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7">
        <v>42582.540277777771</v>
      </c>
      <c r="K3411">
        <v>1466710358</v>
      </c>
      <c r="L3411" s="17">
        <v>42544.480995370373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123.6</v>
      </c>
      <c r="R3411" s="5">
        <f t="shared" si="213"/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7">
        <v>42526.958333333336</v>
      </c>
      <c r="K3412">
        <v>1462841990</v>
      </c>
      <c r="L3412" s="17">
        <v>42499.70821759259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108.5</v>
      </c>
      <c r="R3412" s="5">
        <f t="shared" si="213"/>
        <v>81.375</v>
      </c>
      <c r="S3412" t="str">
        <f t="shared" si="214"/>
        <v>theater</v>
      </c>
      <c r="T3412" t="str">
        <f t="shared" si="215"/>
        <v>plays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7">
        <v>42284.689490740733</v>
      </c>
      <c r="K3413">
        <v>1442536372</v>
      </c>
      <c r="L3413" s="17">
        <v>42264.689490740733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103.56666666666668</v>
      </c>
      <c r="R3413" s="5">
        <f t="shared" si="213"/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7">
        <v>41909.625717592593</v>
      </c>
      <c r="K3414">
        <v>1409266862</v>
      </c>
      <c r="L3414" s="17">
        <v>41879.625717592593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100</v>
      </c>
      <c r="R3414" s="5">
        <f t="shared" si="213"/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7">
        <v>42062.874305555553</v>
      </c>
      <c r="K3415">
        <v>1424280938</v>
      </c>
      <c r="L3415" s="17">
        <v>42053.399745370371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130</v>
      </c>
      <c r="R3415" s="5">
        <f t="shared" si="213"/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7">
        <v>42704.999305555553</v>
      </c>
      <c r="K3416">
        <v>1478030325</v>
      </c>
      <c r="L3416" s="17">
        <v>42675.499131944445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103.49999999999999</v>
      </c>
      <c r="R3416" s="5">
        <f t="shared" si="213"/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7">
        <v>42477.645833333336</v>
      </c>
      <c r="K3417">
        <v>1459999656</v>
      </c>
      <c r="L3417" s="17">
        <v>42466.810833333329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100</v>
      </c>
      <c r="R3417" s="5">
        <f t="shared" si="213"/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7">
        <v>42117.437499999993</v>
      </c>
      <c r="K3418">
        <v>1427363645</v>
      </c>
      <c r="L3418" s="17">
        <v>42089.079224537032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119.6</v>
      </c>
      <c r="R3418" s="5">
        <f t="shared" si="213"/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7">
        <v>41937.696527777778</v>
      </c>
      <c r="K3419">
        <v>1410558948</v>
      </c>
      <c r="L3419" s="17">
        <v>41894.580416666664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100.00058823529412</v>
      </c>
      <c r="R3419" s="5">
        <f t="shared" si="213"/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7">
        <v>41782.501238425924</v>
      </c>
      <c r="K3420">
        <v>1398283307</v>
      </c>
      <c r="L3420" s="17">
        <v>41752.501238425924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100.875</v>
      </c>
      <c r="R3420" s="5">
        <f t="shared" si="213"/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7">
        <v>42466.562499999993</v>
      </c>
      <c r="K3421">
        <v>1458416585</v>
      </c>
      <c r="L3421" s="17">
        <v>42448.488252314812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106.54545454545455</v>
      </c>
      <c r="R3421" s="5">
        <f t="shared" si="213"/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7">
        <v>42413.666666666664</v>
      </c>
      <c r="K3422">
        <v>1454638202</v>
      </c>
      <c r="L3422" s="17">
        <v>42404.756967592592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138</v>
      </c>
      <c r="R3422" s="5">
        <f t="shared" si="213"/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7">
        <v>42067.457905092589</v>
      </c>
      <c r="K3423">
        <v>1422903563</v>
      </c>
      <c r="L3423" s="17">
        <v>42037.457905092589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101.15</v>
      </c>
      <c r="R3423" s="5">
        <f t="shared" si="213"/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7">
        <v>42351.666666666664</v>
      </c>
      <c r="K3424">
        <v>1447594176</v>
      </c>
      <c r="L3424" s="17">
        <v>42323.228888888887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109.1</v>
      </c>
      <c r="R3424" s="5">
        <f t="shared" si="213"/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7">
        <v>42118.578020833331</v>
      </c>
      <c r="K3425">
        <v>1427320341</v>
      </c>
      <c r="L3425" s="17">
        <v>42088.578020833331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140</v>
      </c>
      <c r="R3425" s="5">
        <f t="shared" si="213"/>
        <v>35</v>
      </c>
      <c r="S3425" t="str">
        <f t="shared" si="214"/>
        <v>theater</v>
      </c>
      <c r="T3425" t="str">
        <f t="shared" si="215"/>
        <v>plays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7">
        <v>42039.957638888889</v>
      </c>
      <c r="K3426">
        <v>1421252084</v>
      </c>
      <c r="L3426" s="17">
        <v>42018.343564814808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103.58333333333334</v>
      </c>
      <c r="R3426" s="5">
        <f t="shared" si="213"/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7">
        <v>41916.28398148148</v>
      </c>
      <c r="K3427">
        <v>1409669336</v>
      </c>
      <c r="L3427" s="17">
        <v>41884.28398148148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102.97033333333331</v>
      </c>
      <c r="R3427" s="5">
        <f t="shared" si="213"/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7">
        <v>41902.75</v>
      </c>
      <c r="K3428">
        <v>1409620903</v>
      </c>
      <c r="L3428" s="17">
        <v>41883.723414351851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108.13333333333333</v>
      </c>
      <c r="R3428" s="5">
        <f t="shared" si="213"/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7">
        <v>41822.311944444438</v>
      </c>
      <c r="K3429">
        <v>1401722952</v>
      </c>
      <c r="L3429" s="17">
        <v>41792.311944444438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100</v>
      </c>
      <c r="R3429" s="5">
        <f t="shared" si="213"/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7">
        <v>42063.374999999993</v>
      </c>
      <c r="K3430">
        <v>1422983847</v>
      </c>
      <c r="L3430" s="17">
        <v>42038.387118055551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102.75000000000001</v>
      </c>
      <c r="R3430" s="5">
        <f t="shared" si="213"/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7">
        <v>42675.688206018516</v>
      </c>
      <c r="K3431">
        <v>1476837061</v>
      </c>
      <c r="L3431" s="17">
        <v>42661.688206018516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130</v>
      </c>
      <c r="R3431" s="5">
        <f t="shared" si="213"/>
        <v>16.25</v>
      </c>
      <c r="S3431" t="str">
        <f t="shared" si="214"/>
        <v>theater</v>
      </c>
      <c r="T3431" t="str">
        <f t="shared" si="215"/>
        <v>plays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7">
        <v>41850.612280092588</v>
      </c>
      <c r="K3432">
        <v>1404168101</v>
      </c>
      <c r="L3432" s="17">
        <v>41820.612280092588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108.54949999999999</v>
      </c>
      <c r="R3432" s="5">
        <f t="shared" si="213"/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7">
        <v>41869.397604166668</v>
      </c>
      <c r="K3433">
        <v>1405791153</v>
      </c>
      <c r="L3433" s="17">
        <v>41839.397604166668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100</v>
      </c>
      <c r="R3433" s="5">
        <f t="shared" si="213"/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7">
        <v>42405.583333333336</v>
      </c>
      <c r="K3434">
        <v>1452520614</v>
      </c>
      <c r="L3434" s="17">
        <v>42380.247847222221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109.65</v>
      </c>
      <c r="R3434" s="5">
        <f t="shared" si="213"/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7">
        <v>41806.791666666664</v>
      </c>
      <c r="K3435">
        <v>1400290255</v>
      </c>
      <c r="L3435" s="17">
        <v>41775.729803240742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100.26315789473684</v>
      </c>
      <c r="R3435" s="5">
        <f t="shared" si="213"/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7">
        <v>41830.047094907408</v>
      </c>
      <c r="K3436">
        <v>1402391269</v>
      </c>
      <c r="L3436" s="17">
        <v>41800.047094907408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105.55000000000001</v>
      </c>
      <c r="R3436" s="5">
        <f t="shared" si="213"/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7">
        <v>42588.791666666664</v>
      </c>
      <c r="K3437">
        <v>1469112493</v>
      </c>
      <c r="L3437" s="17">
        <v>42572.283483796295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112.00000000000001</v>
      </c>
      <c r="R3437" s="5">
        <f t="shared" si="213"/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7">
        <v>41872.352777777778</v>
      </c>
      <c r="K3438">
        <v>1406811593</v>
      </c>
      <c r="L3438" s="17">
        <v>41851.208252314813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105.89999999999999</v>
      </c>
      <c r="R3438" s="5">
        <f t="shared" si="213"/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7">
        <v>42235.377546296295</v>
      </c>
      <c r="K3439">
        <v>1437411820</v>
      </c>
      <c r="L3439" s="17">
        <v>42205.377546296295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101</v>
      </c>
      <c r="R3439" s="5">
        <f t="shared" si="213"/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7">
        <v>42126.541666666664</v>
      </c>
      <c r="K3440">
        <v>1428358567</v>
      </c>
      <c r="L3440" s="17">
        <v>42100.594525462955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104.2</v>
      </c>
      <c r="R3440" s="5">
        <f t="shared" si="213"/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7">
        <v>42387.874305555553</v>
      </c>
      <c r="K3441">
        <v>1452030730</v>
      </c>
      <c r="L3441" s="17">
        <v>42374.577893518515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134.67833333333334</v>
      </c>
      <c r="R3441" s="5">
        <f t="shared" si="213"/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7">
        <v>41831.34375</v>
      </c>
      <c r="K3442">
        <v>1403146628</v>
      </c>
      <c r="L3442" s="17">
        <v>41808.789675925924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105.2184</v>
      </c>
      <c r="R3442" s="5">
        <f t="shared" si="213"/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7">
        <v>42321.511805555558</v>
      </c>
      <c r="K3443">
        <v>1445077121</v>
      </c>
      <c r="L3443" s="17">
        <v>42294.096307870372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102.60000000000001</v>
      </c>
      <c r="R3443" s="5">
        <f t="shared" si="213"/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7">
        <v>42154.50777777777</v>
      </c>
      <c r="K3444">
        <v>1430424672</v>
      </c>
      <c r="L3444" s="17">
        <v>42124.50777777777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100</v>
      </c>
      <c r="R3444" s="5">
        <f t="shared" si="213"/>
        <v>31.25</v>
      </c>
      <c r="S3444" t="str">
        <f t="shared" si="214"/>
        <v>theater</v>
      </c>
      <c r="T3444" t="str">
        <f t="shared" si="215"/>
        <v>plays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7">
        <v>41891.191504629627</v>
      </c>
      <c r="K3445">
        <v>1407674146</v>
      </c>
      <c r="L3445" s="17">
        <v>41861.191504629627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185.5</v>
      </c>
      <c r="R3445" s="5">
        <f t="shared" si="213"/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7">
        <v>42529.249305555553</v>
      </c>
      <c r="K3446">
        <v>1464677986</v>
      </c>
      <c r="L3446" s="17">
        <v>42520.95817129629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289</v>
      </c>
      <c r="R3446" s="5">
        <f t="shared" si="213"/>
        <v>43.35</v>
      </c>
      <c r="S3446" t="str">
        <f t="shared" si="214"/>
        <v>theater</v>
      </c>
      <c r="T3446" t="str">
        <f t="shared" si="215"/>
        <v>plays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7">
        <v>42300.197175925925</v>
      </c>
      <c r="K3447">
        <v>1443185036</v>
      </c>
      <c r="L3447" s="17">
        <v>42272.197175925925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100</v>
      </c>
      <c r="R3447" s="5">
        <f t="shared" si="213"/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7">
        <v>42040.180555555555</v>
      </c>
      <c r="K3448">
        <v>1421092725</v>
      </c>
      <c r="L3448" s="17">
        <v>42016.499131944445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108.2</v>
      </c>
      <c r="R3448" s="5">
        <f t="shared" si="213"/>
        <v>43.28</v>
      </c>
      <c r="S3448" t="str">
        <f t="shared" si="214"/>
        <v>theater</v>
      </c>
      <c r="T3448" t="str">
        <f t="shared" si="215"/>
        <v>plays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7">
        <v>42447.514027777775</v>
      </c>
      <c r="K3449">
        <v>1454448012</v>
      </c>
      <c r="L3449" s="17">
        <v>42402.555694444447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107.80000000000001</v>
      </c>
      <c r="R3449" s="5">
        <f t="shared" si="213"/>
        <v>77</v>
      </c>
      <c r="S3449" t="str">
        <f t="shared" si="214"/>
        <v>theater</v>
      </c>
      <c r="T3449" t="str">
        <f t="shared" si="215"/>
        <v>plays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7">
        <v>41989.785752314812</v>
      </c>
      <c r="K3450">
        <v>1416192689</v>
      </c>
      <c r="L3450" s="17">
        <v>41959.785752314812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109.76190476190477</v>
      </c>
      <c r="R3450" s="5">
        <f t="shared" si="213"/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7">
        <v>42559.833333333336</v>
      </c>
      <c r="K3451">
        <v>1465607738</v>
      </c>
      <c r="L3451" s="17">
        <v>42531.719189814808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170.625</v>
      </c>
      <c r="R3451" s="5">
        <f t="shared" si="213"/>
        <v>68.25</v>
      </c>
      <c r="S3451" t="str">
        <f t="shared" si="214"/>
        <v>theater</v>
      </c>
      <c r="T3451" t="str">
        <f t="shared" si="215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7">
        <v>42096.329525462956</v>
      </c>
      <c r="K3452">
        <v>1422809671</v>
      </c>
      <c r="L3452" s="17">
        <v>42036.371192129627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152</v>
      </c>
      <c r="R3452" s="5">
        <f t="shared" si="213"/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7">
        <v>42115.390358796292</v>
      </c>
      <c r="K3453">
        <v>1427304127</v>
      </c>
      <c r="L3453" s="17">
        <v>42088.390358796292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101.23076923076924</v>
      </c>
      <c r="R3453" s="5">
        <f t="shared" si="213"/>
        <v>41.125</v>
      </c>
      <c r="S3453" t="str">
        <f t="shared" si="214"/>
        <v>theater</v>
      </c>
      <c r="T3453" t="str">
        <f t="shared" si="215"/>
        <v>plays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7">
        <v>41842.832638888889</v>
      </c>
      <c r="K3454">
        <v>1404141626</v>
      </c>
      <c r="L3454" s="17">
        <v>41820.305856481478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153.19999999999999</v>
      </c>
      <c r="R3454" s="5">
        <f t="shared" si="213"/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7">
        <v>42595.645324074074</v>
      </c>
      <c r="K3455">
        <v>1465946956</v>
      </c>
      <c r="L3455" s="17">
        <v>42535.645324074074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128.33333333333334</v>
      </c>
      <c r="R3455" s="5">
        <f t="shared" si="213"/>
        <v>27.5</v>
      </c>
      <c r="S3455" t="str">
        <f t="shared" si="214"/>
        <v>theater</v>
      </c>
      <c r="T3455" t="str">
        <f t="shared" si="215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7">
        <v>41851.365266203698</v>
      </c>
      <c r="K3456">
        <v>1404233159</v>
      </c>
      <c r="L3456" s="17">
        <v>41821.365266203698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100.71428571428571</v>
      </c>
      <c r="R3456" s="5">
        <f t="shared" si="213"/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7">
        <v>42656.416979166665</v>
      </c>
      <c r="K3457">
        <v>1473789627</v>
      </c>
      <c r="L3457" s="17">
        <v>42626.416979166665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100.64999999999999</v>
      </c>
      <c r="R3457" s="5">
        <f t="shared" si="213"/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7">
        <v>41851.957638888889</v>
      </c>
      <c r="K3458">
        <v>1404190567</v>
      </c>
      <c r="L3458" s="17">
        <v>41820.872303240736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2"/>
        <v>191.3</v>
      </c>
      <c r="R3458" s="5">
        <f t="shared" si="213"/>
        <v>358.6875</v>
      </c>
      <c r="S3458" t="str">
        <f t="shared" si="214"/>
        <v>theater</v>
      </c>
      <c r="T3458" t="str">
        <f t="shared" si="215"/>
        <v>plays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7">
        <v>42046.915972222218</v>
      </c>
      <c r="K3459">
        <v>1421081857</v>
      </c>
      <c r="L3459" s="17">
        <v>42016.373344907406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6">E3459/D3459*100</f>
        <v>140.19999999999999</v>
      </c>
      <c r="R3459" s="5">
        <f t="shared" ref="R3459:R3522" si="217">E3459/N3459</f>
        <v>50.981818181818184</v>
      </c>
      <c r="S3459" t="str">
        <f t="shared" ref="S3459:S3522" si="218">LEFT(P3459,SEARCH("/",P3459)-1)</f>
        <v>theater</v>
      </c>
      <c r="T3459" t="str">
        <f t="shared" ref="T3459:T3522" si="219">RIGHT(P3459,LEN(P3459)-SEARCH("/",P3459))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7">
        <v>42037.852083333331</v>
      </c>
      <c r="K3460">
        <v>1420606303</v>
      </c>
      <c r="L3460" s="17">
        <v>42010.869247685179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124.33537832310839</v>
      </c>
      <c r="R3460" s="5">
        <f t="shared" si="217"/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7">
        <v>42510.146527777775</v>
      </c>
      <c r="K3461">
        <v>1461151860</v>
      </c>
      <c r="L3461" s="17">
        <v>42480.146527777775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126.2</v>
      </c>
      <c r="R3461" s="5">
        <f t="shared" si="217"/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7">
        <v>41866.193888888884</v>
      </c>
      <c r="K3462">
        <v>1406896752</v>
      </c>
      <c r="L3462" s="17">
        <v>41852.193888888884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190</v>
      </c>
      <c r="R3462" s="5">
        <f t="shared" si="217"/>
        <v>50</v>
      </c>
      <c r="S3462" t="str">
        <f t="shared" si="218"/>
        <v>theater</v>
      </c>
      <c r="T3462" t="str">
        <f t="shared" si="21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7">
        <v>42671.791666666664</v>
      </c>
      <c r="K3463">
        <v>1475248279</v>
      </c>
      <c r="L3463" s="17">
        <v>42643.299525462957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139</v>
      </c>
      <c r="R3463" s="5">
        <f t="shared" si="217"/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7">
        <v>42195.416666666664</v>
      </c>
      <c r="K3464">
        <v>1435181628</v>
      </c>
      <c r="L3464" s="17">
        <v>42179.565138888887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202</v>
      </c>
      <c r="R3464" s="5">
        <f t="shared" si="217"/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7">
        <v>42653.832638888889</v>
      </c>
      <c r="K3465">
        <v>1472594585</v>
      </c>
      <c r="L3465" s="17">
        <v>42612.585474537038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103.38000000000001</v>
      </c>
      <c r="R3465" s="5">
        <f t="shared" si="217"/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7">
        <v>42604.796724537031</v>
      </c>
      <c r="K3466">
        <v>1469329637</v>
      </c>
      <c r="L3466" s="17">
        <v>42574.796724537031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102.3236</v>
      </c>
      <c r="R3466" s="5">
        <f t="shared" si="217"/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7">
        <v>42225.333333333336</v>
      </c>
      <c r="K3467">
        <v>1436972472</v>
      </c>
      <c r="L3467" s="17">
        <v>42200.292499999996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103</v>
      </c>
      <c r="R3467" s="5">
        <f t="shared" si="217"/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7">
        <v>42479.644097222219</v>
      </c>
      <c r="K3468">
        <v>1455928050</v>
      </c>
      <c r="L3468" s="17">
        <v>42419.685763888883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127.14285714285714</v>
      </c>
      <c r="R3468" s="5">
        <f t="shared" si="217"/>
        <v>72.950819672131146</v>
      </c>
      <c r="S3468" t="str">
        <f t="shared" si="218"/>
        <v>theater</v>
      </c>
      <c r="T3468" t="str">
        <f t="shared" si="219"/>
        <v>plays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7">
        <v>42083.296666666669</v>
      </c>
      <c r="K3469">
        <v>1424275632</v>
      </c>
      <c r="L3469" s="17">
        <v>42053.338333333326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101</v>
      </c>
      <c r="R3469" s="5">
        <f t="shared" si="217"/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7">
        <v>42633.791666666664</v>
      </c>
      <c r="K3470">
        <v>1471976529</v>
      </c>
      <c r="L3470" s="17">
        <v>42605.432048611103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121.78</v>
      </c>
      <c r="R3470" s="5">
        <f t="shared" si="217"/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7">
        <v>42488.308391203704</v>
      </c>
      <c r="K3471">
        <v>1459265045</v>
      </c>
      <c r="L3471" s="17">
        <v>42458.308391203704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113.39285714285714</v>
      </c>
      <c r="R3471" s="5">
        <f t="shared" si="217"/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7">
        <v>42566.568055555552</v>
      </c>
      <c r="K3472">
        <v>1465345902</v>
      </c>
      <c r="L3472" s="17">
        <v>42528.688680555548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150</v>
      </c>
      <c r="R3472" s="5">
        <f t="shared" si="217"/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7">
        <v>41882.5</v>
      </c>
      <c r="K3473">
        <v>1405971690</v>
      </c>
      <c r="L3473" s="17">
        <v>41841.487152777772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214.6</v>
      </c>
      <c r="R3473" s="5">
        <f t="shared" si="217"/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7">
        <v>41948.915972222218</v>
      </c>
      <c r="K3474">
        <v>1413432331</v>
      </c>
      <c r="L3474" s="17">
        <v>41927.837164351848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102.05</v>
      </c>
      <c r="R3474" s="5">
        <f t="shared" si="217"/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7">
        <v>42083.518749999996</v>
      </c>
      <c r="K3475">
        <v>1425067296</v>
      </c>
      <c r="L3475" s="17">
        <v>42062.501111111109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100</v>
      </c>
      <c r="R3475" s="5">
        <f t="shared" si="217"/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7">
        <v>42571.168182870366</v>
      </c>
      <c r="K3476">
        <v>1466424131</v>
      </c>
      <c r="L3476" s="17">
        <v>42541.168182870366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101</v>
      </c>
      <c r="R3476" s="5">
        <f t="shared" si="217"/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7">
        <v>41945.666666666664</v>
      </c>
      <c r="K3477">
        <v>1412629704</v>
      </c>
      <c r="L3477" s="17">
        <v>41918.547499999993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113.33333333333333</v>
      </c>
      <c r="R3477" s="5">
        <f t="shared" si="217"/>
        <v>20</v>
      </c>
      <c r="S3477" t="str">
        <f t="shared" si="218"/>
        <v>theater</v>
      </c>
      <c r="T3477" t="str">
        <f t="shared" si="21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7">
        <v>41938.791666666664</v>
      </c>
      <c r="K3478">
        <v>1412836990</v>
      </c>
      <c r="L3478" s="17">
        <v>41920.946643518517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104</v>
      </c>
      <c r="R3478" s="5">
        <f t="shared" si="217"/>
        <v>52</v>
      </c>
      <c r="S3478" t="str">
        <f t="shared" si="218"/>
        <v>theater</v>
      </c>
      <c r="T3478" t="str">
        <f t="shared" si="219"/>
        <v>plays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7">
        <v>42140.791666666664</v>
      </c>
      <c r="K3479">
        <v>1430761243</v>
      </c>
      <c r="L3479" s="17">
        <v>42128.403275462959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115.33333333333333</v>
      </c>
      <c r="R3479" s="5">
        <f t="shared" si="217"/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7">
        <v>42079.541666666664</v>
      </c>
      <c r="K3480">
        <v>1424296822</v>
      </c>
      <c r="L3480" s="17">
        <v>42053.583587962967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112.85000000000001</v>
      </c>
      <c r="R3480" s="5">
        <f t="shared" si="217"/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7">
        <v>41811.521759259253</v>
      </c>
      <c r="K3481">
        <v>1400790680</v>
      </c>
      <c r="L3481" s="17">
        <v>41781.521759259253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127.86666666666666</v>
      </c>
      <c r="R3481" s="5">
        <f t="shared" si="217"/>
        <v>34.25</v>
      </c>
      <c r="S3481" t="str">
        <f t="shared" si="218"/>
        <v>theater</v>
      </c>
      <c r="T3481" t="str">
        <f t="shared" si="219"/>
        <v>plays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7">
        <v>42195.541666666664</v>
      </c>
      <c r="K3482">
        <v>1434440227</v>
      </c>
      <c r="L3482" s="17">
        <v>42170.984108796292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142.66666666666669</v>
      </c>
      <c r="R3482" s="5">
        <f t="shared" si="217"/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7">
        <v>42005.914212962954</v>
      </c>
      <c r="K3483">
        <v>1418709388</v>
      </c>
      <c r="L3483" s="17">
        <v>41988.914212962954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118.8</v>
      </c>
      <c r="R3483" s="5">
        <f t="shared" si="217"/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7">
        <v>41826.438263888886</v>
      </c>
      <c r="K3484">
        <v>1402079466</v>
      </c>
      <c r="L3484" s="17">
        <v>41796.438263888886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138.33333333333334</v>
      </c>
      <c r="R3484" s="5">
        <f t="shared" si="217"/>
        <v>51.875</v>
      </c>
      <c r="S3484" t="str">
        <f t="shared" si="218"/>
        <v>theater</v>
      </c>
      <c r="T3484" t="str">
        <f t="shared" si="219"/>
        <v>plays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7">
        <v>41823.335428240738</v>
      </c>
      <c r="K3485">
        <v>1401811381</v>
      </c>
      <c r="L3485" s="17">
        <v>41793.335428240738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159.9402985074627</v>
      </c>
      <c r="R3485" s="5">
        <f t="shared" si="217"/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7">
        <v>42536.427071759252</v>
      </c>
      <c r="K3486">
        <v>1463422499</v>
      </c>
      <c r="L3486" s="17">
        <v>42506.427071759252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114.24000000000001</v>
      </c>
      <c r="R3486" s="5">
        <f t="shared" si="217"/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7">
        <v>42402.359722222223</v>
      </c>
      <c r="K3487">
        <v>1451839080</v>
      </c>
      <c r="L3487" s="17">
        <v>42372.359722222223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100.60606060606061</v>
      </c>
      <c r="R3487" s="5">
        <f t="shared" si="217"/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7">
        <v>42157.957638888889</v>
      </c>
      <c r="K3488">
        <v>1430600401</v>
      </c>
      <c r="L3488" s="17">
        <v>42126.541678240734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155.20000000000002</v>
      </c>
      <c r="R3488" s="5">
        <f t="shared" si="217"/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7">
        <v>42179.607083333329</v>
      </c>
      <c r="K3489">
        <v>1432593252</v>
      </c>
      <c r="L3489" s="17">
        <v>42149.607083333329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127.75000000000001</v>
      </c>
      <c r="R3489" s="5">
        <f t="shared" si="217"/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7">
        <v>42111.333333333336</v>
      </c>
      <c r="K3490">
        <v>1427221560</v>
      </c>
      <c r="L3490" s="17">
        <v>42087.43472222222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121.2</v>
      </c>
      <c r="R3490" s="5">
        <f t="shared" si="217"/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7">
        <v>41783.541666666664</v>
      </c>
      <c r="K3491">
        <v>1398352531</v>
      </c>
      <c r="L3491" s="17">
        <v>41753.302442129629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112.7</v>
      </c>
      <c r="R3491" s="5">
        <f t="shared" si="217"/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7">
        <v>42473.469027777777</v>
      </c>
      <c r="K3492">
        <v>1457982924</v>
      </c>
      <c r="L3492" s="17">
        <v>42443.469027777777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127.49999999999999</v>
      </c>
      <c r="R3492" s="5">
        <f t="shared" si="217"/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7">
        <v>42141.916481481479</v>
      </c>
      <c r="K3493">
        <v>1430114384</v>
      </c>
      <c r="L3493" s="17">
        <v>42120.916481481479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158.20000000000002</v>
      </c>
      <c r="R3493" s="5">
        <f t="shared" si="217"/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7">
        <v>42302.675891203697</v>
      </c>
      <c r="K3494">
        <v>1442794397</v>
      </c>
      <c r="L3494" s="17">
        <v>42267.675891203697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105.26894736842105</v>
      </c>
      <c r="R3494" s="5">
        <f t="shared" si="217"/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7">
        <v>41867.882638888885</v>
      </c>
      <c r="K3495">
        <v>1406580436</v>
      </c>
      <c r="L3495" s="17">
        <v>41848.532824074071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100</v>
      </c>
      <c r="R3495" s="5">
        <f t="shared" si="217"/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7">
        <v>42699.916666666664</v>
      </c>
      <c r="K3496">
        <v>1479186575</v>
      </c>
      <c r="L3496" s="17">
        <v>42688.881655092591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100</v>
      </c>
      <c r="R3496" s="5">
        <f t="shared" si="217"/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7">
        <v>41944.387499999997</v>
      </c>
      <c r="K3497">
        <v>1412360309</v>
      </c>
      <c r="L3497" s="17">
        <v>41915.429502314815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106.86</v>
      </c>
      <c r="R3497" s="5">
        <f t="shared" si="217"/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7">
        <v>42624.513495370367</v>
      </c>
      <c r="K3498">
        <v>1470169166</v>
      </c>
      <c r="L3498" s="17">
        <v>42584.513495370367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124.4</v>
      </c>
      <c r="R3498" s="5">
        <f t="shared" si="217"/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7">
        <v>42523.583333333336</v>
      </c>
      <c r="K3499">
        <v>1463852904</v>
      </c>
      <c r="L3499" s="17">
        <v>42511.408611111103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108.70406189555126</v>
      </c>
      <c r="R3499" s="5">
        <f t="shared" si="217"/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7">
        <v>42518.572222222218</v>
      </c>
      <c r="K3500">
        <v>1459309704</v>
      </c>
      <c r="L3500" s="17">
        <v>42458.825277777774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102.42424242424242</v>
      </c>
      <c r="R3500" s="5">
        <f t="shared" si="217"/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7">
        <v>42185.957638888889</v>
      </c>
      <c r="K3501">
        <v>1431046325</v>
      </c>
      <c r="L3501" s="17">
        <v>42131.702835648146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105.5</v>
      </c>
      <c r="R3501" s="5">
        <f t="shared" si="217"/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7">
        <v>42435.874305555553</v>
      </c>
      <c r="K3502">
        <v>1455919438</v>
      </c>
      <c r="L3502" s="17">
        <v>42419.586087962954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106.3</v>
      </c>
      <c r="R3502" s="5">
        <f t="shared" si="217"/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7">
        <v>42258.430497685178</v>
      </c>
      <c r="K3503">
        <v>1439835595</v>
      </c>
      <c r="L3503" s="17">
        <v>42233.430497685178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100.66666666666666</v>
      </c>
      <c r="R3503" s="5">
        <f t="shared" si="217"/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7">
        <v>42444.832638888889</v>
      </c>
      <c r="K3504">
        <v>1456862924</v>
      </c>
      <c r="L3504" s="17">
        <v>42430.506064814814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105.4</v>
      </c>
      <c r="R3504" s="5">
        <f t="shared" si="217"/>
        <v>136</v>
      </c>
      <c r="S3504" t="str">
        <f t="shared" si="218"/>
        <v>theater</v>
      </c>
      <c r="T3504" t="str">
        <f t="shared" si="219"/>
        <v>plays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7">
        <v>42575.144999999997</v>
      </c>
      <c r="K3505">
        <v>1466767728</v>
      </c>
      <c r="L3505" s="17">
        <v>42545.144999999997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107.55999999999999</v>
      </c>
      <c r="R3505" s="5">
        <f t="shared" si="217"/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7">
        <v>42327.457071759258</v>
      </c>
      <c r="K3506">
        <v>1445363891</v>
      </c>
      <c r="L3506" s="17">
        <v>42297.415405092594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100</v>
      </c>
      <c r="R3506" s="5">
        <f t="shared" si="217"/>
        <v>125</v>
      </c>
      <c r="S3506" t="str">
        <f t="shared" si="218"/>
        <v>theater</v>
      </c>
      <c r="T3506" t="str">
        <f t="shared" si="219"/>
        <v>plays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7">
        <v>41771.833333333328</v>
      </c>
      <c r="K3507">
        <v>1398983245</v>
      </c>
      <c r="L3507" s="17">
        <v>41760.602372685185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103.76</v>
      </c>
      <c r="R3507" s="5">
        <f t="shared" si="217"/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7">
        <v>41874.400925925926</v>
      </c>
      <c r="K3508">
        <v>1404927440</v>
      </c>
      <c r="L3508" s="17">
        <v>41829.400925925926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101.49999999999999</v>
      </c>
      <c r="R3508" s="5">
        <f t="shared" si="217"/>
        <v>105</v>
      </c>
      <c r="S3508" t="str">
        <f t="shared" si="218"/>
        <v>theater</v>
      </c>
      <c r="T3508" t="str">
        <f t="shared" si="219"/>
        <v>plays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7">
        <v>42521.589548611104</v>
      </c>
      <c r="K3509">
        <v>1462140537</v>
      </c>
      <c r="L3509" s="17">
        <v>42491.589548611104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104.4</v>
      </c>
      <c r="R3509" s="5">
        <f t="shared" si="217"/>
        <v>145</v>
      </c>
      <c r="S3509" t="str">
        <f t="shared" si="218"/>
        <v>theater</v>
      </c>
      <c r="T3509" t="str">
        <f t="shared" si="21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7">
        <v>42500.541666666664</v>
      </c>
      <c r="K3510">
        <v>1460914253</v>
      </c>
      <c r="L3510" s="17">
        <v>42477.396446759252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180</v>
      </c>
      <c r="R3510" s="5">
        <f t="shared" si="217"/>
        <v>12</v>
      </c>
      <c r="S3510" t="str">
        <f t="shared" si="218"/>
        <v>theater</v>
      </c>
      <c r="T3510" t="str">
        <f t="shared" si="219"/>
        <v>plays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7">
        <v>41963.871527777774</v>
      </c>
      <c r="K3511">
        <v>1415392666</v>
      </c>
      <c r="L3511" s="17">
        <v>41950.526226851849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106.33333333333333</v>
      </c>
      <c r="R3511" s="5">
        <f t="shared" si="217"/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7">
        <v>41822.287569444445</v>
      </c>
      <c r="K3512">
        <v>1402584846</v>
      </c>
      <c r="L3512" s="17">
        <v>41802.287569444445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100.55555555555556</v>
      </c>
      <c r="R3512" s="5">
        <f t="shared" si="217"/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7">
        <v>41950.4375</v>
      </c>
      <c r="K3513">
        <v>1413406695</v>
      </c>
      <c r="L3513" s="17">
        <v>41927.540451388886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101.2</v>
      </c>
      <c r="R3513" s="5">
        <f t="shared" si="217"/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7">
        <v>42117.161944444444</v>
      </c>
      <c r="K3514">
        <v>1424609592</v>
      </c>
      <c r="L3514" s="17">
        <v>42057.203611111108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100</v>
      </c>
      <c r="R3514" s="5">
        <f t="shared" si="217"/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7">
        <v>41793.874305555553</v>
      </c>
      <c r="K3515">
        <v>1400725112</v>
      </c>
      <c r="L3515" s="17">
        <v>41780.762870370367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118.39285714285714</v>
      </c>
      <c r="R3515" s="5">
        <f t="shared" si="217"/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7">
        <v>42036.874305555553</v>
      </c>
      <c r="K3516">
        <v>1421439552</v>
      </c>
      <c r="L3516" s="17">
        <v>42020.513333333329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110.00000000000001</v>
      </c>
      <c r="R3516" s="5">
        <f t="shared" si="217"/>
        <v>55</v>
      </c>
      <c r="S3516" t="str">
        <f t="shared" si="218"/>
        <v>theater</v>
      </c>
      <c r="T3516" t="str">
        <f t="shared" si="219"/>
        <v>plays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7">
        <v>42155.439479166664</v>
      </c>
      <c r="K3517">
        <v>1430505171</v>
      </c>
      <c r="L3517" s="17">
        <v>42125.439479166664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102.66666666666666</v>
      </c>
      <c r="R3517" s="5">
        <f t="shared" si="217"/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7">
        <v>41889.791666666664</v>
      </c>
      <c r="K3518">
        <v>1407197670</v>
      </c>
      <c r="L3518" s="17">
        <v>41855.676736111105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100</v>
      </c>
      <c r="R3518" s="5">
        <f t="shared" si="217"/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7">
        <v>41824.125</v>
      </c>
      <c r="K3519">
        <v>1401910634</v>
      </c>
      <c r="L3519" s="17">
        <v>41794.484189814815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100</v>
      </c>
      <c r="R3519" s="5">
        <f t="shared" si="217"/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7">
        <v>41914.26458333333</v>
      </c>
      <c r="K3520">
        <v>1410461299</v>
      </c>
      <c r="L3520" s="17">
        <v>41893.450219907405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110.04599999999999</v>
      </c>
      <c r="R3520" s="5">
        <f t="shared" si="217"/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7">
        <v>42067.265624999993</v>
      </c>
      <c r="K3521">
        <v>1422886950</v>
      </c>
      <c r="L3521" s="17">
        <v>42037.265624999993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101.35000000000001</v>
      </c>
      <c r="R3521" s="5">
        <f t="shared" si="217"/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7">
        <v>42253.240972222215</v>
      </c>
      <c r="K3522">
        <v>1439322412</v>
      </c>
      <c r="L3522" s="17">
        <v>42227.490879629629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6"/>
        <v>100.75</v>
      </c>
      <c r="R3522" s="5">
        <f t="shared" si="217"/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7">
        <v>41911.028009259258</v>
      </c>
      <c r="K3523">
        <v>1409388020</v>
      </c>
      <c r="L3523" s="17">
        <v>41881.028009259258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0">E3523/D3523*100</f>
        <v>169.42857142857144</v>
      </c>
      <c r="R3523" s="5">
        <f t="shared" ref="R3523:R3586" si="221">E3523/N3523</f>
        <v>45.615384615384613</v>
      </c>
      <c r="S3523" t="str">
        <f t="shared" ref="S3523:S3586" si="222">LEFT(P3523,SEARCH("/",P3523)-1)</f>
        <v>theater</v>
      </c>
      <c r="T3523" t="str">
        <f t="shared" ref="T3523:T3586" si="223">RIGHT(P3523,LEN(P3523)-SEARCH("/",P3523))</f>
        <v>plays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7">
        <v>42262.087500000001</v>
      </c>
      <c r="K3524">
        <v>1439924246</v>
      </c>
      <c r="L3524" s="17">
        <v>42234.456550925919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100</v>
      </c>
      <c r="R3524" s="5">
        <f t="shared" si="221"/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7">
        <v>42638.624999999993</v>
      </c>
      <c r="K3525">
        <v>1469871148</v>
      </c>
      <c r="L3525" s="17">
        <v>42581.064212962963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113.65</v>
      </c>
      <c r="R3525" s="5">
        <f t="shared" si="221"/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7">
        <v>41894.833333333328</v>
      </c>
      <c r="K3526">
        <v>1409336373</v>
      </c>
      <c r="L3526" s="17">
        <v>41880.430243055554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101.56</v>
      </c>
      <c r="R3526" s="5">
        <f t="shared" si="221"/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7">
        <v>42225.333333333336</v>
      </c>
      <c r="K3527">
        <v>1438188106</v>
      </c>
      <c r="L3527" s="17">
        <v>42214.362337962964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106</v>
      </c>
      <c r="R3527" s="5">
        <f t="shared" si="221"/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7">
        <v>42487.915972222218</v>
      </c>
      <c r="K3528">
        <v>1459411371</v>
      </c>
      <c r="L3528" s="17">
        <v>42460.001979166664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102</v>
      </c>
      <c r="R3528" s="5">
        <f t="shared" si="221"/>
        <v>99</v>
      </c>
      <c r="S3528" t="str">
        <f t="shared" si="222"/>
        <v>theater</v>
      </c>
      <c r="T3528" t="str">
        <f t="shared" si="223"/>
        <v>plays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7">
        <v>42195.832638888889</v>
      </c>
      <c r="K3529">
        <v>1434069205</v>
      </c>
      <c r="L3529" s="17">
        <v>42166.689872685187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116.91666666666667</v>
      </c>
      <c r="R3529" s="5">
        <f t="shared" si="221"/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7">
        <v>42753.168032407404</v>
      </c>
      <c r="K3530">
        <v>1483012918</v>
      </c>
      <c r="L3530" s="17">
        <v>42733.168032407404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101.15151515151514</v>
      </c>
      <c r="R3530" s="5">
        <f t="shared" si="221"/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7">
        <v>42197.708333333336</v>
      </c>
      <c r="K3531">
        <v>1434997018</v>
      </c>
      <c r="L3531" s="17">
        <v>42177.428449074076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132</v>
      </c>
      <c r="R3531" s="5">
        <f t="shared" si="221"/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7">
        <v>42470.499999999993</v>
      </c>
      <c r="K3532">
        <v>1457881057</v>
      </c>
      <c r="L3532" s="17">
        <v>42442.29001157407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100</v>
      </c>
      <c r="R3532" s="5">
        <f t="shared" si="221"/>
        <v>125</v>
      </c>
      <c r="S3532" t="str">
        <f t="shared" si="222"/>
        <v>theater</v>
      </c>
      <c r="T3532" t="str">
        <f t="shared" si="223"/>
        <v>plays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7">
        <v>42551.32099537037</v>
      </c>
      <c r="K3533">
        <v>1464709334</v>
      </c>
      <c r="L3533" s="17">
        <v>42521.32099537037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128</v>
      </c>
      <c r="R3533" s="5">
        <f t="shared" si="221"/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7">
        <v>41899.832638888889</v>
      </c>
      <c r="K3534">
        <v>1409667827</v>
      </c>
      <c r="L3534" s="17">
        <v>41884.266516203701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118.95833333333334</v>
      </c>
      <c r="R3534" s="5">
        <f t="shared" si="221"/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7">
        <v>42319.469525462955</v>
      </c>
      <c r="K3535">
        <v>1444673767</v>
      </c>
      <c r="L3535" s="17">
        <v>42289.427858796298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126.2</v>
      </c>
      <c r="R3535" s="5">
        <f t="shared" si="221"/>
        <v>78.875</v>
      </c>
      <c r="S3535" t="str">
        <f t="shared" si="222"/>
        <v>theater</v>
      </c>
      <c r="T3535" t="str">
        <f t="shared" si="223"/>
        <v>plays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7">
        <v>42278.291932870365</v>
      </c>
      <c r="K3536">
        <v>1440687623</v>
      </c>
      <c r="L3536" s="17">
        <v>42243.291932870365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156.20000000000002</v>
      </c>
      <c r="R3536" s="5">
        <f t="shared" si="221"/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7">
        <v>42279.416666666664</v>
      </c>
      <c r="K3537">
        <v>1441120910</v>
      </c>
      <c r="L3537" s="17">
        <v>42248.306828703695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103.15</v>
      </c>
      <c r="R3537" s="5">
        <f t="shared" si="221"/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7">
        <v>42358.165972222218</v>
      </c>
      <c r="K3538">
        <v>1448040425</v>
      </c>
      <c r="L3538" s="17">
        <v>42328.393807870372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153.33333333333334</v>
      </c>
      <c r="R3538" s="5">
        <f t="shared" si="221"/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7">
        <v>41959.999305555553</v>
      </c>
      <c r="K3539">
        <v>1413016216</v>
      </c>
      <c r="L3539" s="17">
        <v>41923.021018518513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180.44444444444446</v>
      </c>
      <c r="R3539" s="5">
        <f t="shared" si="221"/>
        <v>43.5</v>
      </c>
      <c r="S3539" t="str">
        <f t="shared" si="222"/>
        <v>theater</v>
      </c>
      <c r="T3539" t="str">
        <f t="shared" si="223"/>
        <v>plays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7">
        <v>42599.087268518517</v>
      </c>
      <c r="K3540">
        <v>1469009140</v>
      </c>
      <c r="L3540" s="17">
        <v>42571.087268518517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128.44999999999999</v>
      </c>
      <c r="R3540" s="5">
        <f t="shared" si="221"/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7">
        <v>42621.422708333332</v>
      </c>
      <c r="K3541">
        <v>1471543722</v>
      </c>
      <c r="L3541" s="17">
        <v>42600.422708333332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119.66666666666667</v>
      </c>
      <c r="R3541" s="5">
        <f t="shared" si="221"/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7">
        <v>42546.670034722221</v>
      </c>
      <c r="K3542">
        <v>1464307491</v>
      </c>
      <c r="L3542" s="17">
        <v>42516.670034722221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123</v>
      </c>
      <c r="R3542" s="5">
        <f t="shared" si="221"/>
        <v>46.125</v>
      </c>
      <c r="S3542" t="str">
        <f t="shared" si="222"/>
        <v>theater</v>
      </c>
      <c r="T3542" t="str">
        <f t="shared" si="223"/>
        <v>plays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7">
        <v>42247.396701388883</v>
      </c>
      <c r="K3543">
        <v>1438882275</v>
      </c>
      <c r="L3543" s="17">
        <v>42222.396701388883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105</v>
      </c>
      <c r="R3543" s="5">
        <f t="shared" si="221"/>
        <v>39.375</v>
      </c>
      <c r="S3543" t="str">
        <f t="shared" si="222"/>
        <v>theater</v>
      </c>
      <c r="T3543" t="str">
        <f t="shared" si="223"/>
        <v>plays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7">
        <v>41889.266458333332</v>
      </c>
      <c r="K3544">
        <v>1404915822</v>
      </c>
      <c r="L3544" s="17">
        <v>41829.266458333332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102.23636363636363</v>
      </c>
      <c r="R3544" s="5">
        <f t="shared" si="221"/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7">
        <v>42180.421979166662</v>
      </c>
      <c r="K3545">
        <v>1432663659</v>
      </c>
      <c r="L3545" s="17">
        <v>42150.421979166662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104.66666666666666</v>
      </c>
      <c r="R3545" s="5">
        <f t="shared" si="221"/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7">
        <v>42070.498344907406</v>
      </c>
      <c r="K3546">
        <v>1423166257</v>
      </c>
      <c r="L3546" s="17">
        <v>42040.498344907406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100</v>
      </c>
      <c r="R3546" s="5">
        <f t="shared" si="221"/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7">
        <v>42105.474062499998</v>
      </c>
      <c r="K3547">
        <v>1426188159</v>
      </c>
      <c r="L3547" s="17">
        <v>42075.474062499998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100.4</v>
      </c>
      <c r="R3547" s="5">
        <f t="shared" si="221"/>
        <v>31.375</v>
      </c>
      <c r="S3547" t="str">
        <f t="shared" si="222"/>
        <v>theater</v>
      </c>
      <c r="T3547" t="str">
        <f t="shared" si="223"/>
        <v>plays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7">
        <v>42094.832638888889</v>
      </c>
      <c r="K3548">
        <v>1426002684</v>
      </c>
      <c r="L3548" s="17">
        <v>42073.327361111107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102.27272727272727</v>
      </c>
      <c r="R3548" s="5">
        <f t="shared" si="221"/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7">
        <v>42503.832638888889</v>
      </c>
      <c r="K3549">
        <v>1461117201</v>
      </c>
      <c r="L3549" s="17">
        <v>42479.745381944442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114.40928571428573</v>
      </c>
      <c r="R3549" s="5">
        <f t="shared" si="221"/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7">
        <v>42433.708333333336</v>
      </c>
      <c r="K3550">
        <v>1455230214</v>
      </c>
      <c r="L3550" s="17">
        <v>42411.608958333331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101.9047619047619</v>
      </c>
      <c r="R3550" s="5">
        <f t="shared" si="221"/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7">
        <v>42251.061030092591</v>
      </c>
      <c r="K3551">
        <v>1438939673</v>
      </c>
      <c r="L3551" s="17">
        <v>42223.061030092591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102</v>
      </c>
      <c r="R3551" s="5">
        <f t="shared" si="221"/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7">
        <v>42492.560162037036</v>
      </c>
      <c r="K3552">
        <v>1459632398</v>
      </c>
      <c r="L3552" s="17">
        <v>42462.560162037036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104.80000000000001</v>
      </c>
      <c r="R3552" s="5">
        <f t="shared" si="221"/>
        <v>40.9375</v>
      </c>
      <c r="S3552" t="str">
        <f t="shared" si="222"/>
        <v>theater</v>
      </c>
      <c r="T3552" t="str">
        <f t="shared" si="223"/>
        <v>plays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7">
        <v>41781.588194444441</v>
      </c>
      <c r="K3553">
        <v>1398342170</v>
      </c>
      <c r="L3553" s="17">
        <v>41753.182523148142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101.83333333333333</v>
      </c>
      <c r="R3553" s="5">
        <f t="shared" si="221"/>
        <v>61.1</v>
      </c>
      <c r="S3553" t="str">
        <f t="shared" si="222"/>
        <v>theater</v>
      </c>
      <c r="T3553" t="str">
        <f t="shared" si="223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7">
        <v>41818.253749999996</v>
      </c>
      <c r="K3554">
        <v>1401372324</v>
      </c>
      <c r="L3554" s="17">
        <v>41788.253749999996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100</v>
      </c>
      <c r="R3554" s="5">
        <f t="shared" si="221"/>
        <v>38.65</v>
      </c>
      <c r="S3554" t="str">
        <f t="shared" si="222"/>
        <v>theater</v>
      </c>
      <c r="T3554" t="str">
        <f t="shared" si="223"/>
        <v>plays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7">
        <v>42227.666666666664</v>
      </c>
      <c r="K3555">
        <v>1436575280</v>
      </c>
      <c r="L3555" s="17">
        <v>42195.695370370369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106.27272727272728</v>
      </c>
      <c r="R3555" s="5">
        <f t="shared" si="221"/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7">
        <v>42046.374999999993</v>
      </c>
      <c r="K3556">
        <v>1421025159</v>
      </c>
      <c r="L3556" s="17">
        <v>42015.717118055552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113.42219999999999</v>
      </c>
      <c r="R3556" s="5">
        <f t="shared" si="221"/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7">
        <v>42691.15039351851</v>
      </c>
      <c r="K3557">
        <v>1476786994</v>
      </c>
      <c r="L3557" s="17">
        <v>42661.108726851853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100</v>
      </c>
      <c r="R3557" s="5">
        <f t="shared" si="221"/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7">
        <v>41868.316249999996</v>
      </c>
      <c r="K3558">
        <v>1403105724</v>
      </c>
      <c r="L3558" s="17">
        <v>41808.316249999996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100.45454545454547</v>
      </c>
      <c r="R3558" s="5">
        <f t="shared" si="221"/>
        <v>110.5</v>
      </c>
      <c r="S3558" t="str">
        <f t="shared" si="222"/>
        <v>theater</v>
      </c>
      <c r="T3558" t="str">
        <f t="shared" si="223"/>
        <v>plays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7">
        <v>41763.943414351852</v>
      </c>
      <c r="K3559">
        <v>1396334311</v>
      </c>
      <c r="L3559" s="17">
        <v>41729.943414351852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100.03599999999999</v>
      </c>
      <c r="R3559" s="5">
        <f t="shared" si="221"/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7">
        <v>42181.541666666664</v>
      </c>
      <c r="K3560">
        <v>1431718575</v>
      </c>
      <c r="L3560" s="17">
        <v>42139.483506944445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144</v>
      </c>
      <c r="R3560" s="5">
        <f t="shared" si="221"/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7">
        <v>42216.040277777771</v>
      </c>
      <c r="K3561">
        <v>1436408308</v>
      </c>
      <c r="L3561" s="17">
        <v>42193.762824074067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103.49999999999999</v>
      </c>
      <c r="R3561" s="5">
        <f t="shared" si="221"/>
        <v>43.125</v>
      </c>
      <c r="S3561" t="str">
        <f t="shared" si="222"/>
        <v>theater</v>
      </c>
      <c r="T3561" t="str">
        <f t="shared" si="223"/>
        <v>plays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7">
        <v>42150.781249999993</v>
      </c>
      <c r="K3562">
        <v>1429651266</v>
      </c>
      <c r="L3562" s="17">
        <v>42115.556319444448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108.43750000000001</v>
      </c>
      <c r="R3562" s="5">
        <f t="shared" si="221"/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7">
        <v>42221.441666666658</v>
      </c>
      <c r="K3563">
        <v>1437236378</v>
      </c>
      <c r="L3563" s="17">
        <v>42203.346967592595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102.4</v>
      </c>
      <c r="R3563" s="5">
        <f t="shared" si="221"/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7">
        <v>42442.583333333336</v>
      </c>
      <c r="K3564">
        <v>1457115427</v>
      </c>
      <c r="L3564" s="17">
        <v>42433.428553240738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148.88888888888889</v>
      </c>
      <c r="R3564" s="5">
        <f t="shared" si="221"/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7">
        <v>42583.458333333336</v>
      </c>
      <c r="K3565">
        <v>1467648456</v>
      </c>
      <c r="L3565" s="17">
        <v>42555.33861111111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105.49000000000002</v>
      </c>
      <c r="R3565" s="5">
        <f t="shared" si="221"/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7">
        <v>42282.333333333336</v>
      </c>
      <c r="K3566">
        <v>1440082649</v>
      </c>
      <c r="L3566" s="17">
        <v>42236.289918981485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100.49999999999999</v>
      </c>
      <c r="R3566" s="5">
        <f t="shared" si="221"/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7">
        <v>42004.409814814811</v>
      </c>
      <c r="K3567">
        <v>1417456208</v>
      </c>
      <c r="L3567" s="17">
        <v>41974.409814814811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130.55555555555557</v>
      </c>
      <c r="R3567" s="5">
        <f t="shared" si="221"/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7">
        <v>42027.174571759257</v>
      </c>
      <c r="K3568">
        <v>1419423083</v>
      </c>
      <c r="L3568" s="17">
        <v>41997.174571759257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104.75000000000001</v>
      </c>
      <c r="R3568" s="5">
        <f t="shared" si="221"/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7">
        <v>42165.477361111109</v>
      </c>
      <c r="K3569">
        <v>1431372444</v>
      </c>
      <c r="L3569" s="17">
        <v>42135.477361111109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108.80000000000001</v>
      </c>
      <c r="R3569" s="5">
        <f t="shared" si="221"/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7">
        <v>41899.407337962963</v>
      </c>
      <c r="K3570">
        <v>1408383994</v>
      </c>
      <c r="L3570" s="17">
        <v>41869.407337962963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111.00000000000001</v>
      </c>
      <c r="R3570" s="5">
        <f t="shared" si="221"/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7">
        <v>42012.355277777773</v>
      </c>
      <c r="K3571">
        <v>1418142696</v>
      </c>
      <c r="L3571" s="17">
        <v>41982.355277777773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100.47999999999999</v>
      </c>
      <c r="R3571" s="5">
        <f t="shared" si="221"/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7">
        <v>42003.958333333336</v>
      </c>
      <c r="K3572">
        <v>1417593483</v>
      </c>
      <c r="L3572" s="17">
        <v>41975.998645833337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114.35</v>
      </c>
      <c r="R3572" s="5">
        <f t="shared" si="221"/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7">
        <v>41942.525613425925</v>
      </c>
      <c r="K3573">
        <v>1412109413</v>
      </c>
      <c r="L3573" s="17">
        <v>41912.525613425925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122.06666666666666</v>
      </c>
      <c r="R3573" s="5">
        <f t="shared" si="221"/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7">
        <v>42176.23706018518</v>
      </c>
      <c r="K3574">
        <v>1432302082</v>
      </c>
      <c r="L3574" s="17">
        <v>42146.23706018518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100</v>
      </c>
      <c r="R3574" s="5">
        <f t="shared" si="221"/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7">
        <v>41951.083865740737</v>
      </c>
      <c r="K3575">
        <v>1412845246</v>
      </c>
      <c r="L3575" s="17">
        <v>41921.042199074072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102.8</v>
      </c>
      <c r="R3575" s="5">
        <f t="shared" si="221"/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7">
        <v>41956.651018518511</v>
      </c>
      <c r="K3576">
        <v>1413326248</v>
      </c>
      <c r="L3576" s="17">
        <v>41926.609351851846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106.12068965517241</v>
      </c>
      <c r="R3576" s="5">
        <f t="shared" si="221"/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7">
        <v>42592.832638888889</v>
      </c>
      <c r="K3577">
        <v>1468176527</v>
      </c>
      <c r="L3577" s="17">
        <v>42561.450543981475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101.33000000000001</v>
      </c>
      <c r="R3577" s="5">
        <f t="shared" si="221"/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7">
        <v>42709.257569444446</v>
      </c>
      <c r="K3578">
        <v>1475759454</v>
      </c>
      <c r="L3578" s="17">
        <v>42649.215902777774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100</v>
      </c>
      <c r="R3578" s="5">
        <f t="shared" si="221"/>
        <v>20</v>
      </c>
      <c r="S3578" t="str">
        <f t="shared" si="222"/>
        <v>theater</v>
      </c>
      <c r="T3578" t="str">
        <f t="shared" si="223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7">
        <v>42119.936111111114</v>
      </c>
      <c r="K3579">
        <v>1427741583</v>
      </c>
      <c r="L3579" s="17">
        <v>42093.453506944446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130</v>
      </c>
      <c r="R3579" s="5">
        <f t="shared" si="221"/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7">
        <v>42490.400196759256</v>
      </c>
      <c r="K3580">
        <v>1459445777</v>
      </c>
      <c r="L3580" s="17">
        <v>42460.400196759256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100.01333333333334</v>
      </c>
      <c r="R3580" s="5">
        <f t="shared" si="221"/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7">
        <v>42460.38722222222</v>
      </c>
      <c r="K3581">
        <v>1456856256</v>
      </c>
      <c r="L3581" s="17">
        <v>42430.428888888891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100</v>
      </c>
      <c r="R3581" s="5">
        <f t="shared" si="221"/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7">
        <v>42063.874305555553</v>
      </c>
      <c r="K3582">
        <v>1421900022</v>
      </c>
      <c r="L3582" s="17">
        <v>42025.842847222222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113.88888888888889</v>
      </c>
      <c r="R3582" s="5">
        <f t="shared" si="221"/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7">
        <v>41850.13784722222</v>
      </c>
      <c r="K3583">
        <v>1405509510</v>
      </c>
      <c r="L3583" s="17">
        <v>41836.13784722222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100</v>
      </c>
      <c r="R3583" s="5">
        <f t="shared" si="221"/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7">
        <v>42464.762523148143</v>
      </c>
      <c r="K3584">
        <v>1458613082</v>
      </c>
      <c r="L3584" s="17">
        <v>42450.762523148143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287</v>
      </c>
      <c r="R3584" s="5">
        <f t="shared" si="221"/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7">
        <v>42478.050983796296</v>
      </c>
      <c r="K3585">
        <v>1455790405</v>
      </c>
      <c r="L3585" s="17">
        <v>42418.092650462961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108.5</v>
      </c>
      <c r="R3585" s="5">
        <f t="shared" si="221"/>
        <v>135.625</v>
      </c>
      <c r="S3585" t="str">
        <f t="shared" si="222"/>
        <v>theater</v>
      </c>
      <c r="T3585" t="str">
        <f t="shared" si="223"/>
        <v>plays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7">
        <v>42197.983148148145</v>
      </c>
      <c r="K3586">
        <v>1434180944</v>
      </c>
      <c r="L3586" s="17">
        <v>42167.983148148145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0"/>
        <v>115.5</v>
      </c>
      <c r="R3586" s="5">
        <f t="shared" si="221"/>
        <v>30.9375</v>
      </c>
      <c r="S3586" t="str">
        <f t="shared" si="222"/>
        <v>theater</v>
      </c>
      <c r="T3586" t="str">
        <f t="shared" si="223"/>
        <v>plays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7">
        <v>41994.382986111108</v>
      </c>
      <c r="K3587">
        <v>1416589890</v>
      </c>
      <c r="L3587" s="17">
        <v>41964.382986111108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4">E3587/D3587*100</f>
        <v>119.11764705882352</v>
      </c>
      <c r="R3587" s="5">
        <f t="shared" ref="R3587:R3650" si="225">E3587/N3587</f>
        <v>176.08695652173913</v>
      </c>
      <c r="S3587" t="str">
        <f t="shared" ref="S3587:S3650" si="226">LEFT(P3587,SEARCH("/",P3587)-1)</f>
        <v>theater</v>
      </c>
      <c r="T3587" t="str">
        <f t="shared" ref="T3587:T3650" si="227">RIGHT(P3587,LEN(P3587)-SEARCH("/",P3587))</f>
        <v>plays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7">
        <v>42636.364236111105</v>
      </c>
      <c r="K3588">
        <v>1469465070</v>
      </c>
      <c r="L3588" s="17">
        <v>42576.364236111105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109.42666666666668</v>
      </c>
      <c r="R3588" s="5">
        <f t="shared" si="225"/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7">
        <v>42548.458333333336</v>
      </c>
      <c r="K3589">
        <v>1463144254</v>
      </c>
      <c r="L3589" s="17">
        <v>42503.206643518519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126.6</v>
      </c>
      <c r="R3589" s="5">
        <f t="shared" si="225"/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7">
        <v>42123.624999999993</v>
      </c>
      <c r="K3590">
        <v>1428436410</v>
      </c>
      <c r="L3590" s="17">
        <v>42101.495486111111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100.49999999999999</v>
      </c>
      <c r="R3590" s="5">
        <f t="shared" si="225"/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7">
        <v>42150.314201388886</v>
      </c>
      <c r="K3591">
        <v>1430494347</v>
      </c>
      <c r="L3591" s="17">
        <v>42125.314201388886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127.49999999999999</v>
      </c>
      <c r="R3591" s="5">
        <f t="shared" si="225"/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7">
        <v>41932.000393518516</v>
      </c>
      <c r="K3592">
        <v>1411200034</v>
      </c>
      <c r="L3592" s="17">
        <v>41902.000393518516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100.05999999999999</v>
      </c>
      <c r="R3592" s="5">
        <f t="shared" si="225"/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7">
        <v>42027.874305555553</v>
      </c>
      <c r="K3593">
        <v>1419979544</v>
      </c>
      <c r="L3593" s="17">
        <v>42003.61509259259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175</v>
      </c>
      <c r="R3593" s="5">
        <f t="shared" si="225"/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7">
        <v>42045.874305555553</v>
      </c>
      <c r="K3594">
        <v>1418673307</v>
      </c>
      <c r="L3594" s="17">
        <v>41988.496608796289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127.25</v>
      </c>
      <c r="R3594" s="5">
        <f t="shared" si="225"/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7">
        <v>42009.518055555549</v>
      </c>
      <c r="K3595">
        <v>1417469639</v>
      </c>
      <c r="L3595" s="17">
        <v>41974.565266203703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110.63333333333334</v>
      </c>
      <c r="R3595" s="5">
        <f t="shared" si="225"/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7">
        <v>42616.733587962961</v>
      </c>
      <c r="K3596">
        <v>1470792982</v>
      </c>
      <c r="L3596" s="17">
        <v>42591.733587962961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125.93749999999999</v>
      </c>
      <c r="R3596" s="5">
        <f t="shared" si="225"/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7">
        <v>42075.957638888889</v>
      </c>
      <c r="K3597">
        <v>1423959123</v>
      </c>
      <c r="L3597" s="17">
        <v>42049.675034722219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118.5</v>
      </c>
      <c r="R3597" s="5">
        <f t="shared" si="225"/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7">
        <v>41877.381736111107</v>
      </c>
      <c r="K3598">
        <v>1407258582</v>
      </c>
      <c r="L3598" s="17">
        <v>41856.381736111107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107.72727272727273</v>
      </c>
      <c r="R3598" s="5">
        <f t="shared" si="225"/>
        <v>79</v>
      </c>
      <c r="S3598" t="str">
        <f t="shared" si="226"/>
        <v>theater</v>
      </c>
      <c r="T3598" t="str">
        <f t="shared" si="227"/>
        <v>plays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7">
        <v>42431.915972222218</v>
      </c>
      <c r="K3599">
        <v>1455717790</v>
      </c>
      <c r="L3599" s="17">
        <v>42417.252199074072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102.60000000000001</v>
      </c>
      <c r="R3599" s="5">
        <f t="shared" si="225"/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7">
        <v>41884.874305555553</v>
      </c>
      <c r="K3600">
        <v>1408129822</v>
      </c>
      <c r="L3600" s="17">
        <v>41866.465532407405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110.1</v>
      </c>
      <c r="R3600" s="5">
        <f t="shared" si="225"/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7">
        <v>42245.666666666664</v>
      </c>
      <c r="K3601">
        <v>1438715077</v>
      </c>
      <c r="L3601" s="17">
        <v>42220.461539351854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202</v>
      </c>
      <c r="R3601" s="5">
        <f t="shared" si="225"/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7">
        <v>42656.515787037039</v>
      </c>
      <c r="K3602">
        <v>1473970964</v>
      </c>
      <c r="L3602" s="17">
        <v>42628.515787037039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130</v>
      </c>
      <c r="R3602" s="5">
        <f t="shared" si="225"/>
        <v>3.25</v>
      </c>
      <c r="S3602" t="str">
        <f t="shared" si="226"/>
        <v>theater</v>
      </c>
      <c r="T3602" t="str">
        <f t="shared" si="227"/>
        <v>plays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7">
        <v>42020.665300925924</v>
      </c>
      <c r="K3603">
        <v>1418860682</v>
      </c>
      <c r="L3603" s="17">
        <v>41990.665300925924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104.35000000000001</v>
      </c>
      <c r="R3603" s="5">
        <f t="shared" si="225"/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7">
        <v>42507.56109953703</v>
      </c>
      <c r="K3604">
        <v>1458336479</v>
      </c>
      <c r="L3604" s="17">
        <v>42447.56109953703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100.05</v>
      </c>
      <c r="R3604" s="5">
        <f t="shared" si="225"/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7">
        <v>42313.572685185187</v>
      </c>
      <c r="K3605">
        <v>1444164280</v>
      </c>
      <c r="L3605" s="17">
        <v>42283.531018518515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170.66666666666669</v>
      </c>
      <c r="R3605" s="5">
        <f t="shared" si="225"/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7">
        <v>42488.957638888889</v>
      </c>
      <c r="K3606">
        <v>1461370956</v>
      </c>
      <c r="L3606" s="17">
        <v>42482.68236111111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112.83333333333334</v>
      </c>
      <c r="R3606" s="5">
        <f t="shared" si="225"/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7">
        <v>42413.459791666661</v>
      </c>
      <c r="K3607">
        <v>1452798126</v>
      </c>
      <c r="L3607" s="17">
        <v>42383.459791666661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184</v>
      </c>
      <c r="R3607" s="5">
        <f t="shared" si="225"/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7">
        <v>42596.271493055552</v>
      </c>
      <c r="K3608">
        <v>1468593057</v>
      </c>
      <c r="L3608" s="17">
        <v>42566.271493055552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130.26666666666665</v>
      </c>
      <c r="R3608" s="5">
        <f t="shared" si="225"/>
        <v>61.0625</v>
      </c>
      <c r="S3608" t="str">
        <f t="shared" si="226"/>
        <v>theater</v>
      </c>
      <c r="T3608" t="str">
        <f t="shared" si="227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7">
        <v>42352.666666666664</v>
      </c>
      <c r="K3609">
        <v>1448924882</v>
      </c>
      <c r="L3609" s="17">
        <v>42338.630578703705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105.45454545454544</v>
      </c>
      <c r="R3609" s="5">
        <f t="shared" si="225"/>
        <v>29</v>
      </c>
      <c r="S3609" t="str">
        <f t="shared" si="226"/>
        <v>theater</v>
      </c>
      <c r="T3609" t="str">
        <f t="shared" si="227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7">
        <v>42538.249999999993</v>
      </c>
      <c r="K3610">
        <v>1463418090</v>
      </c>
      <c r="L3610" s="17">
        <v>42506.37604166667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100</v>
      </c>
      <c r="R3610" s="5">
        <f t="shared" si="225"/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7">
        <v>42459.616724537038</v>
      </c>
      <c r="K3611">
        <v>1456789685</v>
      </c>
      <c r="L3611" s="17">
        <v>42429.658391203695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153.31632653061226</v>
      </c>
      <c r="R3611" s="5">
        <f t="shared" si="225"/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7">
        <v>42233.09879629629</v>
      </c>
      <c r="K3612">
        <v>1437214936</v>
      </c>
      <c r="L3612" s="17">
        <v>42203.09879629629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162.30000000000001</v>
      </c>
      <c r="R3612" s="5">
        <f t="shared" si="225"/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7">
        <v>42102.037048611113</v>
      </c>
      <c r="K3613">
        <v>1425891201</v>
      </c>
      <c r="L3613" s="17">
        <v>42072.037048611113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136</v>
      </c>
      <c r="R3613" s="5">
        <f t="shared" si="225"/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7">
        <v>41799.393645833334</v>
      </c>
      <c r="K3614">
        <v>1401470811</v>
      </c>
      <c r="L3614" s="17">
        <v>41789.393645833334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144.4</v>
      </c>
      <c r="R3614" s="5">
        <f t="shared" si="225"/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7">
        <v>41818.256643518514</v>
      </c>
      <c r="K3615">
        <v>1401372574</v>
      </c>
      <c r="L3615" s="17">
        <v>41788.256643518514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100</v>
      </c>
      <c r="R3615" s="5">
        <f t="shared" si="225"/>
        <v>62.5</v>
      </c>
      <c r="S3615" t="str">
        <f t="shared" si="226"/>
        <v>theater</v>
      </c>
      <c r="T3615" t="str">
        <f t="shared" si="227"/>
        <v>plays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7">
        <v>42173.708518518521</v>
      </c>
      <c r="K3616">
        <v>1432083616</v>
      </c>
      <c r="L3616" s="17">
        <v>42143.708518518521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100.8</v>
      </c>
      <c r="R3616" s="5">
        <f t="shared" si="225"/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7">
        <v>42348.260370370372</v>
      </c>
      <c r="K3617">
        <v>1447164896</v>
      </c>
      <c r="L3617" s="17">
        <v>42318.260370370372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106.80000000000001</v>
      </c>
      <c r="R3617" s="5">
        <f t="shared" si="225"/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7">
        <v>42082.574814814812</v>
      </c>
      <c r="K3618">
        <v>1424213264</v>
      </c>
      <c r="L3618" s="17">
        <v>42052.616481481477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124.8</v>
      </c>
      <c r="R3618" s="5">
        <f t="shared" si="225"/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7">
        <v>42793.666666666664</v>
      </c>
      <c r="K3619">
        <v>1486996729</v>
      </c>
      <c r="L3619" s="17">
        <v>42779.276956018519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118.91891891891892</v>
      </c>
      <c r="R3619" s="5">
        <f t="shared" si="225"/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7">
        <v>42158.294560185182</v>
      </c>
      <c r="K3620">
        <v>1430751850</v>
      </c>
      <c r="L3620" s="17">
        <v>42128.294560185182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101</v>
      </c>
      <c r="R3620" s="5">
        <f t="shared" si="225"/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7">
        <v>42693.583333333336</v>
      </c>
      <c r="K3621">
        <v>1476760226</v>
      </c>
      <c r="L3621" s="17">
        <v>42660.79891203704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112.99999999999999</v>
      </c>
      <c r="R3621" s="5">
        <f t="shared" si="225"/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7">
        <v>42067.833333333336</v>
      </c>
      <c r="K3622">
        <v>1422916261</v>
      </c>
      <c r="L3622" s="17">
        <v>42037.60487268518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105.19047619047619</v>
      </c>
      <c r="R3622" s="5">
        <f t="shared" si="225"/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7">
        <v>42643.541666666664</v>
      </c>
      <c r="K3623">
        <v>1473200844</v>
      </c>
      <c r="L3623" s="17">
        <v>42619.602361111109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109.73333333333332</v>
      </c>
      <c r="R3623" s="5">
        <f t="shared" si="225"/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7">
        <v>41909.807638888888</v>
      </c>
      <c r="K3624">
        <v>1409030371</v>
      </c>
      <c r="L3624" s="17">
        <v>41876.888553240737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100.099</v>
      </c>
      <c r="R3624" s="5">
        <f t="shared" si="225"/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7">
        <v>41845.958333333328</v>
      </c>
      <c r="K3625">
        <v>1404841270</v>
      </c>
      <c r="L3625" s="17">
        <v>41828.403587962959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120</v>
      </c>
      <c r="R3625" s="5">
        <f t="shared" si="225"/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7">
        <v>42605.440856481473</v>
      </c>
      <c r="K3626">
        <v>1466793290</v>
      </c>
      <c r="L3626" s="17">
        <v>42545.440856481473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104.93333333333332</v>
      </c>
      <c r="R3626" s="5">
        <f t="shared" si="225"/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7">
        <v>42187.319178240738</v>
      </c>
      <c r="K3627">
        <v>1433259577</v>
      </c>
      <c r="L3627" s="17">
        <v>42157.319178240738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102.66666666666666</v>
      </c>
      <c r="R3627" s="5">
        <f t="shared" si="225"/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7">
        <v>41867.333993055552</v>
      </c>
      <c r="K3628">
        <v>1406390457</v>
      </c>
      <c r="L3628" s="17">
        <v>41846.333993055552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101.82500000000002</v>
      </c>
      <c r="R3628" s="5">
        <f t="shared" si="225"/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7">
        <v>42510.832638888889</v>
      </c>
      <c r="K3629">
        <v>1459446487</v>
      </c>
      <c r="L3629" s="17">
        <v>42460.408414351848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100</v>
      </c>
      <c r="R3629" s="5">
        <f t="shared" si="225"/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7">
        <v>42351.541620370372</v>
      </c>
      <c r="K3630">
        <v>1444852796</v>
      </c>
      <c r="L3630" s="17">
        <v>42291.4999537037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5" t="e">
        <f t="shared" si="225"/>
        <v>#DIV/0!</v>
      </c>
      <c r="S3630" t="str">
        <f t="shared" si="226"/>
        <v>theater</v>
      </c>
      <c r="T3630" t="str">
        <f t="shared" si="227"/>
        <v>musical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7">
        <v>42495.374999999993</v>
      </c>
      <c r="K3631">
        <v>1457403364</v>
      </c>
      <c r="L3631" s="17">
        <v>42436.761157407404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1.9999999999999998E-4</v>
      </c>
      <c r="R3631" s="5">
        <f t="shared" si="225"/>
        <v>1</v>
      </c>
      <c r="S3631" t="str">
        <f t="shared" si="226"/>
        <v>theater</v>
      </c>
      <c r="T3631" t="str">
        <f t="shared" si="227"/>
        <v>musical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7">
        <v>41972.555439814816</v>
      </c>
      <c r="K3632">
        <v>1414700390</v>
      </c>
      <c r="L3632" s="17">
        <v>41942.513773148145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3.3333333333333333E-2</v>
      </c>
      <c r="R3632" s="5">
        <f t="shared" si="225"/>
        <v>1</v>
      </c>
      <c r="S3632" t="str">
        <f t="shared" si="226"/>
        <v>theater</v>
      </c>
      <c r="T3632" t="str">
        <f t="shared" si="227"/>
        <v>musical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7">
        <v>41904.832638888889</v>
      </c>
      <c r="K3633">
        <v>1409335497</v>
      </c>
      <c r="L3633" s="17">
        <v>41880.42010416666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51.023391812865491</v>
      </c>
      <c r="R3633" s="5">
        <f t="shared" si="225"/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7">
        <v>41966.603576388887</v>
      </c>
      <c r="K3634">
        <v>1415053749</v>
      </c>
      <c r="L3634" s="17">
        <v>41946.603576388887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20</v>
      </c>
      <c r="R3634" s="5">
        <f t="shared" si="225"/>
        <v>100</v>
      </c>
      <c r="S3634" t="str">
        <f t="shared" si="226"/>
        <v>theater</v>
      </c>
      <c r="T3634" t="str">
        <f t="shared" si="227"/>
        <v>musical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7">
        <v>42692.708333333336</v>
      </c>
      <c r="K3635">
        <v>1475765867</v>
      </c>
      <c r="L3635" s="17">
        <v>42649.290127314809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35.24</v>
      </c>
      <c r="R3635" s="5">
        <f t="shared" si="225"/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7">
        <v>42748.832638888889</v>
      </c>
      <c r="K3636">
        <v>1480219174</v>
      </c>
      <c r="L3636" s="17">
        <v>42700.833032407405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4.246666666666667</v>
      </c>
      <c r="R3636" s="5">
        <f t="shared" si="225"/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7">
        <v>42480.549490740734</v>
      </c>
      <c r="K3637">
        <v>1458594676</v>
      </c>
      <c r="L3637" s="17">
        <v>42450.549490740734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36.457142857142856</v>
      </c>
      <c r="R3637" s="5">
        <f t="shared" si="225"/>
        <v>127.6</v>
      </c>
      <c r="S3637" t="str">
        <f t="shared" si="226"/>
        <v>theater</v>
      </c>
      <c r="T3637" t="str">
        <f t="shared" si="227"/>
        <v>musical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7">
        <v>42261.361446759263</v>
      </c>
      <c r="K3638">
        <v>1439224829</v>
      </c>
      <c r="L3638" s="17">
        <v>42226.361446759263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5" t="e">
        <f t="shared" si="225"/>
        <v>#DIV/0!</v>
      </c>
      <c r="S3638" t="str">
        <f t="shared" si="226"/>
        <v>theater</v>
      </c>
      <c r="T3638" t="str">
        <f t="shared" si="227"/>
        <v>musical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7">
        <v>42005.367303240739</v>
      </c>
      <c r="K3639">
        <v>1417538935</v>
      </c>
      <c r="L3639" s="17">
        <v>41975.367303240739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30.866666666666664</v>
      </c>
      <c r="R3639" s="5">
        <f t="shared" si="225"/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7">
        <v>42113.29782407407</v>
      </c>
      <c r="K3640">
        <v>1424275732</v>
      </c>
      <c r="L3640" s="17">
        <v>42053.339490740742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6.5454545454545459</v>
      </c>
      <c r="R3640" s="5">
        <f t="shared" si="225"/>
        <v>108</v>
      </c>
      <c r="S3640" t="str">
        <f t="shared" si="226"/>
        <v>theater</v>
      </c>
      <c r="T3640" t="str">
        <f t="shared" si="227"/>
        <v>musical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7">
        <v>42650.299305555549</v>
      </c>
      <c r="K3641">
        <v>1470672906</v>
      </c>
      <c r="L3641" s="17">
        <v>42590.343819444439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4.0000000000000001E-3</v>
      </c>
      <c r="R3641" s="5">
        <f t="shared" si="225"/>
        <v>1</v>
      </c>
      <c r="S3641" t="str">
        <f t="shared" si="226"/>
        <v>theater</v>
      </c>
      <c r="T3641" t="str">
        <f t="shared" si="227"/>
        <v>musical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7">
        <v>42134.448263888888</v>
      </c>
      <c r="K3642">
        <v>1428691530</v>
      </c>
      <c r="L3642" s="17">
        <v>42104.448263888888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</v>
      </c>
      <c r="R3642" s="5">
        <f t="shared" si="225"/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7">
        <v>41916.875</v>
      </c>
      <c r="K3643">
        <v>1410966179</v>
      </c>
      <c r="L3643" s="17">
        <v>41899.293738425928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5" t="e">
        <f t="shared" si="225"/>
        <v>#DIV/0!</v>
      </c>
      <c r="S3643" t="str">
        <f t="shared" si="226"/>
        <v>theater</v>
      </c>
      <c r="T3643" t="str">
        <f t="shared" si="227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7">
        <v>42338.374999999993</v>
      </c>
      <c r="K3644">
        <v>1445369727</v>
      </c>
      <c r="L3644" s="17">
        <v>42297.482951388891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2.1428571428571428</v>
      </c>
      <c r="R3644" s="5">
        <f t="shared" si="225"/>
        <v>7.5</v>
      </c>
      <c r="S3644" t="str">
        <f t="shared" si="226"/>
        <v>theater</v>
      </c>
      <c r="T3644" t="str">
        <f t="shared" si="227"/>
        <v>musical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7">
        <v>42324.852303240739</v>
      </c>
      <c r="K3645">
        <v>1444274839</v>
      </c>
      <c r="L3645" s="17">
        <v>42284.810636574075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5" t="e">
        <f t="shared" si="225"/>
        <v>#DIV/0!</v>
      </c>
      <c r="S3645" t="str">
        <f t="shared" si="226"/>
        <v>theater</v>
      </c>
      <c r="T3645" t="str">
        <f t="shared" si="227"/>
        <v>musical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7">
        <v>42436.874305555553</v>
      </c>
      <c r="K3646">
        <v>1454996887</v>
      </c>
      <c r="L3646" s="17">
        <v>42408.908414351848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16.420000000000002</v>
      </c>
      <c r="R3646" s="5">
        <f t="shared" si="225"/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7">
        <v>42695.678680555553</v>
      </c>
      <c r="K3647">
        <v>1477178238</v>
      </c>
      <c r="L3647" s="17">
        <v>42665.637013888881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0.1</v>
      </c>
      <c r="R3647" s="5">
        <f t="shared" si="225"/>
        <v>1</v>
      </c>
      <c r="S3647" t="str">
        <f t="shared" si="226"/>
        <v>theater</v>
      </c>
      <c r="T3647" t="str">
        <f t="shared" si="227"/>
        <v>musical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7">
        <v>42171.645833333336</v>
      </c>
      <c r="K3648">
        <v>1431770802</v>
      </c>
      <c r="L3648" s="17">
        <v>42140.08798611111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4.8099999999999996</v>
      </c>
      <c r="R3648" s="5">
        <f t="shared" si="225"/>
        <v>60.125</v>
      </c>
      <c r="S3648" t="str">
        <f t="shared" si="226"/>
        <v>theater</v>
      </c>
      <c r="T3648" t="str">
        <f t="shared" si="227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7">
        <v>42643.415821759256</v>
      </c>
      <c r="K3649">
        <v>1471370327</v>
      </c>
      <c r="L3649" s="17">
        <v>42598.415821759256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6</v>
      </c>
      <c r="R3649" s="5">
        <f t="shared" si="225"/>
        <v>15</v>
      </c>
      <c r="S3649" t="str">
        <f t="shared" si="226"/>
        <v>theater</v>
      </c>
      <c r="T3649" t="str">
        <f t="shared" si="227"/>
        <v>musical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7">
        <v>41916.958854166667</v>
      </c>
      <c r="K3650">
        <v>1409900445</v>
      </c>
      <c r="L3650" s="17">
        <v>41886.958854166667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4"/>
        <v>100.38249999999999</v>
      </c>
      <c r="R3650" s="5">
        <f t="shared" si="225"/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7">
        <v>41806.379560185182</v>
      </c>
      <c r="K3651">
        <v>1400691994</v>
      </c>
      <c r="L3651" s="17">
        <v>41780.379560185182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28">E3651/D3651*100</f>
        <v>104</v>
      </c>
      <c r="R3651" s="5">
        <f t="shared" ref="R3651:R3714" si="229">E3651/N3651</f>
        <v>97.5</v>
      </c>
      <c r="S3651" t="str">
        <f t="shared" ref="S3651:S3714" si="230">LEFT(P3651,SEARCH("/",P3651)-1)</f>
        <v>theater</v>
      </c>
      <c r="T3651" t="str">
        <f t="shared" ref="T3651:T3714" si="231">RIGHT(P3651,LEN(P3651)-SEARCH("/",P3651))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7">
        <v>42402.145648148151</v>
      </c>
      <c r="K3652">
        <v>1452598184</v>
      </c>
      <c r="L3652" s="17">
        <v>42381.145648148151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100</v>
      </c>
      <c r="R3652" s="5">
        <f t="shared" si="229"/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7">
        <v>41861.332638888889</v>
      </c>
      <c r="K3653">
        <v>1404833442</v>
      </c>
      <c r="L3653" s="17">
        <v>41828.312986111108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104</v>
      </c>
      <c r="R3653" s="5">
        <f t="shared" si="229"/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7">
        <v>42606.832638888889</v>
      </c>
      <c r="K3654">
        <v>1471188502</v>
      </c>
      <c r="L3654" s="17">
        <v>42596.311365740738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250.66666666666669</v>
      </c>
      <c r="R3654" s="5">
        <f t="shared" si="229"/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7">
        <v>42221.030173611107</v>
      </c>
      <c r="K3655">
        <v>1436172207</v>
      </c>
      <c r="L3655" s="17">
        <v>42191.030173611107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100.49999999999999</v>
      </c>
      <c r="R3655" s="5">
        <f t="shared" si="229"/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7">
        <v>42463.374999999993</v>
      </c>
      <c r="K3656">
        <v>1457690386</v>
      </c>
      <c r="L3656" s="17">
        <v>42440.08317129629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174.4</v>
      </c>
      <c r="R3656" s="5">
        <f t="shared" si="229"/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7">
        <v>42202.957638888889</v>
      </c>
      <c r="K3657">
        <v>1434654998</v>
      </c>
      <c r="L3657" s="17">
        <v>42173.469884259255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116.26</v>
      </c>
      <c r="R3657" s="5">
        <f t="shared" si="229"/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7">
        <v>42767.624305555553</v>
      </c>
      <c r="K3658">
        <v>1483393836</v>
      </c>
      <c r="L3658" s="17">
        <v>42737.57680555556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105.82000000000001</v>
      </c>
      <c r="R3658" s="5">
        <f t="shared" si="229"/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7">
        <v>42522.570833333331</v>
      </c>
      <c r="K3659">
        <v>1462806419</v>
      </c>
      <c r="L3659" s="17">
        <v>42499.296516203707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110.75</v>
      </c>
      <c r="R3659" s="5">
        <f t="shared" si="229"/>
        <v>110.75</v>
      </c>
      <c r="S3659" t="str">
        <f t="shared" si="230"/>
        <v>theater</v>
      </c>
      <c r="T3659" t="str">
        <f t="shared" si="231"/>
        <v>plays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7">
        <v>41821.832638888889</v>
      </c>
      <c r="K3660">
        <v>1400272580</v>
      </c>
      <c r="L3660" s="17">
        <v>41775.525231481479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100.66666666666666</v>
      </c>
      <c r="R3660" s="5">
        <f t="shared" si="229"/>
        <v>75.5</v>
      </c>
      <c r="S3660" t="str">
        <f t="shared" si="230"/>
        <v>theater</v>
      </c>
      <c r="T3660" t="str">
        <f t="shared" si="231"/>
        <v>plays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7">
        <v>42082.277083333327</v>
      </c>
      <c r="K3661">
        <v>1424414350</v>
      </c>
      <c r="L3661" s="17">
        <v>42054.943865740737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102.03333333333333</v>
      </c>
      <c r="R3661" s="5">
        <f t="shared" si="229"/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7">
        <v>41996.547743055555</v>
      </c>
      <c r="K3662">
        <v>1417208925</v>
      </c>
      <c r="L3662" s="17">
        <v>41971.547743055555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100</v>
      </c>
      <c r="R3662" s="5">
        <f t="shared" si="229"/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7">
        <v>42469.833333333336</v>
      </c>
      <c r="K3663">
        <v>1458336672</v>
      </c>
      <c r="L3663" s="17">
        <v>42447.563333333332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111.00000000000001</v>
      </c>
      <c r="R3663" s="5">
        <f t="shared" si="229"/>
        <v>92.5</v>
      </c>
      <c r="S3663" t="str">
        <f t="shared" si="230"/>
        <v>theater</v>
      </c>
      <c r="T3663" t="str">
        <f t="shared" si="231"/>
        <v>plays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7">
        <v>42093.84506944444</v>
      </c>
      <c r="K3664">
        <v>1425187014</v>
      </c>
      <c r="L3664" s="17">
        <v>42063.886736111112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101.42500000000001</v>
      </c>
      <c r="R3664" s="5">
        <f t="shared" si="229"/>
        <v>202.85</v>
      </c>
      <c r="S3664" t="str">
        <f t="shared" si="230"/>
        <v>theater</v>
      </c>
      <c r="T3664" t="str">
        <f t="shared" si="231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7">
        <v>42725.160069444442</v>
      </c>
      <c r="K3665">
        <v>1477133430</v>
      </c>
      <c r="L3665" s="17">
        <v>42665.118402777771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104</v>
      </c>
      <c r="R3665" s="5">
        <f t="shared" si="229"/>
        <v>26</v>
      </c>
      <c r="S3665" t="str">
        <f t="shared" si="230"/>
        <v>theater</v>
      </c>
      <c r="T3665" t="str">
        <f t="shared" si="231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7">
        <v>42536.91538194444</v>
      </c>
      <c r="K3666">
        <v>1464847089</v>
      </c>
      <c r="L3666" s="17">
        <v>42522.91538194444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109.375</v>
      </c>
      <c r="R3666" s="5">
        <f t="shared" si="229"/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7">
        <v>42305.495833333327</v>
      </c>
      <c r="K3667">
        <v>1445109822</v>
      </c>
      <c r="L3667" s="17">
        <v>42294.47479166666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115.16129032258064</v>
      </c>
      <c r="R3667" s="5">
        <f t="shared" si="229"/>
        <v>51</v>
      </c>
      <c r="S3667" t="str">
        <f t="shared" si="230"/>
        <v>theater</v>
      </c>
      <c r="T3667" t="str">
        <f t="shared" si="231"/>
        <v>plays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7">
        <v>41843.958333333328</v>
      </c>
      <c r="K3668">
        <v>1404337382</v>
      </c>
      <c r="L3668" s="17">
        <v>41822.571550925924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100</v>
      </c>
      <c r="R3668" s="5">
        <f t="shared" si="229"/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7">
        <v>42203.636793981481</v>
      </c>
      <c r="K3669">
        <v>1434669419</v>
      </c>
      <c r="L3669" s="17">
        <v>42173.636793981481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103.17033333333335</v>
      </c>
      <c r="R3669" s="5">
        <f t="shared" si="229"/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7">
        <v>42208.439583333333</v>
      </c>
      <c r="K3670">
        <v>1435670452</v>
      </c>
      <c r="L3670" s="17">
        <v>42185.222824074073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103.49999999999999</v>
      </c>
      <c r="R3670" s="5">
        <f t="shared" si="229"/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7">
        <v>42166.341863425921</v>
      </c>
      <c r="K3671">
        <v>1431447137</v>
      </c>
      <c r="L3671" s="17">
        <v>42136.341863425921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138.19999999999999</v>
      </c>
      <c r="R3671" s="5">
        <f t="shared" si="229"/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7">
        <v>42155.624999999993</v>
      </c>
      <c r="K3672">
        <v>1431951611</v>
      </c>
      <c r="L3672" s="17">
        <v>42142.180682870363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109.54545454545455</v>
      </c>
      <c r="R3672" s="5">
        <f t="shared" si="229"/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7">
        <v>41840.832638888889</v>
      </c>
      <c r="K3673">
        <v>1404140667</v>
      </c>
      <c r="L3673" s="17">
        <v>41820.294756944444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100.85714285714286</v>
      </c>
      <c r="R3673" s="5">
        <f t="shared" si="229"/>
        <v>88.25</v>
      </c>
      <c r="S3673" t="str">
        <f t="shared" si="230"/>
        <v>theater</v>
      </c>
      <c r="T3673" t="str">
        <f t="shared" si="231"/>
        <v>plays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7">
        <v>41908.613240740735</v>
      </c>
      <c r="K3674">
        <v>1409179384</v>
      </c>
      <c r="L3674" s="17">
        <v>41878.613240740735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101.53333333333335</v>
      </c>
      <c r="R3674" s="5">
        <f t="shared" si="229"/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7">
        <v>41948.202777777777</v>
      </c>
      <c r="K3675">
        <v>1412233497</v>
      </c>
      <c r="L3675" s="17">
        <v>41913.961770833332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113.625</v>
      </c>
      <c r="R3675" s="5">
        <f t="shared" si="229"/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7">
        <v>42616.539687499993</v>
      </c>
      <c r="K3676">
        <v>1467752229</v>
      </c>
      <c r="L3676" s="17">
        <v>42556.539687499993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100</v>
      </c>
      <c r="R3676" s="5">
        <f t="shared" si="229"/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7">
        <v>42505.624999999993</v>
      </c>
      <c r="K3677">
        <v>1462285182</v>
      </c>
      <c r="L3677" s="17">
        <v>42493.263680555552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140</v>
      </c>
      <c r="R3677" s="5">
        <f t="shared" si="229"/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7">
        <v>41894.482453703698</v>
      </c>
      <c r="K3678">
        <v>1408995284</v>
      </c>
      <c r="L3678" s="17">
        <v>41876.482453703698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128.75</v>
      </c>
      <c r="R3678" s="5">
        <f t="shared" si="229"/>
        <v>64.375</v>
      </c>
      <c r="S3678" t="str">
        <f t="shared" si="230"/>
        <v>theater</v>
      </c>
      <c r="T3678" t="str">
        <f t="shared" si="231"/>
        <v>plays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7">
        <v>41822.832638888889</v>
      </c>
      <c r="K3679">
        <v>1402580818</v>
      </c>
      <c r="L3679" s="17">
        <v>41802.240949074068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102.90416666666667</v>
      </c>
      <c r="R3679" s="5">
        <f t="shared" si="229"/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7">
        <v>42155.197893518511</v>
      </c>
      <c r="K3680">
        <v>1430052298</v>
      </c>
      <c r="L3680" s="17">
        <v>42120.197893518511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102.49999999999999</v>
      </c>
      <c r="R3680" s="5">
        <f t="shared" si="229"/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7">
        <v>41820.874305555553</v>
      </c>
      <c r="K3681">
        <v>1401214581</v>
      </c>
      <c r="L3681" s="17">
        <v>41786.428020833329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110.1</v>
      </c>
      <c r="R3681" s="5">
        <f t="shared" si="229"/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7">
        <v>42648.120763888881</v>
      </c>
      <c r="K3682">
        <v>1473850434</v>
      </c>
      <c r="L3682" s="17">
        <v>42627.120763888881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112.76666666666667</v>
      </c>
      <c r="R3682" s="5">
        <f t="shared" si="229"/>
        <v>99.5</v>
      </c>
      <c r="S3682" t="str">
        <f t="shared" si="230"/>
        <v>theater</v>
      </c>
      <c r="T3682" t="str">
        <f t="shared" si="231"/>
        <v>plays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7">
        <v>42384.318171296291</v>
      </c>
      <c r="K3683">
        <v>1452008290</v>
      </c>
      <c r="L3683" s="17">
        <v>42374.318171296291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111.9</v>
      </c>
      <c r="R3683" s="5">
        <f t="shared" si="229"/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7">
        <v>41805.957638888889</v>
      </c>
      <c r="K3684">
        <v>1399998418</v>
      </c>
      <c r="L3684" s="17">
        <v>41772.352060185185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139.19999999999999</v>
      </c>
      <c r="R3684" s="5">
        <f t="shared" si="229"/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7">
        <v>42662.783518518518</v>
      </c>
      <c r="K3685">
        <v>1474339696</v>
      </c>
      <c r="L3685" s="17">
        <v>42632.783518518518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110.85714285714286</v>
      </c>
      <c r="R3685" s="5">
        <f t="shared" si="229"/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7">
        <v>42248.84706018518</v>
      </c>
      <c r="K3686">
        <v>1438575586</v>
      </c>
      <c r="L3686" s="17">
        <v>42218.84706018518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139.06666666666666</v>
      </c>
      <c r="R3686" s="5">
        <f t="shared" si="229"/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7">
        <v>41778.541666666664</v>
      </c>
      <c r="K3687">
        <v>1398348859</v>
      </c>
      <c r="L3687" s="17">
        <v>41753.259942129625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105.69999999999999</v>
      </c>
      <c r="R3687" s="5">
        <f t="shared" si="229"/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7">
        <v>42244.832638888889</v>
      </c>
      <c r="K3688">
        <v>1439567660</v>
      </c>
      <c r="L3688" s="17">
        <v>42230.329398148147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101.42857142857142</v>
      </c>
      <c r="R3688" s="5">
        <f t="shared" si="229"/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7">
        <v>41816.884895833333</v>
      </c>
      <c r="K3689">
        <v>1401254055</v>
      </c>
      <c r="L3689" s="17">
        <v>41786.884895833333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100.245</v>
      </c>
      <c r="R3689" s="5">
        <f t="shared" si="229"/>
        <v>200.49</v>
      </c>
      <c r="S3689" t="str">
        <f t="shared" si="230"/>
        <v>theater</v>
      </c>
      <c r="T3689" t="str">
        <f t="shared" si="231"/>
        <v>plays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7">
        <v>41859.453749999993</v>
      </c>
      <c r="K3690">
        <v>1404932004</v>
      </c>
      <c r="L3690" s="17">
        <v>41829.453749999993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109.16666666666666</v>
      </c>
      <c r="R3690" s="5">
        <f t="shared" si="229"/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7">
        <v>42176.600694444445</v>
      </c>
      <c r="K3691">
        <v>1432410639</v>
      </c>
      <c r="L3691" s="17">
        <v>42147.49350694444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118.33333333333333</v>
      </c>
      <c r="R3691" s="5">
        <f t="shared" si="229"/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7">
        <v>41970.306516203702</v>
      </c>
      <c r="K3692">
        <v>1414506083</v>
      </c>
      <c r="L3692" s="17">
        <v>41940.264849537038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120</v>
      </c>
      <c r="R3692" s="5">
        <f t="shared" si="229"/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7">
        <v>42064.874305555553</v>
      </c>
      <c r="K3693">
        <v>1421426929</v>
      </c>
      <c r="L3693" s="17">
        <v>42020.367233796293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127.96000000000001</v>
      </c>
      <c r="R3693" s="5">
        <f t="shared" si="229"/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7">
        <v>41900.666666666664</v>
      </c>
      <c r="K3694">
        <v>1410304179</v>
      </c>
      <c r="L3694" s="17">
        <v>41891.631701388884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126</v>
      </c>
      <c r="R3694" s="5">
        <f t="shared" si="229"/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7">
        <v>42338.604166666664</v>
      </c>
      <c r="K3695">
        <v>1446352529</v>
      </c>
      <c r="L3695" s="17">
        <v>42308.85797453703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129.12912912912913</v>
      </c>
      <c r="R3695" s="5">
        <f t="shared" si="229"/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7">
        <v>42526.749999999993</v>
      </c>
      <c r="K3696">
        <v>1461985967</v>
      </c>
      <c r="L3696" s="17">
        <v>42489.800543981481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107.42857142857143</v>
      </c>
      <c r="R3696" s="5">
        <f t="shared" si="229"/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7">
        <v>42015.537152777775</v>
      </c>
      <c r="K3697">
        <v>1419281610</v>
      </c>
      <c r="L3697" s="17">
        <v>41995.537152777775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100.125</v>
      </c>
      <c r="R3697" s="5">
        <f t="shared" si="229"/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7">
        <v>42048.283749999995</v>
      </c>
      <c r="K3698">
        <v>1418654916</v>
      </c>
      <c r="L3698" s="17">
        <v>41988.283749999995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155</v>
      </c>
      <c r="R3698" s="5">
        <f t="shared" si="229"/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7">
        <v>42500.1325</v>
      </c>
      <c r="K3699">
        <v>1461064248</v>
      </c>
      <c r="L3699" s="17">
        <v>42479.1325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108</v>
      </c>
      <c r="R3699" s="5">
        <f t="shared" si="229"/>
        <v>72</v>
      </c>
      <c r="S3699" t="str">
        <f t="shared" si="230"/>
        <v>theater</v>
      </c>
      <c r="T3699" t="str">
        <f t="shared" si="231"/>
        <v>plays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7">
        <v>42431.473229166666</v>
      </c>
      <c r="K3700">
        <v>1454354487</v>
      </c>
      <c r="L3700" s="17">
        <v>42401.473229166666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110.52</v>
      </c>
      <c r="R3700" s="5">
        <f t="shared" si="229"/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7">
        <v>41927.268703703703</v>
      </c>
      <c r="K3701">
        <v>1410791216</v>
      </c>
      <c r="L3701" s="17">
        <v>41897.268703703703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100.8</v>
      </c>
      <c r="R3701" s="5">
        <f t="shared" si="229"/>
        <v>63</v>
      </c>
      <c r="S3701" t="str">
        <f t="shared" si="230"/>
        <v>theater</v>
      </c>
      <c r="T3701" t="str">
        <f t="shared" si="231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7">
        <v>41912.333333333328</v>
      </c>
      <c r="K3702">
        <v>1409493800</v>
      </c>
      <c r="L3702" s="17">
        <v>41882.25231481481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121.2</v>
      </c>
      <c r="R3702" s="5">
        <f t="shared" si="229"/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7">
        <v>42159.208252314813</v>
      </c>
      <c r="K3703">
        <v>1430830793</v>
      </c>
      <c r="L3703" s="17">
        <v>42129.208252314813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100.33333333333334</v>
      </c>
      <c r="R3703" s="5">
        <f t="shared" si="229"/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7">
        <v>42561.624305555553</v>
      </c>
      <c r="K3704">
        <v>1464958484</v>
      </c>
      <c r="L3704" s="17">
        <v>42524.204675925925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109.16666666666666</v>
      </c>
      <c r="R3704" s="5">
        <f t="shared" si="229"/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7">
        <v>42594.957638888889</v>
      </c>
      <c r="K3705">
        <v>1467720388</v>
      </c>
      <c r="L3705" s="17">
        <v>42556.171157407407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123.42857142857142</v>
      </c>
      <c r="R3705" s="5">
        <f t="shared" si="229"/>
        <v>43.2</v>
      </c>
      <c r="S3705" t="str">
        <f t="shared" si="230"/>
        <v>theater</v>
      </c>
      <c r="T3705" t="str">
        <f t="shared" si="231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7">
        <v>42521.356412037036</v>
      </c>
      <c r="K3706">
        <v>1459528394</v>
      </c>
      <c r="L3706" s="17">
        <v>42461.356412037036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136.33666666666667</v>
      </c>
      <c r="R3706" s="5">
        <f t="shared" si="229"/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7">
        <v>41813.416666666664</v>
      </c>
      <c r="K3707">
        <v>1401714114</v>
      </c>
      <c r="L3707" s="17">
        <v>41792.209652777776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103.46657233816768</v>
      </c>
      <c r="R3707" s="5">
        <f t="shared" si="229"/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7">
        <v>41894.580428240741</v>
      </c>
      <c r="K3708">
        <v>1409262949</v>
      </c>
      <c r="L3708" s="17">
        <v>41879.580428240741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121.33333333333334</v>
      </c>
      <c r="R3708" s="5">
        <f t="shared" si="229"/>
        <v>140</v>
      </c>
      <c r="S3708" t="str">
        <f t="shared" si="230"/>
        <v>theater</v>
      </c>
      <c r="T3708" t="str">
        <f t="shared" si="231"/>
        <v>plays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7">
        <v>42572.893055555549</v>
      </c>
      <c r="K3709">
        <v>1467335378</v>
      </c>
      <c r="L3709" s="17">
        <v>42551.715023148143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186</v>
      </c>
      <c r="R3709" s="5">
        <f t="shared" si="229"/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7">
        <v>41823.808865740735</v>
      </c>
      <c r="K3710">
        <v>1403234686</v>
      </c>
      <c r="L3710" s="17">
        <v>41809.808865740735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300</v>
      </c>
      <c r="R3710" s="5">
        <f t="shared" si="229"/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7">
        <v>41815.374374999999</v>
      </c>
      <c r="K3711">
        <v>1401123546</v>
      </c>
      <c r="L3711" s="17">
        <v>41785.374374999999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108.25</v>
      </c>
      <c r="R3711" s="5">
        <f t="shared" si="229"/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7">
        <v>42097.242916666662</v>
      </c>
      <c r="K3712">
        <v>1425908988</v>
      </c>
      <c r="L3712" s="17">
        <v>42072.242916666662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141.15384615384616</v>
      </c>
      <c r="R3712" s="5">
        <f t="shared" si="229"/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7">
        <v>41805.333333333328</v>
      </c>
      <c r="K3713">
        <v>1400606573</v>
      </c>
      <c r="L3713" s="17">
        <v>41779.3908912037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113.99999999999999</v>
      </c>
      <c r="R3713" s="5">
        <f t="shared" si="229"/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7">
        <v>42154.957638888889</v>
      </c>
      <c r="K3714">
        <v>1431230867</v>
      </c>
      <c r="L3714" s="17">
        <v>42133.838738425926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28"/>
        <v>153.73333333333335</v>
      </c>
      <c r="R3714" s="5">
        <f t="shared" si="229"/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7">
        <v>42525.404699074068</v>
      </c>
      <c r="K3715">
        <v>1463334166</v>
      </c>
      <c r="L3715" s="17">
        <v>42505.404699074068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2">E3715/D3715*100</f>
        <v>101.49999999999999</v>
      </c>
      <c r="R3715" s="5">
        <f t="shared" ref="R3715:R3778" si="233">E3715/N3715</f>
        <v>106.84210526315789</v>
      </c>
      <c r="S3715" t="str">
        <f t="shared" ref="S3715:S3778" si="234">LEFT(P3715,SEARCH("/",P3715)-1)</f>
        <v>theater</v>
      </c>
      <c r="T3715" t="str">
        <f t="shared" ref="T3715:T3778" si="235">RIGHT(P3715,LEN(P3715)-SEARCH("/",P3715))</f>
        <v>plays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7">
        <v>42149.832638888889</v>
      </c>
      <c r="K3716">
        <v>1429881667</v>
      </c>
      <c r="L3716" s="17">
        <v>42118.222997685189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102.35000000000001</v>
      </c>
      <c r="R3716" s="5">
        <f t="shared" si="233"/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7">
        <v>42094.202777777777</v>
      </c>
      <c r="K3717">
        <v>1422834819</v>
      </c>
      <c r="L3717" s="17">
        <v>42036.662256944437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102.57142857142858</v>
      </c>
      <c r="R3717" s="5">
        <f t="shared" si="233"/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7">
        <v>42390.554502314808</v>
      </c>
      <c r="K3718">
        <v>1450819109</v>
      </c>
      <c r="L3718" s="17">
        <v>42360.554502314808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155.75</v>
      </c>
      <c r="R3718" s="5">
        <f t="shared" si="233"/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7">
        <v>42133.532974537033</v>
      </c>
      <c r="K3719">
        <v>1428526049</v>
      </c>
      <c r="L3719" s="17">
        <v>42102.532974537033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100.75</v>
      </c>
      <c r="R3719" s="5">
        <f t="shared" si="233"/>
        <v>310</v>
      </c>
      <c r="S3719" t="str">
        <f t="shared" si="234"/>
        <v>theater</v>
      </c>
      <c r="T3719" t="str">
        <f t="shared" si="235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7">
        <v>42062.382812499993</v>
      </c>
      <c r="K3720">
        <v>1422465075</v>
      </c>
      <c r="L3720" s="17">
        <v>42032.382812499993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239.4</v>
      </c>
      <c r="R3720" s="5">
        <f t="shared" si="233"/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7">
        <v>42177.396597222221</v>
      </c>
      <c r="K3721">
        <v>1432402266</v>
      </c>
      <c r="L3721" s="17">
        <v>42147.396597222221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210</v>
      </c>
      <c r="R3721" s="5">
        <f t="shared" si="233"/>
        <v>105</v>
      </c>
      <c r="S3721" t="str">
        <f t="shared" si="234"/>
        <v>theater</v>
      </c>
      <c r="T3721" t="str">
        <f t="shared" si="235"/>
        <v>plays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7">
        <v>42187.659791666665</v>
      </c>
      <c r="K3722">
        <v>1433980206</v>
      </c>
      <c r="L3722" s="17">
        <v>42165.659791666665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104.51515151515152</v>
      </c>
      <c r="R3722" s="5">
        <f t="shared" si="233"/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7">
        <v>41948.644490740735</v>
      </c>
      <c r="K3723">
        <v>1413412084</v>
      </c>
      <c r="L3723" s="17">
        <v>41927.602824074071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100.8</v>
      </c>
      <c r="R3723" s="5">
        <f t="shared" si="233"/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7">
        <v>42411.624305555553</v>
      </c>
      <c r="K3724">
        <v>1452614847</v>
      </c>
      <c r="L3724" s="17">
        <v>42381.338506944441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111.20000000000002</v>
      </c>
      <c r="R3724" s="5">
        <f t="shared" si="233"/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7">
        <v>41973.461365740739</v>
      </c>
      <c r="K3725">
        <v>1414778662</v>
      </c>
      <c r="L3725" s="17">
        <v>41943.419699074075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102.04444444444445</v>
      </c>
      <c r="R3725" s="5">
        <f t="shared" si="233"/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7">
        <v>42494.624999999993</v>
      </c>
      <c r="K3726">
        <v>1459856860</v>
      </c>
      <c r="L3726" s="17">
        <v>42465.158101851855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102.54767441860466</v>
      </c>
      <c r="R3726" s="5">
        <f t="shared" si="233"/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7">
        <v>42418.562499999993</v>
      </c>
      <c r="K3727">
        <v>1454366467</v>
      </c>
      <c r="L3727" s="17">
        <v>42401.611886574072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127</v>
      </c>
      <c r="R3727" s="5">
        <f t="shared" si="233"/>
        <v>25.4</v>
      </c>
      <c r="S3727" t="str">
        <f t="shared" si="234"/>
        <v>theater</v>
      </c>
      <c r="T3727" t="str">
        <f t="shared" si="235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7">
        <v>42489.541666666664</v>
      </c>
      <c r="K3728">
        <v>1459567371</v>
      </c>
      <c r="L3728" s="17">
        <v>42461.807534722226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338.70588235294122</v>
      </c>
      <c r="R3728" s="5">
        <f t="shared" si="233"/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7">
        <v>42662.871527777774</v>
      </c>
      <c r="K3729">
        <v>1474273294</v>
      </c>
      <c r="L3729" s="17">
        <v>42632.014976851853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100.75</v>
      </c>
      <c r="R3729" s="5">
        <f t="shared" si="233"/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7">
        <v>42234.837685185186</v>
      </c>
      <c r="K3730">
        <v>1437365176</v>
      </c>
      <c r="L3730" s="17">
        <v>42204.837685185186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</v>
      </c>
      <c r="R3730" s="5">
        <f t="shared" si="233"/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7">
        <v>42085.829999999994</v>
      </c>
      <c r="K3731">
        <v>1423198512</v>
      </c>
      <c r="L3731" s="17">
        <v>42040.871666666666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</v>
      </c>
      <c r="R3731" s="5">
        <f t="shared" si="233"/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7">
        <v>42233.34443287037</v>
      </c>
      <c r="K3732">
        <v>1437236159</v>
      </c>
      <c r="L3732" s="17">
        <v>42203.34443287037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10</v>
      </c>
      <c r="R3732" s="5">
        <f t="shared" si="233"/>
        <v>100</v>
      </c>
      <c r="S3732" t="str">
        <f t="shared" si="234"/>
        <v>theater</v>
      </c>
      <c r="T3732" t="str">
        <f t="shared" si="235"/>
        <v>plays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7">
        <v>42013.807638888888</v>
      </c>
      <c r="K3733">
        <v>1418234646</v>
      </c>
      <c r="L3733" s="17">
        <v>41983.419513888883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11.272727272727273</v>
      </c>
      <c r="R3733" s="5">
        <f t="shared" si="233"/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7">
        <v>42028.166666666664</v>
      </c>
      <c r="K3734">
        <v>1416932133</v>
      </c>
      <c r="L3734" s="17">
        <v>41968.344131944446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15.411764705882353</v>
      </c>
      <c r="R3734" s="5">
        <f t="shared" si="233"/>
        <v>32.75</v>
      </c>
      <c r="S3734" t="str">
        <f t="shared" si="234"/>
        <v>theater</v>
      </c>
      <c r="T3734" t="str">
        <f t="shared" si="235"/>
        <v>plays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7">
        <v>42112.604166666664</v>
      </c>
      <c r="K3735">
        <v>1428539708</v>
      </c>
      <c r="L3735" s="17">
        <v>42102.691064814811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5" t="e">
        <f t="shared" si="233"/>
        <v>#DIV/0!</v>
      </c>
      <c r="S3735" t="str">
        <f t="shared" si="234"/>
        <v>theater</v>
      </c>
      <c r="T3735" t="str">
        <f t="shared" si="235"/>
        <v>plays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7">
        <v>42149.568240740737</v>
      </c>
      <c r="K3736">
        <v>1427405896</v>
      </c>
      <c r="L3736" s="17">
        <v>42089.568240740737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28.466666666666669</v>
      </c>
      <c r="R3736" s="5">
        <f t="shared" si="233"/>
        <v>61</v>
      </c>
      <c r="S3736" t="str">
        <f t="shared" si="234"/>
        <v>theater</v>
      </c>
      <c r="T3736" t="str">
        <f t="shared" si="235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7">
        <v>42152.359826388885</v>
      </c>
      <c r="K3737">
        <v>1430239089</v>
      </c>
      <c r="L3737" s="17">
        <v>42122.359826388885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13.333333333333334</v>
      </c>
      <c r="R3737" s="5">
        <f t="shared" si="233"/>
        <v>10</v>
      </c>
      <c r="S3737" t="str">
        <f t="shared" si="234"/>
        <v>theater</v>
      </c>
      <c r="T3737" t="str">
        <f t="shared" si="235"/>
        <v>plays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7">
        <v>42086.416666666664</v>
      </c>
      <c r="K3738">
        <v>1423847093</v>
      </c>
      <c r="L3738" s="17">
        <v>42048.378391203696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0.66666666666666674</v>
      </c>
      <c r="R3738" s="5">
        <f t="shared" si="233"/>
        <v>10</v>
      </c>
      <c r="S3738" t="str">
        <f t="shared" si="234"/>
        <v>theater</v>
      </c>
      <c r="T3738" t="str">
        <f t="shared" si="235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7">
        <v>42319.957638888889</v>
      </c>
      <c r="K3739">
        <v>1445358903</v>
      </c>
      <c r="L3739" s="17">
        <v>42297.357673611106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21.428571428571427</v>
      </c>
      <c r="R3739" s="5">
        <f t="shared" si="233"/>
        <v>37.5</v>
      </c>
      <c r="S3739" t="str">
        <f t="shared" si="234"/>
        <v>theater</v>
      </c>
      <c r="T3739" t="str">
        <f t="shared" si="235"/>
        <v>plays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7">
        <v>41835.583333333328</v>
      </c>
      <c r="K3740">
        <v>1403562705</v>
      </c>
      <c r="L3740" s="17">
        <v>41813.605381944442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18</v>
      </c>
      <c r="R3740" s="5">
        <f t="shared" si="233"/>
        <v>45</v>
      </c>
      <c r="S3740" t="str">
        <f t="shared" si="234"/>
        <v>theater</v>
      </c>
      <c r="T3740" t="str">
        <f t="shared" si="235"/>
        <v>plays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7">
        <v>42568.116527777776</v>
      </c>
      <c r="K3741">
        <v>1467024468</v>
      </c>
      <c r="L3741" s="17">
        <v>42548.116527777776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20.125</v>
      </c>
      <c r="R3741" s="5">
        <f t="shared" si="233"/>
        <v>100.625</v>
      </c>
      <c r="S3741" t="str">
        <f t="shared" si="234"/>
        <v>theater</v>
      </c>
      <c r="T3741" t="str">
        <f t="shared" si="235"/>
        <v>plays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7">
        <v>41862.745810185181</v>
      </c>
      <c r="K3742">
        <v>1405217355</v>
      </c>
      <c r="L3742" s="17">
        <v>41832.756423611107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17.899999999999999</v>
      </c>
      <c r="R3742" s="5">
        <f t="shared" si="233"/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7">
        <v>42355.587384259255</v>
      </c>
      <c r="K3743">
        <v>1447797950</v>
      </c>
      <c r="L3743" s="17">
        <v>42325.587384259255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5" t="e">
        <f t="shared" si="233"/>
        <v>#DIV/0!</v>
      </c>
      <c r="S3743" t="str">
        <f t="shared" si="234"/>
        <v>theater</v>
      </c>
      <c r="T3743" t="str">
        <f t="shared" si="235"/>
        <v>plays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7">
        <v>41887.881296296291</v>
      </c>
      <c r="K3744">
        <v>1407388144</v>
      </c>
      <c r="L3744" s="17">
        <v>41857.881296296291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2</v>
      </c>
      <c r="R3744" s="5">
        <f t="shared" si="233"/>
        <v>25</v>
      </c>
      <c r="S3744" t="str">
        <f t="shared" si="234"/>
        <v>theater</v>
      </c>
      <c r="T3744" t="str">
        <f t="shared" si="235"/>
        <v>plays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7">
        <v>41823.376898148148</v>
      </c>
      <c r="K3745">
        <v>1401814964</v>
      </c>
      <c r="L3745" s="17">
        <v>41793.376898148148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5" t="e">
        <f t="shared" si="233"/>
        <v>#DIV/0!</v>
      </c>
      <c r="S3745" t="str">
        <f t="shared" si="234"/>
        <v>theater</v>
      </c>
      <c r="T3745" t="str">
        <f t="shared" si="235"/>
        <v>plays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7">
        <v>41824.832638888889</v>
      </c>
      <c r="K3746">
        <v>1401823952</v>
      </c>
      <c r="L3746" s="17">
        <v>41793.480925925927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5" t="e">
        <f t="shared" si="233"/>
        <v>#DIV/0!</v>
      </c>
      <c r="S3746" t="str">
        <f t="shared" si="234"/>
        <v>theater</v>
      </c>
      <c r="T3746" t="str">
        <f t="shared" si="235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7">
        <v>41861.364606481482</v>
      </c>
      <c r="K3747">
        <v>1405097102</v>
      </c>
      <c r="L3747" s="17">
        <v>41831.364606481482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10</v>
      </c>
      <c r="R3747" s="5">
        <f t="shared" si="233"/>
        <v>10</v>
      </c>
      <c r="S3747" t="str">
        <f t="shared" si="234"/>
        <v>theater</v>
      </c>
      <c r="T3747" t="str">
        <f t="shared" si="235"/>
        <v>plays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7">
        <v>42651.05600694444</v>
      </c>
      <c r="K3748">
        <v>1473326439</v>
      </c>
      <c r="L3748" s="17">
        <v>42621.05600694444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</v>
      </c>
      <c r="R3748" s="5">
        <f t="shared" si="233"/>
        <v>202</v>
      </c>
      <c r="S3748" t="str">
        <f t="shared" si="234"/>
        <v>theater</v>
      </c>
      <c r="T3748" t="str">
        <f t="shared" si="235"/>
        <v>plays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7">
        <v>42190.624305555553</v>
      </c>
      <c r="K3749">
        <v>1433833896</v>
      </c>
      <c r="L3749" s="17">
        <v>42163.966388888883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1</v>
      </c>
      <c r="R3749" s="5">
        <f t="shared" si="233"/>
        <v>25</v>
      </c>
      <c r="S3749" t="str">
        <f t="shared" si="234"/>
        <v>theater</v>
      </c>
      <c r="T3749" t="str">
        <f t="shared" si="235"/>
        <v>plays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7">
        <v>42415.915972222218</v>
      </c>
      <c r="K3750">
        <v>1453827436</v>
      </c>
      <c r="L3750" s="17">
        <v>42395.373101851852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103.52</v>
      </c>
      <c r="R3750" s="5">
        <f t="shared" si="233"/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7">
        <v>42488.832638888889</v>
      </c>
      <c r="K3751">
        <v>1459220588</v>
      </c>
      <c r="L3751" s="17">
        <v>42457.793842592589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105</v>
      </c>
      <c r="R3751" s="5">
        <f t="shared" si="233"/>
        <v>75</v>
      </c>
      <c r="S3751" t="str">
        <f t="shared" si="234"/>
        <v>theater</v>
      </c>
      <c r="T3751" t="str">
        <f t="shared" si="235"/>
        <v>musical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7">
        <v>42044.999305555553</v>
      </c>
      <c r="K3752">
        <v>1421105608</v>
      </c>
      <c r="L3752" s="17">
        <v>42016.648240740738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100.44999999999999</v>
      </c>
      <c r="R3752" s="5">
        <f t="shared" si="233"/>
        <v>215.25</v>
      </c>
      <c r="S3752" t="str">
        <f t="shared" si="234"/>
        <v>theater</v>
      </c>
      <c r="T3752" t="str">
        <f t="shared" si="235"/>
        <v>musical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7">
        <v>42462.66056712962</v>
      </c>
      <c r="K3753">
        <v>1454460673</v>
      </c>
      <c r="L3753" s="17">
        <v>42402.702233796292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132.6</v>
      </c>
      <c r="R3753" s="5">
        <f t="shared" si="233"/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7">
        <v>42659.541666666664</v>
      </c>
      <c r="K3754">
        <v>1473189335</v>
      </c>
      <c r="L3754" s="17">
        <v>42619.469155092585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112.99999999999999</v>
      </c>
      <c r="R3754" s="5">
        <f t="shared" si="233"/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7">
        <v>42157.666666666664</v>
      </c>
      <c r="K3755">
        <v>1430768800</v>
      </c>
      <c r="L3755" s="17">
        <v>42128.490740740737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103.34</v>
      </c>
      <c r="R3755" s="5">
        <f t="shared" si="233"/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7">
        <v>41845.874305555553</v>
      </c>
      <c r="K3756">
        <v>1403125737</v>
      </c>
      <c r="L3756" s="17">
        <v>41808.54788194444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120</v>
      </c>
      <c r="R3756" s="5">
        <f t="shared" si="233"/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7">
        <v>42475.533645833326</v>
      </c>
      <c r="K3757">
        <v>1458161307</v>
      </c>
      <c r="L3757" s="17">
        <v>42445.533645833326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129.63636363636363</v>
      </c>
      <c r="R3757" s="5">
        <f t="shared" si="233"/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7">
        <v>41801.481458333328</v>
      </c>
      <c r="K3758">
        <v>1399923198</v>
      </c>
      <c r="L3758" s="17">
        <v>41771.481458333328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101.11111111111111</v>
      </c>
      <c r="R3758" s="5">
        <f t="shared" si="233"/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7">
        <v>41974.517534722218</v>
      </c>
      <c r="K3759">
        <v>1415737515</v>
      </c>
      <c r="L3759" s="17">
        <v>41954.517534722218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108.51428571428572</v>
      </c>
      <c r="R3759" s="5">
        <f t="shared" si="233"/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7">
        <v>41777.875</v>
      </c>
      <c r="K3760">
        <v>1397819938</v>
      </c>
      <c r="L3760" s="17">
        <v>41747.13817129629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102.33333333333334</v>
      </c>
      <c r="R3760" s="5">
        <f t="shared" si="233"/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7">
        <v>42241.774918981479</v>
      </c>
      <c r="K3761">
        <v>1435372553</v>
      </c>
      <c r="L3761" s="17">
        <v>42181.774918981479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110.24425000000002</v>
      </c>
      <c r="R3761" s="5">
        <f t="shared" si="233"/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7">
        <v>41764.191967592589</v>
      </c>
      <c r="K3762">
        <v>1397133386</v>
      </c>
      <c r="L3762" s="17">
        <v>41739.191967592589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101.0154</v>
      </c>
      <c r="R3762" s="5">
        <f t="shared" si="233"/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7">
        <v>42226.624999999993</v>
      </c>
      <c r="K3763">
        <v>1434625937</v>
      </c>
      <c r="L3763" s="17">
        <v>42173.133530092593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100</v>
      </c>
      <c r="R3763" s="5">
        <f t="shared" si="233"/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7">
        <v>42218.480196759258</v>
      </c>
      <c r="K3764">
        <v>1436383889</v>
      </c>
      <c r="L3764" s="17">
        <v>42193.480196759258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106.24</v>
      </c>
      <c r="R3764" s="5">
        <f t="shared" si="233"/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7">
        <v>42095.375300925924</v>
      </c>
      <c r="K3765">
        <v>1425319226</v>
      </c>
      <c r="L3765" s="17">
        <v>42065.416967592588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100</v>
      </c>
      <c r="R3765" s="5">
        <f t="shared" si="233"/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7">
        <v>42518.691666666658</v>
      </c>
      <c r="K3766">
        <v>1462824832</v>
      </c>
      <c r="L3766" s="17">
        <v>42499.509629629632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100</v>
      </c>
      <c r="R3766" s="5">
        <f t="shared" si="233"/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7">
        <v>41850.443078703705</v>
      </c>
      <c r="K3767">
        <v>1404153482</v>
      </c>
      <c r="L3767" s="17">
        <v>41820.443078703705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113.45714285714286</v>
      </c>
      <c r="R3767" s="5">
        <f t="shared" si="233"/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7">
        <v>41822.833854166667</v>
      </c>
      <c r="K3768">
        <v>1401336045</v>
      </c>
      <c r="L3768" s="17">
        <v>41787.833854166667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102.65010000000001</v>
      </c>
      <c r="R3768" s="5">
        <f t="shared" si="233"/>
        <v>106.9271875</v>
      </c>
      <c r="S3768" t="str">
        <f t="shared" si="234"/>
        <v>theater</v>
      </c>
      <c r="T3768" t="str">
        <f t="shared" si="235"/>
        <v>musical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7">
        <v>42063.874305555553</v>
      </c>
      <c r="K3769">
        <v>1423960097</v>
      </c>
      <c r="L3769" s="17">
        <v>42049.686307870368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116.75</v>
      </c>
      <c r="R3769" s="5">
        <f t="shared" si="233"/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7">
        <v>41802.394560185181</v>
      </c>
      <c r="K3770">
        <v>1400002090</v>
      </c>
      <c r="L3770" s="17">
        <v>41772.394560185181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107.65274999999998</v>
      </c>
      <c r="R3770" s="5">
        <f t="shared" si="233"/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7">
        <v>42475.264803240738</v>
      </c>
      <c r="K3771">
        <v>1458138079</v>
      </c>
      <c r="L3771" s="17">
        <v>42445.264803240738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100</v>
      </c>
      <c r="R3771" s="5">
        <f t="shared" si="233"/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7">
        <v>42168.597337962965</v>
      </c>
      <c r="K3772">
        <v>1431642010</v>
      </c>
      <c r="L3772" s="17">
        <v>42138.597337962965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100</v>
      </c>
      <c r="R3772" s="5">
        <f t="shared" si="233"/>
        <v>100</v>
      </c>
      <c r="S3772" t="str">
        <f t="shared" si="234"/>
        <v>theater</v>
      </c>
      <c r="T3772" t="str">
        <f t="shared" si="235"/>
        <v>musical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7">
        <v>42507.666666666664</v>
      </c>
      <c r="K3773">
        <v>1462307652</v>
      </c>
      <c r="L3773" s="17">
        <v>42493.52375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146</v>
      </c>
      <c r="R3773" s="5">
        <f t="shared" si="233"/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7">
        <v>42702.916666666664</v>
      </c>
      <c r="K3774">
        <v>1478616506</v>
      </c>
      <c r="L3774" s="17">
        <v>42682.283634259256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110.2</v>
      </c>
      <c r="R3774" s="5">
        <f t="shared" si="233"/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7">
        <v>42688.755555555552</v>
      </c>
      <c r="K3775">
        <v>1476317247</v>
      </c>
      <c r="L3775" s="17">
        <v>42655.67184027777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108.2</v>
      </c>
      <c r="R3775" s="5">
        <f t="shared" si="233"/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7">
        <v>42103.458969907406</v>
      </c>
      <c r="K3776">
        <v>1427223655</v>
      </c>
      <c r="L3776" s="17">
        <v>42087.458969907406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100</v>
      </c>
      <c r="R3776" s="5">
        <f t="shared" si="233"/>
        <v>100</v>
      </c>
      <c r="S3776" t="str">
        <f t="shared" si="234"/>
        <v>theater</v>
      </c>
      <c r="T3776" t="str">
        <f t="shared" si="235"/>
        <v>musical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7">
        <v>42102.833333333336</v>
      </c>
      <c r="K3777">
        <v>1426199843</v>
      </c>
      <c r="L3777" s="17">
        <v>42075.609293981477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100.25</v>
      </c>
      <c r="R3777" s="5">
        <f t="shared" si="233"/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7">
        <v>41851.708333333328</v>
      </c>
      <c r="K3778">
        <v>1403599778</v>
      </c>
      <c r="L3778" s="17">
        <v>41814.034467592588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2"/>
        <v>106.71250000000001</v>
      </c>
      <c r="R3778" s="5">
        <f t="shared" si="233"/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7">
        <v>41908.833333333328</v>
      </c>
      <c r="K3779">
        <v>1409884821</v>
      </c>
      <c r="L3779" s="17">
        <v>41886.778020833335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6">E3779/D3779*100</f>
        <v>143.19999999999999</v>
      </c>
      <c r="R3779" s="5">
        <f t="shared" ref="R3779:R3842" si="237">E3779/N3779</f>
        <v>48.542372881355931</v>
      </c>
      <c r="S3779" t="str">
        <f t="shared" ref="S3779:S3842" si="238">LEFT(P3779,SEARCH("/",P3779)-1)</f>
        <v>theater</v>
      </c>
      <c r="T3779" t="str">
        <f t="shared" ref="T3779:T3842" si="239">RIGHT(P3779,LEN(P3779)-SEARCH("/",P3779))</f>
        <v>musical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7">
        <v>42049.485879629625</v>
      </c>
      <c r="K3780">
        <v>1418758780</v>
      </c>
      <c r="L3780" s="17">
        <v>41989.485879629625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105.04166666666667</v>
      </c>
      <c r="R3780" s="5">
        <f t="shared" si="237"/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7">
        <v>42455.36041666667</v>
      </c>
      <c r="K3781">
        <v>1456421940</v>
      </c>
      <c r="L3781" s="17">
        <v>42425.402083333327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103.98</v>
      </c>
      <c r="R3781" s="5">
        <f t="shared" si="237"/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7">
        <v>42198.504166666658</v>
      </c>
      <c r="K3782">
        <v>1433999785</v>
      </c>
      <c r="L3782" s="17">
        <v>42165.886400462965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120</v>
      </c>
      <c r="R3782" s="5">
        <f t="shared" si="237"/>
        <v>100</v>
      </c>
      <c r="S3782" t="str">
        <f t="shared" si="238"/>
        <v>theater</v>
      </c>
      <c r="T3782" t="str">
        <f t="shared" si="239"/>
        <v>musical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7">
        <v>41890.549594907403</v>
      </c>
      <c r="K3783">
        <v>1408050685</v>
      </c>
      <c r="L3783" s="17">
        <v>41865.549594907403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109.66666666666667</v>
      </c>
      <c r="R3783" s="5">
        <f t="shared" si="237"/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7">
        <v>42575.624999999993</v>
      </c>
      <c r="K3784">
        <v>1466887297</v>
      </c>
      <c r="L3784" s="17">
        <v>42546.528900462967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101.75</v>
      </c>
      <c r="R3784" s="5">
        <f t="shared" si="237"/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7">
        <v>42444.333333333336</v>
      </c>
      <c r="K3785">
        <v>1455938520</v>
      </c>
      <c r="L3785" s="17">
        <v>42419.806944444441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128.91666666666666</v>
      </c>
      <c r="R3785" s="5">
        <f t="shared" si="237"/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7">
        <v>42561.647361111107</v>
      </c>
      <c r="K3786">
        <v>1465601532</v>
      </c>
      <c r="L3786" s="17">
        <v>42531.647361111107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114.99999999999999</v>
      </c>
      <c r="R3786" s="5">
        <f t="shared" si="237"/>
        <v>115</v>
      </c>
      <c r="S3786" t="str">
        <f t="shared" si="238"/>
        <v>theater</v>
      </c>
      <c r="T3786" t="str">
        <f t="shared" si="239"/>
        <v>musical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7">
        <v>42584.085416666661</v>
      </c>
      <c r="K3787">
        <v>1467040769</v>
      </c>
      <c r="L3787" s="17">
        <v>42548.305196759255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150.75</v>
      </c>
      <c r="R3787" s="5">
        <f t="shared" si="237"/>
        <v>100.5</v>
      </c>
      <c r="S3787" t="str">
        <f t="shared" si="238"/>
        <v>theater</v>
      </c>
      <c r="T3787" t="str">
        <f t="shared" si="239"/>
        <v>musical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7">
        <v>42516.704571759255</v>
      </c>
      <c r="K3788">
        <v>1461718475</v>
      </c>
      <c r="L3788" s="17">
        <v>42486.704571759255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110.96666666666665</v>
      </c>
      <c r="R3788" s="5">
        <f t="shared" si="237"/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7">
        <v>42195.832638888889</v>
      </c>
      <c r="K3789">
        <v>1434113406</v>
      </c>
      <c r="L3789" s="17">
        <v>42167.201458333329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100.28571428571429</v>
      </c>
      <c r="R3789" s="5">
        <f t="shared" si="237"/>
        <v>35.1</v>
      </c>
      <c r="S3789" t="str">
        <f t="shared" si="238"/>
        <v>theater</v>
      </c>
      <c r="T3789" t="str">
        <f t="shared" si="239"/>
        <v>musical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7">
        <v>42361.345833333333</v>
      </c>
      <c r="K3790">
        <v>1448469719</v>
      </c>
      <c r="L3790" s="17">
        <v>42333.362488425926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0.66666666666666674</v>
      </c>
      <c r="R3790" s="5">
        <f t="shared" si="237"/>
        <v>500</v>
      </c>
      <c r="S3790" t="str">
        <f t="shared" si="238"/>
        <v>theater</v>
      </c>
      <c r="T3790" t="str">
        <f t="shared" si="239"/>
        <v>musical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7">
        <v>42170.465486111112</v>
      </c>
      <c r="K3791">
        <v>1431630618</v>
      </c>
      <c r="L3791" s="17">
        <v>42138.465486111112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</v>
      </c>
      <c r="R3791" s="5">
        <f t="shared" si="237"/>
        <v>29</v>
      </c>
      <c r="S3791" t="str">
        <f t="shared" si="238"/>
        <v>theater</v>
      </c>
      <c r="T3791" t="str">
        <f t="shared" si="239"/>
        <v>musical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7">
        <v>42696.3752662037</v>
      </c>
      <c r="K3792">
        <v>1477238423</v>
      </c>
      <c r="L3792" s="17">
        <v>42666.333599537036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5" t="e">
        <f t="shared" si="237"/>
        <v>#DIV/0!</v>
      </c>
      <c r="S3792" t="str">
        <f t="shared" si="238"/>
        <v>theater</v>
      </c>
      <c r="T3792" t="str">
        <f t="shared" si="239"/>
        <v>musical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7">
        <v>41826.3587037037</v>
      </c>
      <c r="K3793">
        <v>1399480592</v>
      </c>
      <c r="L3793" s="17">
        <v>41766.3587037037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5" t="e">
        <f t="shared" si="237"/>
        <v>#DIV/0!</v>
      </c>
      <c r="S3793" t="str">
        <f t="shared" si="238"/>
        <v>theater</v>
      </c>
      <c r="T3793" t="str">
        <f t="shared" si="239"/>
        <v>musical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7">
        <v>42200.113680555551</v>
      </c>
      <c r="K3794">
        <v>1434365022</v>
      </c>
      <c r="L3794" s="17">
        <v>42170.113680555551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0.27999999999999997</v>
      </c>
      <c r="R3794" s="5">
        <f t="shared" si="237"/>
        <v>17.5</v>
      </c>
      <c r="S3794" t="str">
        <f t="shared" si="238"/>
        <v>theater</v>
      </c>
      <c r="T3794" t="str">
        <f t="shared" si="239"/>
        <v>musical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7">
        <v>41989.60565972222</v>
      </c>
      <c r="K3795">
        <v>1416954729</v>
      </c>
      <c r="L3795" s="17">
        <v>41968.60565972222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59.657142857142851</v>
      </c>
      <c r="R3795" s="5">
        <f t="shared" si="237"/>
        <v>174</v>
      </c>
      <c r="S3795" t="str">
        <f t="shared" si="238"/>
        <v>theater</v>
      </c>
      <c r="T3795" t="str">
        <f t="shared" si="239"/>
        <v>musical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7">
        <v>42162.247152777774</v>
      </c>
      <c r="K3796">
        <v>1431093354</v>
      </c>
      <c r="L3796" s="17">
        <v>42132.247152777774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1</v>
      </c>
      <c r="R3796" s="5">
        <f t="shared" si="237"/>
        <v>50</v>
      </c>
      <c r="S3796" t="str">
        <f t="shared" si="238"/>
        <v>theater</v>
      </c>
      <c r="T3796" t="str">
        <f t="shared" si="23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7">
        <v>42244.604166666664</v>
      </c>
      <c r="K3797">
        <v>1437042490</v>
      </c>
      <c r="L3797" s="17">
        <v>42201.102893518517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1.6666666666666667</v>
      </c>
      <c r="R3797" s="5">
        <f t="shared" si="237"/>
        <v>5</v>
      </c>
      <c r="S3797" t="str">
        <f t="shared" si="238"/>
        <v>theater</v>
      </c>
      <c r="T3797" t="str">
        <f t="shared" si="239"/>
        <v>musical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7">
        <v>42748.696250000001</v>
      </c>
      <c r="K3798">
        <v>1479170556</v>
      </c>
      <c r="L3798" s="17">
        <v>42688.696250000001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4.4444444444444444E-3</v>
      </c>
      <c r="R3798" s="5">
        <f t="shared" si="237"/>
        <v>1</v>
      </c>
      <c r="S3798" t="str">
        <f t="shared" si="238"/>
        <v>theater</v>
      </c>
      <c r="T3798" t="str">
        <f t="shared" si="239"/>
        <v>musical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7">
        <v>42114.548206018517</v>
      </c>
      <c r="K3799">
        <v>1426972165</v>
      </c>
      <c r="L3799" s="17">
        <v>42084.548206018517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89.666666666666657</v>
      </c>
      <c r="R3799" s="5">
        <f t="shared" si="237"/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7">
        <v>41861.389444444445</v>
      </c>
      <c r="K3800">
        <v>1405099248</v>
      </c>
      <c r="L3800" s="17">
        <v>41831.389444444445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1.4642857142857144</v>
      </c>
      <c r="R3800" s="5">
        <f t="shared" si="237"/>
        <v>205</v>
      </c>
      <c r="S3800" t="str">
        <f t="shared" si="238"/>
        <v>theater</v>
      </c>
      <c r="T3800" t="str">
        <f t="shared" si="239"/>
        <v>musical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7">
        <v>42440.597719907404</v>
      </c>
      <c r="K3801">
        <v>1455142843</v>
      </c>
      <c r="L3801" s="17">
        <v>42410.597719907404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4.0199999999999996</v>
      </c>
      <c r="R3801" s="5">
        <f t="shared" si="237"/>
        <v>100.5</v>
      </c>
      <c r="S3801" t="str">
        <f t="shared" si="238"/>
        <v>theater</v>
      </c>
      <c r="T3801" t="str">
        <f t="shared" si="239"/>
        <v>musical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7">
        <v>42014.874305555553</v>
      </c>
      <c r="K3802">
        <v>1418146883</v>
      </c>
      <c r="L3802" s="17">
        <v>41982.403738425921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</v>
      </c>
      <c r="R3802" s="5">
        <f t="shared" si="237"/>
        <v>55.0625</v>
      </c>
      <c r="S3802" t="str">
        <f t="shared" si="238"/>
        <v>theater</v>
      </c>
      <c r="T3802" t="str">
        <f t="shared" si="239"/>
        <v>musical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7">
        <v>42006.342777777776</v>
      </c>
      <c r="K3803">
        <v>1417536816</v>
      </c>
      <c r="L3803" s="17">
        <v>41975.342777777776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8.52</v>
      </c>
      <c r="R3803" s="5">
        <f t="shared" si="237"/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7">
        <v>42298.792893518512</v>
      </c>
      <c r="K3804">
        <v>1442890906</v>
      </c>
      <c r="L3804" s="17">
        <v>42268.792893518512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5" t="e">
        <f t="shared" si="237"/>
        <v>#DIV/0!</v>
      </c>
      <c r="S3804" t="str">
        <f t="shared" si="238"/>
        <v>theater</v>
      </c>
      <c r="T3804" t="str">
        <f t="shared" si="239"/>
        <v>musical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7">
        <v>42433.638518518514</v>
      </c>
      <c r="K3805">
        <v>1454541568</v>
      </c>
      <c r="L3805" s="17">
        <v>42403.638518518514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19.650000000000002</v>
      </c>
      <c r="R3805" s="5">
        <f t="shared" si="237"/>
        <v>58.95</v>
      </c>
      <c r="S3805" t="str">
        <f t="shared" si="238"/>
        <v>theater</v>
      </c>
      <c r="T3805" t="str">
        <f t="shared" si="239"/>
        <v>musical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7">
        <v>42581.958333333336</v>
      </c>
      <c r="K3806">
        <v>1465172024</v>
      </c>
      <c r="L3806" s="17">
        <v>42526.676203703704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5" t="e">
        <f t="shared" si="237"/>
        <v>#DIV/0!</v>
      </c>
      <c r="S3806" t="str">
        <f t="shared" si="238"/>
        <v>theater</v>
      </c>
      <c r="T3806" t="str">
        <f t="shared" si="239"/>
        <v>musical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7">
        <v>41909.553703703699</v>
      </c>
      <c r="K3807">
        <v>1406668640</v>
      </c>
      <c r="L3807" s="17">
        <v>41849.553703703699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2E-3</v>
      </c>
      <c r="R3807" s="5">
        <f t="shared" si="237"/>
        <v>1.5</v>
      </c>
      <c r="S3807" t="str">
        <f t="shared" si="238"/>
        <v>theater</v>
      </c>
      <c r="T3807" t="str">
        <f t="shared" si="239"/>
        <v>musical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7">
        <v>41818.925706018512</v>
      </c>
      <c r="K3808">
        <v>1402294381</v>
      </c>
      <c r="L3808" s="17">
        <v>41798.925706018512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6.6666666666666666E-2</v>
      </c>
      <c r="R3808" s="5">
        <f t="shared" si="237"/>
        <v>5</v>
      </c>
      <c r="S3808" t="str">
        <f t="shared" si="238"/>
        <v>theater</v>
      </c>
      <c r="T3808" t="str">
        <f t="shared" si="239"/>
        <v>musical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7">
        <v>42097.575682870367</v>
      </c>
      <c r="K3809">
        <v>1427492939</v>
      </c>
      <c r="L3809" s="17">
        <v>42090.575682870367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30.333333333333336</v>
      </c>
      <c r="R3809" s="5">
        <f t="shared" si="237"/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7">
        <v>42119.078923611109</v>
      </c>
      <c r="K3810">
        <v>1424775219</v>
      </c>
      <c r="L3810" s="17">
        <v>42059.12059027778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100</v>
      </c>
      <c r="R3810" s="5">
        <f t="shared" si="237"/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7">
        <v>41850.625</v>
      </c>
      <c r="K3811">
        <v>1402403907</v>
      </c>
      <c r="L3811" s="17">
        <v>41800.193368055552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101.25</v>
      </c>
      <c r="R3811" s="5">
        <f t="shared" si="237"/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7">
        <v>42084.474050925921</v>
      </c>
      <c r="K3812">
        <v>1424377358</v>
      </c>
      <c r="L3812" s="17">
        <v>42054.515717592592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121.73333333333333</v>
      </c>
      <c r="R3812" s="5">
        <f t="shared" si="237"/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7">
        <v>42521.124999999993</v>
      </c>
      <c r="K3813">
        <v>1461769373</v>
      </c>
      <c r="L3813" s="17">
        <v>42487.293668981474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330</v>
      </c>
      <c r="R3813" s="5">
        <f t="shared" si="237"/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7">
        <v>42155.832638888889</v>
      </c>
      <c r="K3814">
        <v>1429120908</v>
      </c>
      <c r="L3814" s="17">
        <v>42109.417916666665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109.55</v>
      </c>
      <c r="R3814" s="5">
        <f t="shared" si="237"/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7">
        <v>42535.571527777771</v>
      </c>
      <c r="K3815">
        <v>1462603021</v>
      </c>
      <c r="L3815" s="17">
        <v>42496.942372685182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100.95190476190474</v>
      </c>
      <c r="R3815" s="5">
        <f t="shared" si="237"/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7">
        <v>42094.832638888889</v>
      </c>
      <c r="K3816">
        <v>1424727712</v>
      </c>
      <c r="L3816" s="17">
        <v>42058.570740740739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140.13333333333333</v>
      </c>
      <c r="R3816" s="5">
        <f t="shared" si="237"/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7">
        <v>42236.624999999993</v>
      </c>
      <c r="K3817">
        <v>1437545657</v>
      </c>
      <c r="L3817" s="17">
        <v>42206.926585648143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100.001</v>
      </c>
      <c r="R3817" s="5">
        <f t="shared" si="237"/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7">
        <v>41837.356747685182</v>
      </c>
      <c r="K3818">
        <v>1403022823</v>
      </c>
      <c r="L3818" s="17">
        <v>41807.356747685182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119.238</v>
      </c>
      <c r="R3818" s="5">
        <f t="shared" si="237"/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7">
        <v>42300.832638888889</v>
      </c>
      <c r="K3819">
        <v>1444236216</v>
      </c>
      <c r="L3819" s="17">
        <v>42284.363611111105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107.25</v>
      </c>
      <c r="R3819" s="5">
        <f t="shared" si="237"/>
        <v>107.25</v>
      </c>
      <c r="S3819" t="str">
        <f t="shared" si="238"/>
        <v>theater</v>
      </c>
      <c r="T3819" t="str">
        <f t="shared" si="23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7">
        <v>42075.467384259253</v>
      </c>
      <c r="K3820">
        <v>1423599182</v>
      </c>
      <c r="L3820" s="17">
        <v>42045.509050925924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227.99999999999997</v>
      </c>
      <c r="R3820" s="5">
        <f t="shared" si="237"/>
        <v>57</v>
      </c>
      <c r="S3820" t="str">
        <f t="shared" si="238"/>
        <v>theater</v>
      </c>
      <c r="T3820" t="str">
        <f t="shared" si="239"/>
        <v>plays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7">
        <v>42202.543055555558</v>
      </c>
      <c r="K3821">
        <v>1435554104</v>
      </c>
      <c r="L3821" s="17">
        <v>42183.876203703701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106.4</v>
      </c>
      <c r="R3821" s="5">
        <f t="shared" si="237"/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7">
        <v>42190.318483796298</v>
      </c>
      <c r="K3822">
        <v>1433518717</v>
      </c>
      <c r="L3822" s="17">
        <v>42160.318483796298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143.33333333333334</v>
      </c>
      <c r="R3822" s="5">
        <f t="shared" si="237"/>
        <v>21.5</v>
      </c>
      <c r="S3822" t="str">
        <f t="shared" si="238"/>
        <v>theater</v>
      </c>
      <c r="T3822" t="str">
        <f t="shared" si="239"/>
        <v>plays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7">
        <v>42372.847303240742</v>
      </c>
      <c r="K3823">
        <v>1449116407</v>
      </c>
      <c r="L3823" s="17">
        <v>42340.847303240742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104.54285714285714</v>
      </c>
      <c r="R3823" s="5">
        <f t="shared" si="237"/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7">
        <v>42388.624305555553</v>
      </c>
      <c r="K3824">
        <v>1448136417</v>
      </c>
      <c r="L3824" s="17">
        <v>42329.504826388882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110.02000000000001</v>
      </c>
      <c r="R3824" s="5">
        <f t="shared" si="237"/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7">
        <v>42204.832638888889</v>
      </c>
      <c r="K3825">
        <v>1434405044</v>
      </c>
      <c r="L3825" s="17">
        <v>42170.576898148145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106</v>
      </c>
      <c r="R3825" s="5">
        <f t="shared" si="237"/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7">
        <v>42583.236805555549</v>
      </c>
      <c r="K3826">
        <v>1469026903</v>
      </c>
      <c r="L3826" s="17">
        <v>42571.292858796289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108</v>
      </c>
      <c r="R3826" s="5">
        <f t="shared" si="237"/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7">
        <v>42171.736273148148</v>
      </c>
      <c r="K3827">
        <v>1432690814</v>
      </c>
      <c r="L3827" s="17">
        <v>42150.736273148148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105.42</v>
      </c>
      <c r="R3827" s="5">
        <f t="shared" si="237"/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7">
        <v>42131.090208333328</v>
      </c>
      <c r="K3828">
        <v>1428401394</v>
      </c>
      <c r="L3828" s="17">
        <v>42101.090208333328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119.16666666666667</v>
      </c>
      <c r="R3828" s="5">
        <f t="shared" si="237"/>
        <v>27.5</v>
      </c>
      <c r="S3828" t="str">
        <f t="shared" si="238"/>
        <v>theater</v>
      </c>
      <c r="T3828" t="str">
        <f t="shared" si="239"/>
        <v>plays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7">
        <v>42089.666666666664</v>
      </c>
      <c r="K3829">
        <v>1422656201</v>
      </c>
      <c r="L3829" s="17">
        <v>42034.594918981478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152.66666666666666</v>
      </c>
      <c r="R3829" s="5">
        <f t="shared" si="237"/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7">
        <v>42004.235960648148</v>
      </c>
      <c r="K3830">
        <v>1414845587</v>
      </c>
      <c r="L3830" s="17">
        <v>41944.194293981483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100</v>
      </c>
      <c r="R3830" s="5">
        <f t="shared" si="237"/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7">
        <v>42613.532071759262</v>
      </c>
      <c r="K3831">
        <v>1470948371</v>
      </c>
      <c r="L3831" s="17">
        <v>42593.532071759262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100.2</v>
      </c>
      <c r="R3831" s="5">
        <f t="shared" si="237"/>
        <v>62.625</v>
      </c>
      <c r="S3831" t="str">
        <f t="shared" si="238"/>
        <v>theater</v>
      </c>
      <c r="T3831" t="str">
        <f t="shared" si="23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7">
        <v>42517.407534722217</v>
      </c>
      <c r="K3832">
        <v>1463161611</v>
      </c>
      <c r="L3832" s="17">
        <v>42503.407534722217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225</v>
      </c>
      <c r="R3832" s="5">
        <f t="shared" si="237"/>
        <v>75</v>
      </c>
      <c r="S3832" t="str">
        <f t="shared" si="238"/>
        <v>theater</v>
      </c>
      <c r="T3832" t="str">
        <f t="shared" si="23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7">
        <v>41948.557233796295</v>
      </c>
      <c r="K3833">
        <v>1413404545</v>
      </c>
      <c r="L3833" s="17">
        <v>41927.515567129631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106.02199999999999</v>
      </c>
      <c r="R3833" s="5">
        <f t="shared" si="237"/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7">
        <v>42419.781655092585</v>
      </c>
      <c r="K3834">
        <v>1452048335</v>
      </c>
      <c r="L3834" s="17">
        <v>42374.781655092585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104.66666666666666</v>
      </c>
      <c r="R3834" s="5">
        <f t="shared" si="237"/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7">
        <v>41974.464583333327</v>
      </c>
      <c r="K3835">
        <v>1416516972</v>
      </c>
      <c r="L3835" s="17">
        <v>41963.53902777777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116.66666666666667</v>
      </c>
      <c r="R3835" s="5">
        <f t="shared" si="237"/>
        <v>70</v>
      </c>
      <c r="S3835" t="str">
        <f t="shared" si="238"/>
        <v>theater</v>
      </c>
      <c r="T3835" t="str">
        <f t="shared" si="239"/>
        <v>plays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7">
        <v>42173.111886574072</v>
      </c>
      <c r="K3836">
        <v>1432032067</v>
      </c>
      <c r="L3836" s="17">
        <v>42143.111886574072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109.03333333333333</v>
      </c>
      <c r="R3836" s="5">
        <f t="shared" si="237"/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7">
        <v>42481.608888888884</v>
      </c>
      <c r="K3837">
        <v>1459463808</v>
      </c>
      <c r="L3837" s="17">
        <v>42460.608888888884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160</v>
      </c>
      <c r="R3837" s="5">
        <f t="shared" si="237"/>
        <v>40</v>
      </c>
      <c r="S3837" t="str">
        <f t="shared" si="238"/>
        <v>theater</v>
      </c>
      <c r="T3837" t="str">
        <f t="shared" si="23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7">
        <v>42584.839583333327</v>
      </c>
      <c r="K3838">
        <v>1467497652</v>
      </c>
      <c r="L3838" s="17">
        <v>42553.593194444438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112.5</v>
      </c>
      <c r="R3838" s="5">
        <f t="shared" si="237"/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7">
        <v>42188.432384259257</v>
      </c>
      <c r="K3839">
        <v>1432837358</v>
      </c>
      <c r="L3839" s="17">
        <v>42152.432384259257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102.1</v>
      </c>
      <c r="R3839" s="5">
        <f t="shared" si="237"/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7">
        <v>42146.377418981479</v>
      </c>
      <c r="K3840">
        <v>1429722209</v>
      </c>
      <c r="L3840" s="17">
        <v>42116.377418981479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100.824</v>
      </c>
      <c r="R3840" s="5">
        <f t="shared" si="237"/>
        <v>1008.24</v>
      </c>
      <c r="S3840" t="str">
        <f t="shared" si="238"/>
        <v>theater</v>
      </c>
      <c r="T3840" t="str">
        <f t="shared" si="239"/>
        <v>plays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7">
        <v>42214.809305555551</v>
      </c>
      <c r="K3841">
        <v>1433042724</v>
      </c>
      <c r="L3841" s="17">
        <v>42154.809305555551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101.25</v>
      </c>
      <c r="R3841" s="5">
        <f t="shared" si="237"/>
        <v>63.28125</v>
      </c>
      <c r="S3841" t="str">
        <f t="shared" si="238"/>
        <v>theater</v>
      </c>
      <c r="T3841" t="str">
        <f t="shared" si="23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7">
        <v>42457.32672453703</v>
      </c>
      <c r="K3842">
        <v>1457023829</v>
      </c>
      <c r="L3842" s="17">
        <v>42432.368391203701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6"/>
        <v>6500</v>
      </c>
      <c r="R3842" s="5">
        <f t="shared" si="237"/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7">
        <v>41840.45239583333</v>
      </c>
      <c r="K3843">
        <v>1400698287</v>
      </c>
      <c r="L3843" s="17">
        <v>41780.45239583333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0">E3843/D3843*100</f>
        <v>8.7200000000000006</v>
      </c>
      <c r="R3843" s="5">
        <f t="shared" ref="R3843:R3906" si="241">E3843/N3843</f>
        <v>25.647058823529413</v>
      </c>
      <c r="S3843" t="str">
        <f t="shared" ref="S3843:S3906" si="242">LEFT(P3843,SEARCH("/",P3843)-1)</f>
        <v>theater</v>
      </c>
      <c r="T3843" t="str">
        <f t="shared" ref="T3843:T3906" si="243">RIGHT(P3843,LEN(P3843)-SEARCH("/",P3843))</f>
        <v>plays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7">
        <v>41770.160324074073</v>
      </c>
      <c r="K3844">
        <v>1397217052</v>
      </c>
      <c r="L3844" s="17">
        <v>41740.160324074073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21.94</v>
      </c>
      <c r="R3844" s="5">
        <f t="shared" si="241"/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7">
        <v>41790.739166666666</v>
      </c>
      <c r="K3845">
        <v>1399427064</v>
      </c>
      <c r="L3845" s="17">
        <v>41765.739166666666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21.3</v>
      </c>
      <c r="R3845" s="5">
        <f t="shared" si="241"/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7">
        <v>41792.957638888889</v>
      </c>
      <c r="K3846">
        <v>1399474134</v>
      </c>
      <c r="L3846" s="17">
        <v>41766.283958333333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41.489795918367342</v>
      </c>
      <c r="R3846" s="5">
        <f t="shared" si="241"/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7">
        <v>42278.293680555551</v>
      </c>
      <c r="K3847">
        <v>1441119774</v>
      </c>
      <c r="L3847" s="17">
        <v>42248.293680555551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2.105</v>
      </c>
      <c r="R3847" s="5">
        <f t="shared" si="241"/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7">
        <v>41915.957638888889</v>
      </c>
      <c r="K3848">
        <v>1409721542</v>
      </c>
      <c r="L3848" s="17">
        <v>41884.88821759259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</v>
      </c>
      <c r="R3848" s="5">
        <f t="shared" si="241"/>
        <v>23.625</v>
      </c>
      <c r="S3848" t="str">
        <f t="shared" si="242"/>
        <v>theater</v>
      </c>
      <c r="T3848" t="str">
        <f t="shared" si="243"/>
        <v>plays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7">
        <v>42203.891099537032</v>
      </c>
      <c r="K3849">
        <v>1433395391</v>
      </c>
      <c r="L3849" s="17">
        <v>42158.891099537032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16.161904761904761</v>
      </c>
      <c r="R3849" s="5">
        <f t="shared" si="241"/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7">
        <v>42295.483668981477</v>
      </c>
      <c r="K3850">
        <v>1442604989</v>
      </c>
      <c r="L3850" s="17">
        <v>42265.483668981477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16.376923076923077</v>
      </c>
      <c r="R3850" s="5">
        <f t="shared" si="241"/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7">
        <v>42166.433842592589</v>
      </c>
      <c r="K3851">
        <v>1431455084</v>
      </c>
      <c r="L3851" s="17">
        <v>42136.433842592589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</v>
      </c>
      <c r="R3851" s="5">
        <f t="shared" si="241"/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7">
        <v>42004.791006944441</v>
      </c>
      <c r="K3852">
        <v>1417489143</v>
      </c>
      <c r="L3852" s="17">
        <v>41974.791006944441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3.8</v>
      </c>
      <c r="R3852" s="5">
        <f t="shared" si="241"/>
        <v>9.5</v>
      </c>
      <c r="S3852" t="str">
        <f t="shared" si="242"/>
        <v>theater</v>
      </c>
      <c r="T3852" t="str">
        <f t="shared" si="243"/>
        <v>plays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7">
        <v>42202.10623842592</v>
      </c>
      <c r="K3853">
        <v>1434537179</v>
      </c>
      <c r="L3853" s="17">
        <v>42172.10623842592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34.08</v>
      </c>
      <c r="R3853" s="5">
        <f t="shared" si="241"/>
        <v>35.5</v>
      </c>
      <c r="S3853" t="str">
        <f t="shared" si="242"/>
        <v>theater</v>
      </c>
      <c r="T3853" t="str">
        <f t="shared" si="243"/>
        <v>plays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7">
        <v>42089.815694444442</v>
      </c>
      <c r="K3854">
        <v>1425270876</v>
      </c>
      <c r="L3854" s="17">
        <v>42064.857361111113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0.2</v>
      </c>
      <c r="R3854" s="5">
        <f t="shared" si="241"/>
        <v>10</v>
      </c>
      <c r="S3854" t="str">
        <f t="shared" si="242"/>
        <v>theater</v>
      </c>
      <c r="T3854" t="str">
        <f t="shared" si="243"/>
        <v>plays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7">
        <v>41883.506689814814</v>
      </c>
      <c r="K3855">
        <v>1406578178</v>
      </c>
      <c r="L3855" s="17">
        <v>41848.506689814814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2.5999999999999999E-2</v>
      </c>
      <c r="R3855" s="5">
        <f t="shared" si="241"/>
        <v>13</v>
      </c>
      <c r="S3855" t="str">
        <f t="shared" si="242"/>
        <v>theater</v>
      </c>
      <c r="T3855" t="str">
        <f t="shared" si="243"/>
        <v>plays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7">
        <v>42133.55159722222</v>
      </c>
      <c r="K3856">
        <v>1428614058</v>
      </c>
      <c r="L3856" s="17">
        <v>42103.55159722222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16.254545454545454</v>
      </c>
      <c r="R3856" s="5">
        <f t="shared" si="241"/>
        <v>89.4</v>
      </c>
      <c r="S3856" t="str">
        <f t="shared" si="242"/>
        <v>theater</v>
      </c>
      <c r="T3856" t="str">
        <f t="shared" si="243"/>
        <v>plays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7">
        <v>42089.595729166664</v>
      </c>
      <c r="K3857">
        <v>1424819871</v>
      </c>
      <c r="L3857" s="17">
        <v>42059.637395833335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</v>
      </c>
      <c r="R3857" s="5">
        <f t="shared" si="241"/>
        <v>25</v>
      </c>
      <c r="S3857" t="str">
        <f t="shared" si="242"/>
        <v>theater</v>
      </c>
      <c r="T3857" t="str">
        <f t="shared" si="243"/>
        <v>plays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7">
        <v>42071.368090277778</v>
      </c>
      <c r="K3858">
        <v>1423245003</v>
      </c>
      <c r="L3858" s="17">
        <v>42041.409756944442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0.02</v>
      </c>
      <c r="R3858" s="5">
        <f t="shared" si="241"/>
        <v>1</v>
      </c>
      <c r="S3858" t="str">
        <f t="shared" si="242"/>
        <v>theater</v>
      </c>
      <c r="T3858" t="str">
        <f t="shared" si="243"/>
        <v>plays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7">
        <v>41852.383333333331</v>
      </c>
      <c r="K3859">
        <v>1404927690</v>
      </c>
      <c r="L3859" s="17">
        <v>41829.403819444444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5.2</v>
      </c>
      <c r="R3859" s="5">
        <f t="shared" si="241"/>
        <v>65</v>
      </c>
      <c r="S3859" t="str">
        <f t="shared" si="242"/>
        <v>theater</v>
      </c>
      <c r="T3859" t="str">
        <f t="shared" si="243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7">
        <v>42146.541666666664</v>
      </c>
      <c r="K3860">
        <v>1430734844</v>
      </c>
      <c r="L3860" s="17">
        <v>42128.097731481481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2</v>
      </c>
      <c r="R3860" s="5">
        <f t="shared" si="241"/>
        <v>10</v>
      </c>
      <c r="S3860" t="str">
        <f t="shared" si="242"/>
        <v>theater</v>
      </c>
      <c r="T3860" t="str">
        <f t="shared" si="243"/>
        <v>plays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7">
        <v>41815.541666666664</v>
      </c>
      <c r="K3861">
        <v>1401485207</v>
      </c>
      <c r="L3861" s="17">
        <v>41789.560266203705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0.04</v>
      </c>
      <c r="R3861" s="5">
        <f t="shared" si="241"/>
        <v>1</v>
      </c>
      <c r="S3861" t="str">
        <f t="shared" si="242"/>
        <v>theater</v>
      </c>
      <c r="T3861" t="str">
        <f t="shared" si="243"/>
        <v>plays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7">
        <v>41863.327662037031</v>
      </c>
      <c r="K3862">
        <v>1405266710</v>
      </c>
      <c r="L3862" s="17">
        <v>41833.327662037031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17.666666666666668</v>
      </c>
      <c r="R3862" s="5">
        <f t="shared" si="241"/>
        <v>81.538461538461533</v>
      </c>
      <c r="S3862" t="str">
        <f t="shared" si="242"/>
        <v>theater</v>
      </c>
      <c r="T3862" t="str">
        <f t="shared" si="243"/>
        <v>plays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7">
        <v>41955.574305555558</v>
      </c>
      <c r="K3863">
        <v>1412258977</v>
      </c>
      <c r="L3863" s="17">
        <v>41914.256678240738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5</v>
      </c>
      <c r="R3863" s="5">
        <f t="shared" si="241"/>
        <v>100</v>
      </c>
      <c r="S3863" t="str">
        <f t="shared" si="242"/>
        <v>theater</v>
      </c>
      <c r="T3863" t="str">
        <f t="shared" si="243"/>
        <v>plays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7">
        <v>42625.374305555553</v>
      </c>
      <c r="K3864">
        <v>1472451356</v>
      </c>
      <c r="L3864" s="17">
        <v>42610.927731481475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1.3333333333333334E-2</v>
      </c>
      <c r="R3864" s="5">
        <f t="shared" si="241"/>
        <v>1</v>
      </c>
      <c r="S3864" t="str">
        <f t="shared" si="242"/>
        <v>theater</v>
      </c>
      <c r="T3864" t="str">
        <f t="shared" si="243"/>
        <v>plays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7">
        <v>42313.341493055552</v>
      </c>
      <c r="K3865">
        <v>1441552305</v>
      </c>
      <c r="L3865" s="17">
        <v>42253.299826388888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5" t="e">
        <f t="shared" si="241"/>
        <v>#DIV/0!</v>
      </c>
      <c r="S3865" t="str">
        <f t="shared" si="242"/>
        <v>theater</v>
      </c>
      <c r="T3865" t="str">
        <f t="shared" si="243"/>
        <v>plays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7">
        <v>42325.60016203703</v>
      </c>
      <c r="K3866">
        <v>1445203454</v>
      </c>
      <c r="L3866" s="17">
        <v>42295.558495370373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</v>
      </c>
      <c r="R3866" s="5">
        <f t="shared" si="241"/>
        <v>20</v>
      </c>
      <c r="S3866" t="str">
        <f t="shared" si="242"/>
        <v>theater</v>
      </c>
      <c r="T3866" t="str">
        <f t="shared" si="243"/>
        <v>plays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7">
        <v>41880.895833333328</v>
      </c>
      <c r="K3867">
        <v>1405957098</v>
      </c>
      <c r="L3867" s="17">
        <v>41841.31826388889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26.937422295897225</v>
      </c>
      <c r="R3867" s="5">
        <f t="shared" si="241"/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7">
        <v>42451.811805555553</v>
      </c>
      <c r="K3868">
        <v>1454453021</v>
      </c>
      <c r="L3868" s="17">
        <v>42402.613668981481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0.54999999999999993</v>
      </c>
      <c r="R3868" s="5">
        <f t="shared" si="241"/>
        <v>5.5</v>
      </c>
      <c r="S3868" t="str">
        <f t="shared" si="242"/>
        <v>theater</v>
      </c>
      <c r="T3868" t="str">
        <f t="shared" si="243"/>
        <v>plays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7">
        <v>42539.480775462966</v>
      </c>
      <c r="K3869">
        <v>1463686339</v>
      </c>
      <c r="L3869" s="17">
        <v>42509.480775462966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12.55</v>
      </c>
      <c r="R3869" s="5">
        <f t="shared" si="241"/>
        <v>50.2</v>
      </c>
      <c r="S3869" t="str">
        <f t="shared" si="242"/>
        <v>theater</v>
      </c>
      <c r="T3869" t="str">
        <f t="shared" si="243"/>
        <v>plays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7">
        <v>41890.326446759253</v>
      </c>
      <c r="K3870">
        <v>1408031405</v>
      </c>
      <c r="L3870" s="17">
        <v>41865.326446759253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0.2</v>
      </c>
      <c r="R3870" s="5">
        <f t="shared" si="241"/>
        <v>10</v>
      </c>
      <c r="S3870" t="str">
        <f t="shared" si="242"/>
        <v>theater</v>
      </c>
      <c r="T3870" t="str">
        <f t="shared" si="243"/>
        <v>musical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7">
        <v>42076.799305555549</v>
      </c>
      <c r="K3871">
        <v>1423761792</v>
      </c>
      <c r="L3871" s="17">
        <v>42047.391111111108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3.4474868431088401</v>
      </c>
      <c r="R3871" s="5">
        <f t="shared" si="241"/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7">
        <v>41822.838865740734</v>
      </c>
      <c r="K3872">
        <v>1401768478</v>
      </c>
      <c r="L3872" s="17">
        <v>41792.838865740734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15</v>
      </c>
      <c r="R3872" s="5">
        <f t="shared" si="241"/>
        <v>150</v>
      </c>
      <c r="S3872" t="str">
        <f t="shared" si="242"/>
        <v>theater</v>
      </c>
      <c r="T3872" t="str">
        <f t="shared" si="243"/>
        <v>musical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7">
        <v>42823.405671296299</v>
      </c>
      <c r="K3873">
        <v>1485629050</v>
      </c>
      <c r="L3873" s="17">
        <v>42763.447337962956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2.666666666666667</v>
      </c>
      <c r="R3873" s="5">
        <f t="shared" si="241"/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7">
        <v>42229.8124537037</v>
      </c>
      <c r="K3874">
        <v>1435202996</v>
      </c>
      <c r="L3874" s="17">
        <v>42179.8124537037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5" t="e">
        <f t="shared" si="241"/>
        <v>#DIV/0!</v>
      </c>
      <c r="S3874" t="str">
        <f t="shared" si="242"/>
        <v>theater</v>
      </c>
      <c r="T3874" t="str">
        <f t="shared" si="243"/>
        <v>musical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7">
        <v>42285.362673611111</v>
      </c>
      <c r="K3875">
        <v>1441730535</v>
      </c>
      <c r="L3875" s="17">
        <v>42255.362673611111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5" t="e">
        <f t="shared" si="241"/>
        <v>#DIV/0!</v>
      </c>
      <c r="S3875" t="str">
        <f t="shared" si="242"/>
        <v>theater</v>
      </c>
      <c r="T3875" t="str">
        <f t="shared" si="243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7">
        <v>42027.708333333336</v>
      </c>
      <c r="K3876">
        <v>1420244622</v>
      </c>
      <c r="L3876" s="17">
        <v>42006.683124999996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5" t="e">
        <f t="shared" si="241"/>
        <v>#DIV/0!</v>
      </c>
      <c r="S3876" t="str">
        <f t="shared" si="242"/>
        <v>theater</v>
      </c>
      <c r="T3876" t="str">
        <f t="shared" si="243"/>
        <v>musical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7">
        <v>42616.083333333336</v>
      </c>
      <c r="K3877">
        <v>1472804365</v>
      </c>
      <c r="L3877" s="17">
        <v>42615.013483796291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5" t="e">
        <f t="shared" si="241"/>
        <v>#DIV/0!</v>
      </c>
      <c r="S3877" t="str">
        <f t="shared" si="242"/>
        <v>theater</v>
      </c>
      <c r="T3877" t="str">
        <f t="shared" si="243"/>
        <v>musical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7">
        <v>42402.290833333333</v>
      </c>
      <c r="K3878">
        <v>1451833128</v>
      </c>
      <c r="L3878" s="17">
        <v>42372.290833333333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52.794871794871788</v>
      </c>
      <c r="R3878" s="5">
        <f t="shared" si="241"/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7">
        <v>42712.344351851854</v>
      </c>
      <c r="K3879">
        <v>1478621752</v>
      </c>
      <c r="L3879" s="17">
        <v>42682.344351851854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4.9639999999999995</v>
      </c>
      <c r="R3879" s="5">
        <f t="shared" si="241"/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7">
        <v>42184.832638888889</v>
      </c>
      <c r="K3880">
        <v>1433014746</v>
      </c>
      <c r="L3880" s="17">
        <v>42154.485486111109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5.5555555555555552E-2</v>
      </c>
      <c r="R3880" s="5">
        <f t="shared" si="241"/>
        <v>10</v>
      </c>
      <c r="S3880" t="str">
        <f t="shared" si="242"/>
        <v>theater</v>
      </c>
      <c r="T3880" t="str">
        <f t="shared" si="243"/>
        <v>musical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7">
        <v>42029.527731481481</v>
      </c>
      <c r="K3881">
        <v>1419626396</v>
      </c>
      <c r="L3881" s="17">
        <v>41999.527731481481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5" t="e">
        <f t="shared" si="241"/>
        <v>#DIV/0!</v>
      </c>
      <c r="S3881" t="str">
        <f t="shared" si="242"/>
        <v>theater</v>
      </c>
      <c r="T3881" t="str">
        <f t="shared" si="243"/>
        <v>musical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7">
        <v>41850.625</v>
      </c>
      <c r="K3882">
        <v>1403724820</v>
      </c>
      <c r="L3882" s="17">
        <v>41815.481712962959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13.066666666666665</v>
      </c>
      <c r="R3882" s="5">
        <f t="shared" si="241"/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7">
        <v>42785.685173611106</v>
      </c>
      <c r="K3883">
        <v>1484958399</v>
      </c>
      <c r="L3883" s="17">
        <v>42755.685173611106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5</v>
      </c>
      <c r="R3883" s="5">
        <f t="shared" si="241"/>
        <v>25</v>
      </c>
      <c r="S3883" t="str">
        <f t="shared" si="242"/>
        <v>theater</v>
      </c>
      <c r="T3883" t="str">
        <f t="shared" si="243"/>
        <v>musical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7">
        <v>42400.627083333333</v>
      </c>
      <c r="K3884">
        <v>1451950570</v>
      </c>
      <c r="L3884" s="17">
        <v>42373.65011574074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5" t="e">
        <f t="shared" si="241"/>
        <v>#DIV/0!</v>
      </c>
      <c r="S3884" t="str">
        <f t="shared" si="242"/>
        <v>theater</v>
      </c>
      <c r="T3884" t="str">
        <f t="shared" si="243"/>
        <v>musical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7">
        <v>41884.269317129627</v>
      </c>
      <c r="K3885">
        <v>1407076069</v>
      </c>
      <c r="L3885" s="17">
        <v>41854.269317129627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5" t="e">
        <f t="shared" si="241"/>
        <v>#DIV/0!</v>
      </c>
      <c r="S3885" t="str">
        <f t="shared" si="242"/>
        <v>theater</v>
      </c>
      <c r="T3885" t="str">
        <f t="shared" si="243"/>
        <v>musical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7">
        <v>42090.416574074072</v>
      </c>
      <c r="K3886">
        <v>1425322792</v>
      </c>
      <c r="L3886" s="17">
        <v>42065.458240740736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5" t="e">
        <f t="shared" si="241"/>
        <v>#DIV/0!</v>
      </c>
      <c r="S3886" t="str">
        <f t="shared" si="242"/>
        <v>theater</v>
      </c>
      <c r="T3886" t="str">
        <f t="shared" si="243"/>
        <v>musical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7">
        <v>42499.617951388886</v>
      </c>
      <c r="K3887">
        <v>1460242191</v>
      </c>
      <c r="L3887" s="17">
        <v>42469.617951388886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5" t="e">
        <f t="shared" si="241"/>
        <v>#DIV/0!</v>
      </c>
      <c r="S3887" t="str">
        <f t="shared" si="242"/>
        <v>theater</v>
      </c>
      <c r="T3887" t="str">
        <f t="shared" si="243"/>
        <v>musical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7">
        <v>41983.894699074073</v>
      </c>
      <c r="K3888">
        <v>1415683702</v>
      </c>
      <c r="L3888" s="17">
        <v>41953.894699074073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5" t="e">
        <f t="shared" si="241"/>
        <v>#DIV/0!</v>
      </c>
      <c r="S3888" t="str">
        <f t="shared" si="242"/>
        <v>theater</v>
      </c>
      <c r="T3888" t="str">
        <f t="shared" si="243"/>
        <v>musical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7">
        <v>42125.583333333336</v>
      </c>
      <c r="K3889">
        <v>1426538129</v>
      </c>
      <c r="L3889" s="17">
        <v>42079.524641203701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</v>
      </c>
      <c r="R3889" s="5">
        <f t="shared" si="241"/>
        <v>17.5</v>
      </c>
      <c r="S3889" t="str">
        <f t="shared" si="242"/>
        <v>theater</v>
      </c>
      <c r="T3889" t="str">
        <f t="shared" si="243"/>
        <v>musical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7">
        <v>42792.212476851848</v>
      </c>
      <c r="K3890">
        <v>1485522358</v>
      </c>
      <c r="L3890" s="17">
        <v>42762.212476851848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27.1</v>
      </c>
      <c r="R3890" s="5">
        <f t="shared" si="241"/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7">
        <v>42008.643055555549</v>
      </c>
      <c r="K3891">
        <v>1417651630</v>
      </c>
      <c r="L3891" s="17">
        <v>41976.671643518515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</v>
      </c>
      <c r="R3891" s="5">
        <f t="shared" si="241"/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7">
        <v>42231.42527777778</v>
      </c>
      <c r="K3892">
        <v>1434478344</v>
      </c>
      <c r="L3892" s="17">
        <v>42171.42527777778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16.826666666666668</v>
      </c>
      <c r="R3892" s="5">
        <f t="shared" si="241"/>
        <v>315.5</v>
      </c>
      <c r="S3892" t="str">
        <f t="shared" si="242"/>
        <v>theater</v>
      </c>
      <c r="T3892" t="str">
        <f t="shared" si="243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7">
        <v>42085.874305555553</v>
      </c>
      <c r="K3893">
        <v>1424488244</v>
      </c>
      <c r="L3893" s="17">
        <v>42055.799120370364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32.5</v>
      </c>
      <c r="R3893" s="5">
        <f t="shared" si="241"/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7">
        <v>41874.958333333328</v>
      </c>
      <c r="K3894">
        <v>1408203557</v>
      </c>
      <c r="L3894" s="17">
        <v>41867.31894675926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5" t="e">
        <f t="shared" si="241"/>
        <v>#DIV/0!</v>
      </c>
      <c r="S3894" t="str">
        <f t="shared" si="242"/>
        <v>theater</v>
      </c>
      <c r="T3894" t="str">
        <f t="shared" si="243"/>
        <v>plays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7">
        <v>41820.916666666664</v>
      </c>
      <c r="K3895">
        <v>1400600840</v>
      </c>
      <c r="L3895" s="17">
        <v>41779.324537037035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21.55</v>
      </c>
      <c r="R3895" s="5">
        <f t="shared" si="241"/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7">
        <v>42709.874305555553</v>
      </c>
      <c r="K3896">
        <v>1478386812</v>
      </c>
      <c r="L3896" s="17">
        <v>42679.625138888885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3.4666666666666663</v>
      </c>
      <c r="R3896" s="5">
        <f t="shared" si="241"/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7">
        <v>42062.916875000003</v>
      </c>
      <c r="K3897">
        <v>1422424818</v>
      </c>
      <c r="L3897" s="17">
        <v>42031.916875000003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5</v>
      </c>
      <c r="R3897" s="5">
        <f t="shared" si="241"/>
        <v>50</v>
      </c>
      <c r="S3897" t="str">
        <f t="shared" si="242"/>
        <v>theater</v>
      </c>
      <c r="T3897" t="str">
        <f t="shared" si="243"/>
        <v>plays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7">
        <v>41806.858541666668</v>
      </c>
      <c r="K3898">
        <v>1401770178</v>
      </c>
      <c r="L3898" s="17">
        <v>41792.858541666668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10.625</v>
      </c>
      <c r="R3898" s="5">
        <f t="shared" si="241"/>
        <v>42.5</v>
      </c>
      <c r="S3898" t="str">
        <f t="shared" si="242"/>
        <v>theater</v>
      </c>
      <c r="T3898" t="str">
        <f t="shared" si="243"/>
        <v>plays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7">
        <v>42012.540312499994</v>
      </c>
      <c r="K3899">
        <v>1418158683</v>
      </c>
      <c r="L3899" s="17">
        <v>41982.540312499994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17.599999999999998</v>
      </c>
      <c r="R3899" s="5">
        <f t="shared" si="241"/>
        <v>44</v>
      </c>
      <c r="S3899" t="str">
        <f t="shared" si="242"/>
        <v>theater</v>
      </c>
      <c r="T3899" t="str">
        <f t="shared" si="243"/>
        <v>plays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7">
        <v>42233.333333333336</v>
      </c>
      <c r="K3900">
        <v>1436355270</v>
      </c>
      <c r="L3900" s="17">
        <v>42193.148958333331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32.56</v>
      </c>
      <c r="R3900" s="5">
        <f t="shared" si="241"/>
        <v>50.875</v>
      </c>
      <c r="S3900" t="str">
        <f t="shared" si="242"/>
        <v>theater</v>
      </c>
      <c r="T3900" t="str">
        <f t="shared" si="243"/>
        <v>plays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7">
        <v>41863.441678240735</v>
      </c>
      <c r="K3901">
        <v>1406140561</v>
      </c>
      <c r="L3901" s="17">
        <v>41843.441678240735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</v>
      </c>
      <c r="R3901" s="5">
        <f t="shared" si="241"/>
        <v>62.5</v>
      </c>
      <c r="S3901" t="str">
        <f t="shared" si="242"/>
        <v>theater</v>
      </c>
      <c r="T3901" t="str">
        <f t="shared" si="243"/>
        <v>plays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7">
        <v>42165.759155092594</v>
      </c>
      <c r="K3902">
        <v>1431396791</v>
      </c>
      <c r="L3902" s="17">
        <v>42135.759155092594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5.4</v>
      </c>
      <c r="R3902" s="5">
        <f t="shared" si="241"/>
        <v>27</v>
      </c>
      <c r="S3902" t="str">
        <f t="shared" si="242"/>
        <v>theater</v>
      </c>
      <c r="T3902" t="str">
        <f t="shared" si="243"/>
        <v>plays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7">
        <v>42357.493043981485</v>
      </c>
      <c r="K3903">
        <v>1447098599</v>
      </c>
      <c r="L3903" s="17">
        <v>42317.493043981485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0.83333333333333337</v>
      </c>
      <c r="R3903" s="5">
        <f t="shared" si="241"/>
        <v>25</v>
      </c>
      <c r="S3903" t="str">
        <f t="shared" si="242"/>
        <v>theater</v>
      </c>
      <c r="T3903" t="str">
        <f t="shared" si="243"/>
        <v>plays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7">
        <v>42688.176412037035</v>
      </c>
      <c r="K3904">
        <v>1476962042</v>
      </c>
      <c r="L3904" s="17">
        <v>42663.134745370371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48.833333333333336</v>
      </c>
      <c r="R3904" s="5">
        <f t="shared" si="241"/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7">
        <v>42230.484722222223</v>
      </c>
      <c r="K3905">
        <v>1435709765</v>
      </c>
      <c r="L3905" s="17">
        <v>42185.677835648145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5" t="e">
        <f t="shared" si="241"/>
        <v>#DIV/0!</v>
      </c>
      <c r="S3905" t="str">
        <f t="shared" si="242"/>
        <v>theater</v>
      </c>
      <c r="T3905" t="str">
        <f t="shared" si="243"/>
        <v>plays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7">
        <v>42108.87777777778</v>
      </c>
      <c r="K3906">
        <v>1427866200</v>
      </c>
      <c r="L3906" s="17">
        <v>42094.895833333336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0"/>
        <v>0.03</v>
      </c>
      <c r="R3906" s="5">
        <f t="shared" si="241"/>
        <v>1.5</v>
      </c>
      <c r="S3906" t="str">
        <f t="shared" si="242"/>
        <v>theater</v>
      </c>
      <c r="T3906" t="str">
        <f t="shared" si="243"/>
        <v>plays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7">
        <v>42166.624999999993</v>
      </c>
      <c r="K3907">
        <v>1430405903</v>
      </c>
      <c r="L3907" s="17">
        <v>42124.290543981479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4">E3907/D3907*100</f>
        <v>11.533333333333333</v>
      </c>
      <c r="R3907" s="5">
        <f t="shared" ref="R3907:R3970" si="245">E3907/N3907</f>
        <v>24.714285714285715</v>
      </c>
      <c r="S3907" t="str">
        <f t="shared" ref="S3907:S3970" si="246">LEFT(P3907,SEARCH("/",P3907)-1)</f>
        <v>theater</v>
      </c>
      <c r="T3907" t="str">
        <f t="shared" ref="T3907:T3970" si="247">RIGHT(P3907,LEN(P3907)-SEARCH("/",P3907))</f>
        <v>plays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7">
        <v>42181.225694444445</v>
      </c>
      <c r="K3908">
        <v>1432072893</v>
      </c>
      <c r="L3908" s="17">
        <v>42143.584409722222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67.333333333333329</v>
      </c>
      <c r="R3908" s="5">
        <f t="shared" si="245"/>
        <v>63.125</v>
      </c>
      <c r="S3908" t="str">
        <f t="shared" si="246"/>
        <v>theater</v>
      </c>
      <c r="T3908" t="str">
        <f t="shared" si="247"/>
        <v>plays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7">
        <v>41938.505555555552</v>
      </c>
      <c r="K3909">
        <v>1411587606</v>
      </c>
      <c r="L3909" s="17">
        <v>41906.486180555556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15.299999999999999</v>
      </c>
      <c r="R3909" s="5">
        <f t="shared" si="245"/>
        <v>38.25</v>
      </c>
      <c r="S3909" t="str">
        <f t="shared" si="246"/>
        <v>theater</v>
      </c>
      <c r="T3909" t="str">
        <f t="shared" si="247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7">
        <v>41848.802037037036</v>
      </c>
      <c r="K3910">
        <v>1405307696</v>
      </c>
      <c r="L3910" s="17">
        <v>41833.802037037036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8.6666666666666679</v>
      </c>
      <c r="R3910" s="5">
        <f t="shared" si="245"/>
        <v>16.25</v>
      </c>
      <c r="S3910" t="str">
        <f t="shared" si="246"/>
        <v>theater</v>
      </c>
      <c r="T3910" t="str">
        <f t="shared" si="247"/>
        <v>plays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7">
        <v>41893.025949074072</v>
      </c>
      <c r="K3911">
        <v>1407832642</v>
      </c>
      <c r="L3911" s="17">
        <v>41863.025949074072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0.22499999999999998</v>
      </c>
      <c r="R3911" s="5">
        <f t="shared" si="245"/>
        <v>33.75</v>
      </c>
      <c r="S3911" t="str">
        <f t="shared" si="246"/>
        <v>theater</v>
      </c>
      <c r="T3911" t="str">
        <f t="shared" si="247"/>
        <v>plays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7">
        <v>42254.423576388886</v>
      </c>
      <c r="K3912">
        <v>1439057397</v>
      </c>
      <c r="L3912" s="17">
        <v>42224.423576388886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3.0833333333333335</v>
      </c>
      <c r="R3912" s="5">
        <f t="shared" si="245"/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7">
        <v>41969.520567129628</v>
      </c>
      <c r="K3913">
        <v>1414438177</v>
      </c>
      <c r="L3913" s="17">
        <v>41939.478900462964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37.412500000000001</v>
      </c>
      <c r="R3913" s="5">
        <f t="shared" si="245"/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7">
        <v>42118.857638888883</v>
      </c>
      <c r="K3914">
        <v>1424759330</v>
      </c>
      <c r="L3914" s="17">
        <v>42058.936689814807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6.6666666666666671E-3</v>
      </c>
      <c r="R3914" s="5">
        <f t="shared" si="245"/>
        <v>1</v>
      </c>
      <c r="S3914" t="str">
        <f t="shared" si="246"/>
        <v>theater</v>
      </c>
      <c r="T3914" t="str">
        <f t="shared" si="247"/>
        <v>plays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7">
        <v>42337.919548611106</v>
      </c>
      <c r="K3915">
        <v>1446267849</v>
      </c>
      <c r="L3915" s="17">
        <v>42307.877881944441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10</v>
      </c>
      <c r="R3915" s="5">
        <f t="shared" si="245"/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7">
        <v>42134.624305555553</v>
      </c>
      <c r="K3916">
        <v>1429558756</v>
      </c>
      <c r="L3916" s="17">
        <v>42114.485601851848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36.36</v>
      </c>
      <c r="R3916" s="5">
        <f t="shared" si="245"/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7">
        <v>42522.651724537034</v>
      </c>
      <c r="K3917">
        <v>1462232309</v>
      </c>
      <c r="L3917" s="17">
        <v>42492.651724537034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0.33333333333333337</v>
      </c>
      <c r="R3917" s="5">
        <f t="shared" si="245"/>
        <v>5</v>
      </c>
      <c r="S3917" t="str">
        <f t="shared" si="246"/>
        <v>theater</v>
      </c>
      <c r="T3917" t="str">
        <f t="shared" si="247"/>
        <v>plays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7">
        <v>42524.138333333329</v>
      </c>
      <c r="K3918">
        <v>1462360752</v>
      </c>
      <c r="L3918" s="17">
        <v>42494.138333333329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5" t="e">
        <f t="shared" si="245"/>
        <v>#DIV/0!</v>
      </c>
      <c r="S3918" t="str">
        <f t="shared" si="246"/>
        <v>theater</v>
      </c>
      <c r="T3918" t="str">
        <f t="shared" si="247"/>
        <v>plays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7">
        <v>41893.193993055553</v>
      </c>
      <c r="K3919">
        <v>1407847161</v>
      </c>
      <c r="L3919" s="17">
        <v>41863.193993055553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0.2857142857142857</v>
      </c>
      <c r="R3919" s="5">
        <f t="shared" si="245"/>
        <v>10</v>
      </c>
      <c r="S3919" t="str">
        <f t="shared" si="246"/>
        <v>theater</v>
      </c>
      <c r="T3919" t="str">
        <f t="shared" si="247"/>
        <v>plays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7">
        <v>41855.333333333328</v>
      </c>
      <c r="K3920">
        <v>1406131023</v>
      </c>
      <c r="L3920" s="17">
        <v>41843.331284722219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0.2</v>
      </c>
      <c r="R3920" s="5">
        <f t="shared" si="245"/>
        <v>40</v>
      </c>
      <c r="S3920" t="str">
        <f t="shared" si="246"/>
        <v>theater</v>
      </c>
      <c r="T3920" t="str">
        <f t="shared" si="247"/>
        <v>plays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7">
        <v>42386.666666666664</v>
      </c>
      <c r="K3921">
        <v>1450628773</v>
      </c>
      <c r="L3921" s="17">
        <v>42358.351539351854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1.7999999999999998</v>
      </c>
      <c r="R3921" s="5">
        <f t="shared" si="245"/>
        <v>30</v>
      </c>
      <c r="S3921" t="str">
        <f t="shared" si="246"/>
        <v>theater</v>
      </c>
      <c r="T3921" t="str">
        <f t="shared" si="247"/>
        <v>plays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7">
        <v>42687.095601851855</v>
      </c>
      <c r="K3922">
        <v>1476436660</v>
      </c>
      <c r="L3922" s="17">
        <v>42657.053935185184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5.4</v>
      </c>
      <c r="R3922" s="5">
        <f t="shared" si="245"/>
        <v>45</v>
      </c>
      <c r="S3922" t="str">
        <f t="shared" si="246"/>
        <v>theater</v>
      </c>
      <c r="T3922" t="str">
        <f t="shared" si="247"/>
        <v>plays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7">
        <v>41938.416666666664</v>
      </c>
      <c r="K3923">
        <v>1413291655</v>
      </c>
      <c r="L3923" s="17">
        <v>41926.208969907406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5" t="e">
        <f t="shared" si="245"/>
        <v>#DIV/0!</v>
      </c>
      <c r="S3923" t="str">
        <f t="shared" si="246"/>
        <v>theater</v>
      </c>
      <c r="T3923" t="str">
        <f t="shared" si="247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7">
        <v>42065.624999999993</v>
      </c>
      <c r="K3924">
        <v>1421432810</v>
      </c>
      <c r="L3924" s="17">
        <v>42020.435300925928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8.1333333333333329</v>
      </c>
      <c r="R3924" s="5">
        <f t="shared" si="245"/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7">
        <v>42103.646655092591</v>
      </c>
      <c r="K3925">
        <v>1426203071</v>
      </c>
      <c r="L3925" s="17">
        <v>42075.646655092591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12.034782608695652</v>
      </c>
      <c r="R3925" s="5">
        <f t="shared" si="245"/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7">
        <v>41816.626412037032</v>
      </c>
      <c r="K3926">
        <v>1401231722</v>
      </c>
      <c r="L3926" s="17">
        <v>41786.626412037032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15.266666666666667</v>
      </c>
      <c r="R3926" s="5">
        <f t="shared" si="245"/>
        <v>57.25</v>
      </c>
      <c r="S3926" t="str">
        <f t="shared" si="246"/>
        <v>theater</v>
      </c>
      <c r="T3926" t="str">
        <f t="shared" si="247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7">
        <v>41850.537488425922</v>
      </c>
      <c r="K3927">
        <v>1404161639</v>
      </c>
      <c r="L3927" s="17">
        <v>41820.537488425922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10</v>
      </c>
      <c r="R3927" s="5">
        <f t="shared" si="245"/>
        <v>5</v>
      </c>
      <c r="S3927" t="str">
        <f t="shared" si="246"/>
        <v>theater</v>
      </c>
      <c r="T3927" t="str">
        <f t="shared" si="247"/>
        <v>plays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7">
        <v>41999.751712962963</v>
      </c>
      <c r="K3928">
        <v>1417053748</v>
      </c>
      <c r="L3928" s="17">
        <v>41969.751712962963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0.3</v>
      </c>
      <c r="R3928" s="5">
        <f t="shared" si="245"/>
        <v>15</v>
      </c>
      <c r="S3928" t="str">
        <f t="shared" si="246"/>
        <v>theater</v>
      </c>
      <c r="T3928" t="str">
        <f t="shared" si="247"/>
        <v>plays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7">
        <v>41859.934074074074</v>
      </c>
      <c r="K3929">
        <v>1404973504</v>
      </c>
      <c r="L3929" s="17">
        <v>41829.934074074074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1</v>
      </c>
      <c r="R3929" s="5">
        <f t="shared" si="245"/>
        <v>12.5</v>
      </c>
      <c r="S3929" t="str">
        <f t="shared" si="246"/>
        <v>theater</v>
      </c>
      <c r="T3929" t="str">
        <f t="shared" si="247"/>
        <v>plays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7">
        <v>42292.874305555553</v>
      </c>
      <c r="K3930">
        <v>1442593427</v>
      </c>
      <c r="L3930" s="17">
        <v>42265.349849537037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13.020000000000001</v>
      </c>
      <c r="R3930" s="5">
        <f t="shared" si="245"/>
        <v>93</v>
      </c>
      <c r="S3930" t="str">
        <f t="shared" si="246"/>
        <v>theater</v>
      </c>
      <c r="T3930" t="str">
        <f t="shared" si="247"/>
        <v>plays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7">
        <v>42631.493807870364</v>
      </c>
      <c r="K3931">
        <v>1471636265</v>
      </c>
      <c r="L3931" s="17">
        <v>42601.493807870364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2.2650000000000001</v>
      </c>
      <c r="R3931" s="5">
        <f t="shared" si="245"/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7">
        <v>42460.916666666664</v>
      </c>
      <c r="K3932">
        <v>1457078868</v>
      </c>
      <c r="L3932" s="17">
        <v>42433.00541666666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5" t="e">
        <f t="shared" si="245"/>
        <v>#DIV/0!</v>
      </c>
      <c r="S3932" t="str">
        <f t="shared" si="246"/>
        <v>theater</v>
      </c>
      <c r="T3932" t="str">
        <f t="shared" si="247"/>
        <v>plays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7">
        <v>42252.818368055552</v>
      </c>
      <c r="K3933">
        <v>1439350707</v>
      </c>
      <c r="L3933" s="17">
        <v>42227.818368055552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5" t="e">
        <f t="shared" si="245"/>
        <v>#DIV/0!</v>
      </c>
      <c r="S3933" t="str">
        <f t="shared" si="246"/>
        <v>theater</v>
      </c>
      <c r="T3933" t="str">
        <f t="shared" si="247"/>
        <v>plays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7">
        <v>42444.793564814812</v>
      </c>
      <c r="K3934">
        <v>1455508964</v>
      </c>
      <c r="L3934" s="17">
        <v>42414.835231481477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8.3333333333333332E-3</v>
      </c>
      <c r="R3934" s="5">
        <f t="shared" si="245"/>
        <v>1</v>
      </c>
      <c r="S3934" t="str">
        <f t="shared" si="246"/>
        <v>theater</v>
      </c>
      <c r="T3934" t="str">
        <f t="shared" si="247"/>
        <v>plays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7">
        <v>42567.696527777771</v>
      </c>
      <c r="K3935">
        <v>1466205262</v>
      </c>
      <c r="L3935" s="17">
        <v>42538.634976851848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15.742857142857142</v>
      </c>
      <c r="R3935" s="5">
        <f t="shared" si="245"/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7">
        <v>42278.208333333336</v>
      </c>
      <c r="K3936">
        <v>1439827639</v>
      </c>
      <c r="L3936" s="17">
        <v>42233.338414351849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11</v>
      </c>
      <c r="R3936" s="5">
        <f t="shared" si="245"/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7">
        <v>42281.323449074065</v>
      </c>
      <c r="K3937">
        <v>1438789546</v>
      </c>
      <c r="L3937" s="17">
        <v>42221.323449074065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43.833333333333336</v>
      </c>
      <c r="R3937" s="5">
        <f t="shared" si="245"/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7">
        <v>42704.971296296295</v>
      </c>
      <c r="K3938">
        <v>1477981120</v>
      </c>
      <c r="L3938" s="17">
        <v>42674.929629629631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5" t="e">
        <f t="shared" si="245"/>
        <v>#DIV/0!</v>
      </c>
      <c r="S3938" t="str">
        <f t="shared" si="246"/>
        <v>theater</v>
      </c>
      <c r="T3938" t="str">
        <f t="shared" si="247"/>
        <v>plays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7">
        <v>42562.298148148147</v>
      </c>
      <c r="K3939">
        <v>1465830560</v>
      </c>
      <c r="L3939" s="17">
        <v>42534.298148148147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86.135181975736558</v>
      </c>
      <c r="R3939" s="5">
        <f t="shared" si="245"/>
        <v>248.5</v>
      </c>
      <c r="S3939" t="str">
        <f t="shared" si="246"/>
        <v>theater</v>
      </c>
      <c r="T3939" t="str">
        <f t="shared" si="247"/>
        <v>plays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7">
        <v>42182.572384259263</v>
      </c>
      <c r="K3940">
        <v>1432763054</v>
      </c>
      <c r="L3940" s="17">
        <v>42151.572384259263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12.196620583717358</v>
      </c>
      <c r="R3940" s="5">
        <f t="shared" si="245"/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7">
        <v>41918.854166666664</v>
      </c>
      <c r="K3941">
        <v>1412328979</v>
      </c>
      <c r="L3941" s="17">
        <v>41915.066886574074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0.1</v>
      </c>
      <c r="R3941" s="5">
        <f t="shared" si="245"/>
        <v>5</v>
      </c>
      <c r="S3941" t="str">
        <f t="shared" si="246"/>
        <v>theater</v>
      </c>
      <c r="T3941" t="str">
        <f t="shared" si="247"/>
        <v>plays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7">
        <v>42006.159155092588</v>
      </c>
      <c r="K3942">
        <v>1416311351</v>
      </c>
      <c r="L3942" s="17">
        <v>41961.159155092588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0.22</v>
      </c>
      <c r="R3942" s="5">
        <f t="shared" si="245"/>
        <v>5.5</v>
      </c>
      <c r="S3942" t="str">
        <f t="shared" si="246"/>
        <v>theater</v>
      </c>
      <c r="T3942" t="str">
        <f t="shared" si="247"/>
        <v>plays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7">
        <v>41967.708333333336</v>
      </c>
      <c r="K3943">
        <v>1414505137</v>
      </c>
      <c r="L3943" s="17">
        <v>41940.253900462958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0.90909090909090906</v>
      </c>
      <c r="R3943" s="5">
        <f t="shared" si="245"/>
        <v>25</v>
      </c>
      <c r="S3943" t="str">
        <f t="shared" si="246"/>
        <v>theater</v>
      </c>
      <c r="T3943" t="str">
        <f t="shared" si="247"/>
        <v>plays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7">
        <v>42171.570763888885</v>
      </c>
      <c r="K3944">
        <v>1429306914</v>
      </c>
      <c r="L3944" s="17">
        <v>42111.570763888885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5" t="e">
        <f t="shared" si="245"/>
        <v>#DIV/0!</v>
      </c>
      <c r="S3944" t="str">
        <f t="shared" si="246"/>
        <v>theater</v>
      </c>
      <c r="T3944" t="str">
        <f t="shared" si="247"/>
        <v>plays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7">
        <v>42310.368055555555</v>
      </c>
      <c r="K3945">
        <v>1443811268</v>
      </c>
      <c r="L3945" s="17">
        <v>42279.445231481477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35.64</v>
      </c>
      <c r="R3945" s="5">
        <f t="shared" si="245"/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7">
        <v>42243.329571759255</v>
      </c>
      <c r="K3946">
        <v>1438098875</v>
      </c>
      <c r="L3946" s="17">
        <v>42213.329571759255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5" t="e">
        <f t="shared" si="245"/>
        <v>#DIV/0!</v>
      </c>
      <c r="S3946" t="str">
        <f t="shared" si="246"/>
        <v>theater</v>
      </c>
      <c r="T3946" t="str">
        <f t="shared" si="247"/>
        <v>plays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7">
        <v>42139.468379629623</v>
      </c>
      <c r="K3947">
        <v>1429125268</v>
      </c>
      <c r="L3947" s="17">
        <v>42109.468379629623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0.25</v>
      </c>
      <c r="R3947" s="5">
        <f t="shared" si="245"/>
        <v>5</v>
      </c>
      <c r="S3947" t="str">
        <f t="shared" si="246"/>
        <v>theater</v>
      </c>
      <c r="T3947" t="str">
        <f t="shared" si="247"/>
        <v>plays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7">
        <v>42062.999999999993</v>
      </c>
      <c r="K3948">
        <v>1422388822</v>
      </c>
      <c r="L3948" s="17">
        <v>42031.500254629624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</v>
      </c>
      <c r="R3948" s="5">
        <f t="shared" si="245"/>
        <v>39</v>
      </c>
      <c r="S3948" t="str">
        <f t="shared" si="246"/>
        <v>theater</v>
      </c>
      <c r="T3948" t="str">
        <f t="shared" si="247"/>
        <v>plays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7">
        <v>42644.809537037036</v>
      </c>
      <c r="K3949">
        <v>1472786744</v>
      </c>
      <c r="L3949" s="17">
        <v>42614.809537037036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3.3666666666666663</v>
      </c>
      <c r="R3949" s="5">
        <f t="shared" si="245"/>
        <v>50.5</v>
      </c>
      <c r="S3949" t="str">
        <f t="shared" si="246"/>
        <v>theater</v>
      </c>
      <c r="T3949" t="str">
        <f t="shared" si="247"/>
        <v>plays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7">
        <v>41888.992164351846</v>
      </c>
      <c r="K3950">
        <v>1404892123</v>
      </c>
      <c r="L3950" s="17">
        <v>41828.992164351846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5" t="e">
        <f t="shared" si="245"/>
        <v>#DIV/0!</v>
      </c>
      <c r="S3950" t="str">
        <f t="shared" si="246"/>
        <v>theater</v>
      </c>
      <c r="T3950" t="str">
        <f t="shared" si="247"/>
        <v>plays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7">
        <v>42045.787280092591</v>
      </c>
      <c r="K3951">
        <v>1421031221</v>
      </c>
      <c r="L3951" s="17">
        <v>42015.787280092591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15.770000000000001</v>
      </c>
      <c r="R3951" s="5">
        <f t="shared" si="245"/>
        <v>49.28125</v>
      </c>
      <c r="S3951" t="str">
        <f t="shared" si="246"/>
        <v>theater</v>
      </c>
      <c r="T3951" t="str">
        <f t="shared" si="247"/>
        <v>plays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7">
        <v>42468.440972222219</v>
      </c>
      <c r="K3952">
        <v>1457628680</v>
      </c>
      <c r="L3952" s="17">
        <v>42439.368981481479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0.625</v>
      </c>
      <c r="R3952" s="5">
        <f t="shared" si="245"/>
        <v>25</v>
      </c>
      <c r="S3952" t="str">
        <f t="shared" si="246"/>
        <v>theater</v>
      </c>
      <c r="T3952" t="str">
        <f t="shared" si="247"/>
        <v>plays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7">
        <v>42493.45071759259</v>
      </c>
      <c r="K3953">
        <v>1457120942</v>
      </c>
      <c r="L3953" s="17">
        <v>42433.492384259262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5.0000000000000001E-4</v>
      </c>
      <c r="R3953" s="5">
        <f t="shared" si="245"/>
        <v>1</v>
      </c>
      <c r="S3953" t="str">
        <f t="shared" si="246"/>
        <v>theater</v>
      </c>
      <c r="T3953" t="str">
        <f t="shared" si="247"/>
        <v>plays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7">
        <v>42303.457060185181</v>
      </c>
      <c r="K3954">
        <v>1440701890</v>
      </c>
      <c r="L3954" s="17">
        <v>42243.457060185181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9.6153846153846159E-2</v>
      </c>
      <c r="R3954" s="5">
        <f t="shared" si="245"/>
        <v>25</v>
      </c>
      <c r="S3954" t="str">
        <f t="shared" si="246"/>
        <v>theater</v>
      </c>
      <c r="T3954" t="str">
        <f t="shared" si="247"/>
        <v>plays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7">
        <v>42580.645138888889</v>
      </c>
      <c r="K3955">
        <v>1467162586</v>
      </c>
      <c r="L3955" s="17">
        <v>42549.715115740742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5" t="e">
        <f t="shared" si="245"/>
        <v>#DIV/0!</v>
      </c>
      <c r="S3955" t="str">
        <f t="shared" si="246"/>
        <v>theater</v>
      </c>
      <c r="T3955" t="str">
        <f t="shared" si="247"/>
        <v>plays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7">
        <v>41834.317870370367</v>
      </c>
      <c r="K3956">
        <v>1400168264</v>
      </c>
      <c r="L3956" s="17">
        <v>41774.317870370367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5" t="e">
        <f t="shared" si="245"/>
        <v>#DIV/0!</v>
      </c>
      <c r="S3956" t="str">
        <f t="shared" si="246"/>
        <v>theater</v>
      </c>
      <c r="T3956" t="str">
        <f t="shared" si="247"/>
        <v>plays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7">
        <v>42336.557187499995</v>
      </c>
      <c r="K3957">
        <v>1446150141</v>
      </c>
      <c r="L3957" s="17">
        <v>42306.515520833331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24.285714285714285</v>
      </c>
      <c r="R3957" s="5">
        <f t="shared" si="245"/>
        <v>53.125</v>
      </c>
      <c r="S3957" t="str">
        <f t="shared" si="246"/>
        <v>theater</v>
      </c>
      <c r="T3957" t="str">
        <f t="shared" si="247"/>
        <v>plays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7">
        <v>42484.680555555555</v>
      </c>
      <c r="K3958">
        <v>1459203727</v>
      </c>
      <c r="L3958" s="17">
        <v>42457.598692129628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5" t="e">
        <f t="shared" si="245"/>
        <v>#DIV/0!</v>
      </c>
      <c r="S3958" t="str">
        <f t="shared" si="246"/>
        <v>theater</v>
      </c>
      <c r="T3958" t="str">
        <f t="shared" si="247"/>
        <v>plays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7">
        <v>42559.642986111103</v>
      </c>
      <c r="K3959">
        <v>1464045954</v>
      </c>
      <c r="L3959" s="17">
        <v>42513.642986111103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2.5000000000000001E-2</v>
      </c>
      <c r="R3959" s="5">
        <f t="shared" si="245"/>
        <v>7</v>
      </c>
      <c r="S3959" t="str">
        <f t="shared" si="246"/>
        <v>theater</v>
      </c>
      <c r="T3959" t="str">
        <f t="shared" si="247"/>
        <v>plays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7">
        <v>41853.25</v>
      </c>
      <c r="K3960">
        <v>1403822912</v>
      </c>
      <c r="L3960" s="17">
        <v>41816.617037037038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32.049999999999997</v>
      </c>
      <c r="R3960" s="5">
        <f t="shared" si="245"/>
        <v>40.0625</v>
      </c>
      <c r="S3960" t="str">
        <f t="shared" si="246"/>
        <v>theater</v>
      </c>
      <c r="T3960" t="str">
        <f t="shared" si="247"/>
        <v>plays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7">
        <v>41910.455509259256</v>
      </c>
      <c r="K3961">
        <v>1409338556</v>
      </c>
      <c r="L3961" s="17">
        <v>41880.455509259256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24.333333333333336</v>
      </c>
      <c r="R3961" s="5">
        <f t="shared" si="245"/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7">
        <v>42372.51222222222</v>
      </c>
      <c r="K3962">
        <v>1449260256</v>
      </c>
      <c r="L3962" s="17">
        <v>42342.51222222222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1.5</v>
      </c>
      <c r="R3962" s="5">
        <f t="shared" si="245"/>
        <v>11.25</v>
      </c>
      <c r="S3962" t="str">
        <f t="shared" si="246"/>
        <v>theater</v>
      </c>
      <c r="T3962" t="str">
        <f t="shared" si="247"/>
        <v>plays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7">
        <v>41767.557986111111</v>
      </c>
      <c r="K3963">
        <v>1397683410</v>
      </c>
      <c r="L3963" s="17">
        <v>41745.557986111111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0.42</v>
      </c>
      <c r="R3963" s="5">
        <f t="shared" si="245"/>
        <v>10.5</v>
      </c>
      <c r="S3963" t="str">
        <f t="shared" si="246"/>
        <v>theater</v>
      </c>
      <c r="T3963" t="str">
        <f t="shared" si="247"/>
        <v>plays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7">
        <v>42336.288124999999</v>
      </c>
      <c r="K3964">
        <v>1446562494</v>
      </c>
      <c r="L3964" s="17">
        <v>42311.288124999999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</v>
      </c>
      <c r="R3964" s="5">
        <f t="shared" si="245"/>
        <v>15</v>
      </c>
      <c r="S3964" t="str">
        <f t="shared" si="246"/>
        <v>theater</v>
      </c>
      <c r="T3964" t="str">
        <f t="shared" si="247"/>
        <v>plays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7">
        <v>42325.862465277773</v>
      </c>
      <c r="K3965">
        <v>1445226117</v>
      </c>
      <c r="L3965" s="17">
        <v>42295.820798611108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5" t="e">
        <f t="shared" si="245"/>
        <v>#DIV/0!</v>
      </c>
      <c r="S3965" t="str">
        <f t="shared" si="246"/>
        <v>theater</v>
      </c>
      <c r="T3965" t="str">
        <f t="shared" si="247"/>
        <v>plays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7">
        <v>42113.34706018518</v>
      </c>
      <c r="K3966">
        <v>1424279986</v>
      </c>
      <c r="L3966" s="17">
        <v>42053.388726851852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</v>
      </c>
      <c r="R3966" s="5">
        <f t="shared" si="245"/>
        <v>42</v>
      </c>
      <c r="S3966" t="str">
        <f t="shared" si="246"/>
        <v>theater</v>
      </c>
      <c r="T3966" t="str">
        <f t="shared" si="247"/>
        <v>plays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7">
        <v>42473.860879629625</v>
      </c>
      <c r="K3967">
        <v>1455428380</v>
      </c>
      <c r="L3967" s="17">
        <v>42413.902546296296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14.249999999999998</v>
      </c>
      <c r="R3967" s="5">
        <f t="shared" si="245"/>
        <v>71.25</v>
      </c>
      <c r="S3967" t="str">
        <f t="shared" si="246"/>
        <v>theater</v>
      </c>
      <c r="T3967" t="str">
        <f t="shared" si="247"/>
        <v>plays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7">
        <v>41843.790972222218</v>
      </c>
      <c r="K3968">
        <v>1402506278</v>
      </c>
      <c r="L3968" s="17">
        <v>41801.378217592588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0.6</v>
      </c>
      <c r="R3968" s="5">
        <f t="shared" si="245"/>
        <v>22.5</v>
      </c>
      <c r="S3968" t="str">
        <f t="shared" si="246"/>
        <v>theater</v>
      </c>
      <c r="T3968" t="str">
        <f t="shared" si="247"/>
        <v>plays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7">
        <v>42799.957256944443</v>
      </c>
      <c r="K3969">
        <v>1486191507</v>
      </c>
      <c r="L3969" s="17">
        <v>42769.957256944443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24.117647058823529</v>
      </c>
      <c r="R3969" s="5">
        <f t="shared" si="245"/>
        <v>41</v>
      </c>
      <c r="S3969" t="str">
        <f t="shared" si="246"/>
        <v>theater</v>
      </c>
      <c r="T3969" t="str">
        <f t="shared" si="247"/>
        <v>plays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7">
        <v>42512.48232638889</v>
      </c>
      <c r="K3970">
        <v>1458761673</v>
      </c>
      <c r="L3970" s="17">
        <v>42452.48232638889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4"/>
        <v>10.54</v>
      </c>
      <c r="R3970" s="5">
        <f t="shared" si="245"/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7">
        <v>42610.829861111109</v>
      </c>
      <c r="K3971">
        <v>1471638646</v>
      </c>
      <c r="L3971" s="17">
        <v>42601.521365740737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48">E3971/D3971*100</f>
        <v>7.4690265486725664</v>
      </c>
      <c r="R3971" s="5">
        <f t="shared" ref="R3971:R4034" si="249">E3971/N3971</f>
        <v>35.166666666666664</v>
      </c>
      <c r="S3971" t="str">
        <f t="shared" ref="S3971:S4034" si="250">LEFT(P3971,SEARCH("/",P3971)-1)</f>
        <v>theater</v>
      </c>
      <c r="T3971" t="str">
        <f t="shared" ref="T3971:T4034" si="251">RIGHT(P3971,LEN(P3971)-SEARCH("/",P3971))</f>
        <v>plays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7">
        <v>42477.530219907399</v>
      </c>
      <c r="K3972">
        <v>1458333811</v>
      </c>
      <c r="L3972" s="17">
        <v>42447.530219907399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7.3333333333333334E-2</v>
      </c>
      <c r="R3972" s="5">
        <f t="shared" si="249"/>
        <v>5.5</v>
      </c>
      <c r="S3972" t="str">
        <f t="shared" si="250"/>
        <v>theater</v>
      </c>
      <c r="T3972" t="str">
        <f t="shared" si="251"/>
        <v>plays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7">
        <v>41841.202847222223</v>
      </c>
      <c r="K3973">
        <v>1403355126</v>
      </c>
      <c r="L3973" s="17">
        <v>41811.202847222223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0.97142857142857131</v>
      </c>
      <c r="R3973" s="5">
        <f t="shared" si="249"/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7">
        <v>42040.734189814808</v>
      </c>
      <c r="K3974">
        <v>1418002634</v>
      </c>
      <c r="L3974" s="17">
        <v>41980.734189814808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21.099999999999998</v>
      </c>
      <c r="R3974" s="5">
        <f t="shared" si="249"/>
        <v>26.375</v>
      </c>
      <c r="S3974" t="str">
        <f t="shared" si="250"/>
        <v>theater</v>
      </c>
      <c r="T3974" t="str">
        <f t="shared" si="251"/>
        <v>plays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7">
        <v>42498.833333333336</v>
      </c>
      <c r="K3975">
        <v>1460219110</v>
      </c>
      <c r="L3975" s="17">
        <v>42469.350810185184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78.100000000000009</v>
      </c>
      <c r="R3975" s="5">
        <f t="shared" si="249"/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7">
        <v>42523.213518518511</v>
      </c>
      <c r="K3976">
        <v>1462280848</v>
      </c>
      <c r="L3976" s="17">
        <v>42493.213518518511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32</v>
      </c>
      <c r="R3976" s="5">
        <f t="shared" si="249"/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7">
        <v>42564.533541666664</v>
      </c>
      <c r="K3977">
        <v>1465850898</v>
      </c>
      <c r="L3977" s="17">
        <v>42534.533541666664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5" t="e">
        <f t="shared" si="249"/>
        <v>#DIV/0!</v>
      </c>
      <c r="S3977" t="str">
        <f t="shared" si="250"/>
        <v>theater</v>
      </c>
      <c r="T3977" t="str">
        <f t="shared" si="251"/>
        <v>plays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7">
        <v>41851.958333333328</v>
      </c>
      <c r="K3978">
        <v>1405024561</v>
      </c>
      <c r="L3978" s="17">
        <v>41830.525011574071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47.692307692307693</v>
      </c>
      <c r="R3978" s="5">
        <f t="shared" si="249"/>
        <v>62</v>
      </c>
      <c r="S3978" t="str">
        <f t="shared" si="250"/>
        <v>theater</v>
      </c>
      <c r="T3978" t="str">
        <f t="shared" si="251"/>
        <v>plays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7">
        <v>42573.455231481479</v>
      </c>
      <c r="K3979">
        <v>1466621732</v>
      </c>
      <c r="L3979" s="17">
        <v>42543.455231481479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1.4500000000000002</v>
      </c>
      <c r="R3979" s="5">
        <f t="shared" si="249"/>
        <v>217.5</v>
      </c>
      <c r="S3979" t="str">
        <f t="shared" si="250"/>
        <v>theater</v>
      </c>
      <c r="T3979" t="str">
        <f t="shared" si="251"/>
        <v>plays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7">
        <v>42035.309641203705</v>
      </c>
      <c r="K3980">
        <v>1417533953</v>
      </c>
      <c r="L3980" s="17">
        <v>41975.309641203705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10.7</v>
      </c>
      <c r="R3980" s="5">
        <f t="shared" si="249"/>
        <v>26.75</v>
      </c>
      <c r="S3980" t="str">
        <f t="shared" si="250"/>
        <v>theater</v>
      </c>
      <c r="T3980" t="str">
        <f t="shared" si="251"/>
        <v>plays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7">
        <v>42092.499999999993</v>
      </c>
      <c r="K3981">
        <v>1425678057</v>
      </c>
      <c r="L3981" s="17">
        <v>42069.570104166669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</v>
      </c>
      <c r="R3981" s="5">
        <f t="shared" si="249"/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7">
        <v>41825.265590277777</v>
      </c>
      <c r="K3982">
        <v>1401978147</v>
      </c>
      <c r="L3982" s="17">
        <v>41795.265590277777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18</v>
      </c>
      <c r="R3982" s="5">
        <f t="shared" si="249"/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7">
        <v>42567.846631944441</v>
      </c>
      <c r="K3983">
        <v>1463545149</v>
      </c>
      <c r="L3983" s="17">
        <v>42507.846631944441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</v>
      </c>
      <c r="R3983" s="5">
        <f t="shared" si="249"/>
        <v>175</v>
      </c>
      <c r="S3983" t="str">
        <f t="shared" si="250"/>
        <v>theater</v>
      </c>
      <c r="T3983" t="str">
        <f t="shared" si="251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7">
        <v>42192.476620370369</v>
      </c>
      <c r="K3984">
        <v>1431113180</v>
      </c>
      <c r="L3984" s="17">
        <v>42132.476620370369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20</v>
      </c>
      <c r="R3984" s="5">
        <f t="shared" si="249"/>
        <v>34</v>
      </c>
      <c r="S3984" t="str">
        <f t="shared" si="250"/>
        <v>theater</v>
      </c>
      <c r="T3984" t="str">
        <f t="shared" si="251"/>
        <v>plays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7">
        <v>41778.957638888889</v>
      </c>
      <c r="K3985">
        <v>1397854356</v>
      </c>
      <c r="L3985" s="17">
        <v>41747.536527777775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34.802513464991023</v>
      </c>
      <c r="R3985" s="5">
        <f t="shared" si="249"/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7">
        <v>41950.666666666664</v>
      </c>
      <c r="K3986">
        <v>1412809644</v>
      </c>
      <c r="L3986" s="17">
        <v>41920.630138888882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</v>
      </c>
      <c r="R3986" s="5">
        <f t="shared" si="249"/>
        <v>9.5</v>
      </c>
      <c r="S3986" t="str">
        <f t="shared" si="250"/>
        <v>theater</v>
      </c>
      <c r="T3986" t="str">
        <f t="shared" si="251"/>
        <v>plays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7">
        <v>42420.545138888883</v>
      </c>
      <c r="K3987">
        <v>1454173120</v>
      </c>
      <c r="L3987" s="17">
        <v>42399.374074074069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32.049999999999997</v>
      </c>
      <c r="R3987" s="5">
        <f t="shared" si="249"/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7">
        <v>42496.211111111108</v>
      </c>
      <c r="K3988">
        <v>1460034594</v>
      </c>
      <c r="L3988" s="17">
        <v>42467.215208333328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</v>
      </c>
      <c r="R3988" s="5">
        <f t="shared" si="249"/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7">
        <v>41775.591319444444</v>
      </c>
      <c r="K3989">
        <v>1399414290</v>
      </c>
      <c r="L3989" s="17">
        <v>41765.591319444444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37.75</v>
      </c>
      <c r="R3989" s="5">
        <f t="shared" si="249"/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7">
        <v>42244.747835648144</v>
      </c>
      <c r="K3990">
        <v>1439517413</v>
      </c>
      <c r="L3990" s="17">
        <v>42229.747835648144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</v>
      </c>
      <c r="R3990" s="5">
        <f t="shared" si="249"/>
        <v>8</v>
      </c>
      <c r="S3990" t="str">
        <f t="shared" si="250"/>
        <v>theater</v>
      </c>
      <c r="T3990" t="str">
        <f t="shared" si="251"/>
        <v>plays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7">
        <v>42316.458113425928</v>
      </c>
      <c r="K3991">
        <v>1444413581</v>
      </c>
      <c r="L3991" s="17">
        <v>42286.416446759256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5" t="e">
        <f t="shared" si="249"/>
        <v>#DIV/0!</v>
      </c>
      <c r="S3991" t="str">
        <f t="shared" si="250"/>
        <v>theater</v>
      </c>
      <c r="T3991" t="str">
        <f t="shared" si="251"/>
        <v>plays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7">
        <v>42431.339039351849</v>
      </c>
      <c r="K3992">
        <v>1454342893</v>
      </c>
      <c r="L3992" s="17">
        <v>42401.339039351849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</v>
      </c>
      <c r="R3992" s="5">
        <f t="shared" si="249"/>
        <v>23</v>
      </c>
      <c r="S3992" t="str">
        <f t="shared" si="250"/>
        <v>theater</v>
      </c>
      <c r="T3992" t="str">
        <f t="shared" si="251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7">
        <v>42155.311134259253</v>
      </c>
      <c r="K3993">
        <v>1430494082</v>
      </c>
      <c r="L3993" s="17">
        <v>42125.311134259253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20</v>
      </c>
      <c r="R3993" s="5">
        <f t="shared" si="249"/>
        <v>100</v>
      </c>
      <c r="S3993" t="str">
        <f t="shared" si="250"/>
        <v>theater</v>
      </c>
      <c r="T3993" t="str">
        <f t="shared" si="251"/>
        <v>plays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7">
        <v>42349.648831018516</v>
      </c>
      <c r="K3994">
        <v>1444689259</v>
      </c>
      <c r="L3994" s="17">
        <v>42289.607164351844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</v>
      </c>
      <c r="R3994" s="5">
        <f t="shared" si="249"/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7">
        <v>42137.531388888885</v>
      </c>
      <c r="K3995">
        <v>1428957912</v>
      </c>
      <c r="L3995" s="17">
        <v>42107.531388888885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6.0000000000000001E-3</v>
      </c>
      <c r="R3995" s="5">
        <f t="shared" si="249"/>
        <v>3</v>
      </c>
      <c r="S3995" t="str">
        <f t="shared" si="250"/>
        <v>theater</v>
      </c>
      <c r="T3995" t="str">
        <f t="shared" si="251"/>
        <v>plays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7">
        <v>41839.056597222218</v>
      </c>
      <c r="K3996">
        <v>1403169690</v>
      </c>
      <c r="L3996" s="17">
        <v>41809.056597222218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0.25</v>
      </c>
      <c r="R3996" s="5">
        <f t="shared" si="249"/>
        <v>5</v>
      </c>
      <c r="S3996" t="str">
        <f t="shared" si="250"/>
        <v>theater</v>
      </c>
      <c r="T3996" t="str">
        <f t="shared" si="251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7">
        <v>42049.143749999996</v>
      </c>
      <c r="K3997">
        <v>1421339077</v>
      </c>
      <c r="L3997" s="17">
        <v>42019.350428240738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35</v>
      </c>
      <c r="R3997" s="5">
        <f t="shared" si="249"/>
        <v>17.5</v>
      </c>
      <c r="S3997" t="str">
        <f t="shared" si="250"/>
        <v>theater</v>
      </c>
      <c r="T3997" t="str">
        <f t="shared" si="251"/>
        <v>plays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7">
        <v>41963.336111111108</v>
      </c>
      <c r="K3998">
        <v>1415341464</v>
      </c>
      <c r="L3998" s="17">
        <v>41949.933611111104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16.566666666666666</v>
      </c>
      <c r="R3998" s="5">
        <f t="shared" si="249"/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7">
        <v>42099.016446759262</v>
      </c>
      <c r="K3999">
        <v>1425633821</v>
      </c>
      <c r="L3999" s="17">
        <v>42069.058113425919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5" t="e">
        <f t="shared" si="249"/>
        <v>#DIV/0!</v>
      </c>
      <c r="S3999" t="str">
        <f t="shared" si="250"/>
        <v>theater</v>
      </c>
      <c r="T3999" t="str">
        <f t="shared" si="251"/>
        <v>plays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7">
        <v>42091.588263888887</v>
      </c>
      <c r="K4000">
        <v>1424992026</v>
      </c>
      <c r="L4000" s="17">
        <v>42061.629930555551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57.199999999999996</v>
      </c>
      <c r="R4000" s="5">
        <f t="shared" si="249"/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7">
        <v>41882.494317129625</v>
      </c>
      <c r="K4001">
        <v>1406058798</v>
      </c>
      <c r="L4001" s="17">
        <v>41842.495347222219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16.514285714285716</v>
      </c>
      <c r="R4001" s="5">
        <f t="shared" si="249"/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7">
        <v>42497.27034722222</v>
      </c>
      <c r="K4002">
        <v>1457450958</v>
      </c>
      <c r="L4002" s="17">
        <v>42437.312013888884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0.125</v>
      </c>
      <c r="R4002" s="5">
        <f t="shared" si="249"/>
        <v>10</v>
      </c>
      <c r="S4002" t="str">
        <f t="shared" si="250"/>
        <v>theater</v>
      </c>
      <c r="T4002" t="str">
        <f t="shared" si="251"/>
        <v>plays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7">
        <v>42795.458333333336</v>
      </c>
      <c r="K4003">
        <v>1486681708</v>
      </c>
      <c r="L4003" s="17">
        <v>42775.630879629629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37.75</v>
      </c>
      <c r="R4003" s="5">
        <f t="shared" si="249"/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7">
        <v>41908.710196759253</v>
      </c>
      <c r="K4004">
        <v>1409187761</v>
      </c>
      <c r="L4004" s="17">
        <v>41878.710196759253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1.8399999999999999</v>
      </c>
      <c r="R4004" s="5">
        <f t="shared" si="249"/>
        <v>5.75</v>
      </c>
      <c r="S4004" t="str">
        <f t="shared" si="250"/>
        <v>theater</v>
      </c>
      <c r="T4004" t="str">
        <f t="shared" si="251"/>
        <v>plays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7">
        <v>42050.254016203697</v>
      </c>
      <c r="K4005">
        <v>1421417147</v>
      </c>
      <c r="L4005" s="17">
        <v>42020.254016203697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10.050000000000001</v>
      </c>
      <c r="R4005" s="5">
        <f t="shared" si="249"/>
        <v>100.5</v>
      </c>
      <c r="S4005" t="str">
        <f t="shared" si="250"/>
        <v>theater</v>
      </c>
      <c r="T4005" t="str">
        <f t="shared" si="251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7">
        <v>41919.829363425924</v>
      </c>
      <c r="K4006">
        <v>1410148457</v>
      </c>
      <c r="L4006" s="17">
        <v>41889.829363425924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0.2</v>
      </c>
      <c r="R4006" s="5">
        <f t="shared" si="249"/>
        <v>1</v>
      </c>
      <c r="S4006" t="str">
        <f t="shared" si="250"/>
        <v>theater</v>
      </c>
      <c r="T4006" t="str">
        <f t="shared" si="251"/>
        <v>plays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7">
        <v>41932.474363425921</v>
      </c>
      <c r="K4007">
        <v>1408648985</v>
      </c>
      <c r="L4007" s="17">
        <v>41872.474363425921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1.3333333333333335</v>
      </c>
      <c r="R4007" s="5">
        <f t="shared" si="249"/>
        <v>20</v>
      </c>
      <c r="S4007" t="str">
        <f t="shared" si="250"/>
        <v>theater</v>
      </c>
      <c r="T4007" t="str">
        <f t="shared" si="251"/>
        <v>plays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7">
        <v>42416.439664351848</v>
      </c>
      <c r="K4008">
        <v>1453487587</v>
      </c>
      <c r="L4008" s="17">
        <v>42391.439664351848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6.6666666666666671E-3</v>
      </c>
      <c r="R4008" s="5">
        <f t="shared" si="249"/>
        <v>2</v>
      </c>
      <c r="S4008" t="str">
        <f t="shared" si="250"/>
        <v>theater</v>
      </c>
      <c r="T4008" t="str">
        <f t="shared" si="251"/>
        <v>plays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7">
        <v>41877.352777777778</v>
      </c>
      <c r="K4009">
        <v>1406572381</v>
      </c>
      <c r="L4009" s="17">
        <v>41848.439594907402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0.25</v>
      </c>
      <c r="R4009" s="5">
        <f t="shared" si="249"/>
        <v>5</v>
      </c>
      <c r="S4009" t="str">
        <f t="shared" si="250"/>
        <v>theater</v>
      </c>
      <c r="T4009" t="str">
        <f t="shared" si="251"/>
        <v>plays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7">
        <v>42207.630868055552</v>
      </c>
      <c r="K4010">
        <v>1435014507</v>
      </c>
      <c r="L4010" s="17">
        <v>42177.630868055552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6</v>
      </c>
      <c r="R4010" s="5">
        <f t="shared" si="249"/>
        <v>15</v>
      </c>
      <c r="S4010" t="str">
        <f t="shared" si="250"/>
        <v>theater</v>
      </c>
      <c r="T4010" t="str">
        <f t="shared" si="251"/>
        <v>plays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7">
        <v>41891.367592592593</v>
      </c>
      <c r="K4011">
        <v>1406825360</v>
      </c>
      <c r="L4011" s="17">
        <v>41851.367592592593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3.8860103626943006</v>
      </c>
      <c r="R4011" s="5">
        <f t="shared" si="249"/>
        <v>25</v>
      </c>
      <c r="S4011" t="str">
        <f t="shared" si="250"/>
        <v>theater</v>
      </c>
      <c r="T4011" t="str">
        <f t="shared" si="251"/>
        <v>plays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7">
        <v>41938.437106481477</v>
      </c>
      <c r="K4012">
        <v>1412879366</v>
      </c>
      <c r="L4012" s="17">
        <v>41921.437106481477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24.194444444444443</v>
      </c>
      <c r="R4012" s="5">
        <f t="shared" si="249"/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7">
        <v>42032.211550925924</v>
      </c>
      <c r="K4013">
        <v>1419858278</v>
      </c>
      <c r="L4013" s="17">
        <v>42002.211550925924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7.6</v>
      </c>
      <c r="R4013" s="5">
        <f t="shared" si="249"/>
        <v>4.75</v>
      </c>
      <c r="S4013" t="str">
        <f t="shared" si="250"/>
        <v>theater</v>
      </c>
      <c r="T4013" t="str">
        <f t="shared" si="251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7">
        <v>42126.211215277777</v>
      </c>
      <c r="K4014">
        <v>1427979849</v>
      </c>
      <c r="L4014" s="17">
        <v>42096.211215277777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5" t="e">
        <f t="shared" si="249"/>
        <v>#DIV/0!</v>
      </c>
      <c r="S4014" t="str">
        <f t="shared" si="250"/>
        <v>theater</v>
      </c>
      <c r="T4014" t="str">
        <f t="shared" si="251"/>
        <v>plays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7">
        <v>42050.967858796292</v>
      </c>
      <c r="K4015">
        <v>1421478823</v>
      </c>
      <c r="L4015" s="17">
        <v>42020.967858796292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1.3</v>
      </c>
      <c r="R4015" s="5">
        <f t="shared" si="249"/>
        <v>13</v>
      </c>
      <c r="S4015" t="str">
        <f t="shared" si="250"/>
        <v>theater</v>
      </c>
      <c r="T4015" t="str">
        <f t="shared" si="251"/>
        <v>plays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7">
        <v>42433.912835648145</v>
      </c>
      <c r="K4016">
        <v>1455861269</v>
      </c>
      <c r="L4016" s="17">
        <v>42418.912835648145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5" t="e">
        <f t="shared" si="249"/>
        <v>#DIV/0!</v>
      </c>
      <c r="S4016" t="str">
        <f t="shared" si="250"/>
        <v>theater</v>
      </c>
      <c r="T4016" t="str">
        <f t="shared" si="251"/>
        <v>plays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7">
        <v>42204.447488425918</v>
      </c>
      <c r="K4017">
        <v>1434739463</v>
      </c>
      <c r="L4017" s="17">
        <v>42174.447488425918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1.4285714285714287E-2</v>
      </c>
      <c r="R4017" s="5">
        <f t="shared" si="249"/>
        <v>1</v>
      </c>
      <c r="S4017" t="str">
        <f t="shared" si="250"/>
        <v>theater</v>
      </c>
      <c r="T4017" t="str">
        <f t="shared" si="251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7">
        <v>41899.539351851847</v>
      </c>
      <c r="K4018">
        <v>1408395400</v>
      </c>
      <c r="L4018" s="17">
        <v>41869.539351851847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14.000000000000002</v>
      </c>
      <c r="R4018" s="5">
        <f t="shared" si="249"/>
        <v>10</v>
      </c>
      <c r="S4018" t="str">
        <f t="shared" si="250"/>
        <v>theater</v>
      </c>
      <c r="T4018" t="str">
        <f t="shared" si="251"/>
        <v>plays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7">
        <v>41886.338819444441</v>
      </c>
      <c r="K4019">
        <v>1407254874</v>
      </c>
      <c r="L4019" s="17">
        <v>41856.338819444441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</v>
      </c>
      <c r="R4019" s="5">
        <f t="shared" si="249"/>
        <v>52.5</v>
      </c>
      <c r="S4019" t="str">
        <f t="shared" si="250"/>
        <v>theater</v>
      </c>
      <c r="T4019" t="str">
        <f t="shared" si="251"/>
        <v>plays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7">
        <v>42650.577638888884</v>
      </c>
      <c r="K4020">
        <v>1473285108</v>
      </c>
      <c r="L4020" s="17">
        <v>42620.577638888884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8.6666666666666679</v>
      </c>
      <c r="R4020" s="5">
        <f t="shared" si="249"/>
        <v>32.5</v>
      </c>
      <c r="S4020" t="str">
        <f t="shared" si="250"/>
        <v>theater</v>
      </c>
      <c r="T4020" t="str">
        <f t="shared" si="251"/>
        <v>plays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7">
        <v>42475.352777777771</v>
      </c>
      <c r="K4021">
        <v>1455725596</v>
      </c>
      <c r="L4021" s="17">
        <v>42417.342546296299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0.82857142857142851</v>
      </c>
      <c r="R4021" s="5">
        <f t="shared" si="249"/>
        <v>7.25</v>
      </c>
      <c r="S4021" t="str">
        <f t="shared" si="250"/>
        <v>theater</v>
      </c>
      <c r="T4021" t="str">
        <f t="shared" si="251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7">
        <v>42086.815960648142</v>
      </c>
      <c r="K4022">
        <v>1424579699</v>
      </c>
      <c r="L4022" s="17">
        <v>42056.857627314814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16.666666666666664</v>
      </c>
      <c r="R4022" s="5">
        <f t="shared" si="249"/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7">
        <v>41938.578217592592</v>
      </c>
      <c r="K4023">
        <v>1409176358</v>
      </c>
      <c r="L4023" s="17">
        <v>41878.578217592592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0.83333333333333337</v>
      </c>
      <c r="R4023" s="5">
        <f t="shared" si="249"/>
        <v>62.5</v>
      </c>
      <c r="S4023" t="str">
        <f t="shared" si="250"/>
        <v>theater</v>
      </c>
      <c r="T4023" t="str">
        <f t="shared" si="251"/>
        <v>plays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7">
        <v>42035.787499999999</v>
      </c>
      <c r="K4024">
        <v>1418824867</v>
      </c>
      <c r="L4024" s="17">
        <v>41990.250775462955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69.561111111111103</v>
      </c>
      <c r="R4024" s="5">
        <f t="shared" si="249"/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7">
        <v>42453.624571759261</v>
      </c>
      <c r="K4025">
        <v>1454975963</v>
      </c>
      <c r="L4025" s="17">
        <v>42408.666238425918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5" t="e">
        <f t="shared" si="249"/>
        <v>#DIV/0!</v>
      </c>
      <c r="S4025" t="str">
        <f t="shared" si="250"/>
        <v>theater</v>
      </c>
      <c r="T4025" t="str">
        <f t="shared" si="251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7">
        <v>42247.336770833332</v>
      </c>
      <c r="K4026">
        <v>1438445097</v>
      </c>
      <c r="L4026" s="17">
        <v>42217.336770833332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</v>
      </c>
      <c r="R4026" s="5">
        <f t="shared" si="249"/>
        <v>10</v>
      </c>
      <c r="S4026" t="str">
        <f t="shared" si="250"/>
        <v>theater</v>
      </c>
      <c r="T4026" t="str">
        <f t="shared" si="251"/>
        <v>plays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7">
        <v>42210.904351851852</v>
      </c>
      <c r="K4027">
        <v>1432705336</v>
      </c>
      <c r="L4027" s="17">
        <v>42150.904351851852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5</v>
      </c>
      <c r="R4027" s="5">
        <f t="shared" si="249"/>
        <v>62.5</v>
      </c>
      <c r="S4027" t="str">
        <f t="shared" si="250"/>
        <v>theater</v>
      </c>
      <c r="T4027" t="str">
        <f t="shared" si="251"/>
        <v>plays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7">
        <v>42342.363877314812</v>
      </c>
      <c r="K4028">
        <v>1444059839</v>
      </c>
      <c r="L4028" s="17">
        <v>42282.322210648148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5" t="e">
        <f t="shared" si="249"/>
        <v>#DIV/0!</v>
      </c>
      <c r="S4028" t="str">
        <f t="shared" si="250"/>
        <v>theater</v>
      </c>
      <c r="T4028" t="str">
        <f t="shared" si="251"/>
        <v>plays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7">
        <v>42788.708333333336</v>
      </c>
      <c r="K4029">
        <v>1486077481</v>
      </c>
      <c r="L4029" s="17">
        <v>42768.637511574074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</v>
      </c>
      <c r="R4029" s="5">
        <f t="shared" si="249"/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7">
        <v>41795.605324074073</v>
      </c>
      <c r="K4030">
        <v>1399415500</v>
      </c>
      <c r="L4030" s="17">
        <v>41765.605324074073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28.050000000000004</v>
      </c>
      <c r="R4030" s="5">
        <f t="shared" si="249"/>
        <v>51</v>
      </c>
      <c r="S4030" t="str">
        <f t="shared" si="250"/>
        <v>theater</v>
      </c>
      <c r="T4030" t="str">
        <f t="shared" si="251"/>
        <v>plays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7">
        <v>42351.691782407412</v>
      </c>
      <c r="K4031">
        <v>1447461370</v>
      </c>
      <c r="L4031" s="17">
        <v>42321.691782407412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5" t="e">
        <f t="shared" si="249"/>
        <v>#DIV/0!</v>
      </c>
      <c r="S4031" t="str">
        <f t="shared" si="250"/>
        <v>theater</v>
      </c>
      <c r="T4031" t="str">
        <f t="shared" si="251"/>
        <v>plays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7">
        <v>42403.450694444437</v>
      </c>
      <c r="K4032">
        <v>1452008599</v>
      </c>
      <c r="L4032" s="17">
        <v>42374.321747685179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16</v>
      </c>
      <c r="R4032" s="5">
        <f t="shared" si="249"/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7">
        <v>41991.293564814812</v>
      </c>
      <c r="K4033">
        <v>1414591364</v>
      </c>
      <c r="L4033" s="17">
        <v>41941.251898148148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5" t="e">
        <f t="shared" si="249"/>
        <v>#DIV/0!</v>
      </c>
      <c r="S4033" t="str">
        <f t="shared" si="250"/>
        <v>theater</v>
      </c>
      <c r="T4033" t="str">
        <f t="shared" si="251"/>
        <v>plays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7">
        <v>42353.517546296294</v>
      </c>
      <c r="K4034">
        <v>1445023516</v>
      </c>
      <c r="L4034" s="17">
        <v>42293.47587962963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48"/>
        <v>6.8287037037037033</v>
      </c>
      <c r="R4034" s="5">
        <f t="shared" si="249"/>
        <v>59</v>
      </c>
      <c r="S4034" t="str">
        <f t="shared" si="250"/>
        <v>theater</v>
      </c>
      <c r="T4034" t="str">
        <f t="shared" si="251"/>
        <v>plays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7">
        <v>42645.041666666664</v>
      </c>
      <c r="K4035">
        <v>1472711224</v>
      </c>
      <c r="L4035" s="17">
        <v>42613.93546296296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2">E4035/D4035*100</f>
        <v>25.698702928870294</v>
      </c>
      <c r="R4035" s="5">
        <f t="shared" ref="R4035:R4098" si="253">E4035/N4035</f>
        <v>65.340319148936175</v>
      </c>
      <c r="S4035" t="str">
        <f t="shared" ref="S4035:S4098" si="254">LEFT(P4035,SEARCH("/",P4035)-1)</f>
        <v>theater</v>
      </c>
      <c r="T4035" t="str">
        <f t="shared" ref="T4035:T4098" si="255">RIGHT(P4035,LEN(P4035)-SEARCH("/",P4035))</f>
        <v>plays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7">
        <v>42097.572337962956</v>
      </c>
      <c r="K4036">
        <v>1425509050</v>
      </c>
      <c r="L4036" s="17">
        <v>42067.614004629628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1.4814814814814816</v>
      </c>
      <c r="R4036" s="5">
        <f t="shared" si="253"/>
        <v>100</v>
      </c>
      <c r="S4036" t="str">
        <f t="shared" si="254"/>
        <v>theater</v>
      </c>
      <c r="T4036" t="str">
        <f t="shared" si="255"/>
        <v>plays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7">
        <v>41933.549618055549</v>
      </c>
      <c r="K4037">
        <v>1411333887</v>
      </c>
      <c r="L4037" s="17">
        <v>41903.549618055549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36.85</v>
      </c>
      <c r="R4037" s="5">
        <f t="shared" si="253"/>
        <v>147.4</v>
      </c>
      <c r="S4037" t="str">
        <f t="shared" si="254"/>
        <v>theater</v>
      </c>
      <c r="T4037" t="str">
        <f t="shared" si="255"/>
        <v>plays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7">
        <v>41821.604166666664</v>
      </c>
      <c r="K4038">
        <v>1402784964</v>
      </c>
      <c r="L4038" s="17">
        <v>41804.603749999995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47.05</v>
      </c>
      <c r="R4038" s="5">
        <f t="shared" si="253"/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7">
        <v>42514.267361111109</v>
      </c>
      <c r="K4039">
        <v>1462585315</v>
      </c>
      <c r="L4039" s="17">
        <v>42496.737442129634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11.428571428571429</v>
      </c>
      <c r="R4039" s="5">
        <f t="shared" si="253"/>
        <v>40</v>
      </c>
      <c r="S4039" t="str">
        <f t="shared" si="254"/>
        <v>theater</v>
      </c>
      <c r="T4039" t="str">
        <f t="shared" si="255"/>
        <v>plays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7">
        <v>41929.46539351852</v>
      </c>
      <c r="K4040">
        <v>1408389010</v>
      </c>
      <c r="L4040" s="17">
        <v>41869.46539351852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12.04</v>
      </c>
      <c r="R4040" s="5">
        <f t="shared" si="253"/>
        <v>75.25</v>
      </c>
      <c r="S4040" t="str">
        <f t="shared" si="254"/>
        <v>theater</v>
      </c>
      <c r="T4040" t="str">
        <f t="shared" si="255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7">
        <v>42338.915972222218</v>
      </c>
      <c r="K4041">
        <v>1446048367</v>
      </c>
      <c r="L4041" s="17">
        <v>42305.337581018517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60</v>
      </c>
      <c r="R4041" s="5">
        <f t="shared" si="253"/>
        <v>60</v>
      </c>
      <c r="S4041" t="str">
        <f t="shared" si="254"/>
        <v>theater</v>
      </c>
      <c r="T4041" t="str">
        <f t="shared" si="255"/>
        <v>plays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7">
        <v>42202.791666666664</v>
      </c>
      <c r="K4042">
        <v>1432100004</v>
      </c>
      <c r="L4042" s="17">
        <v>42143.898194444446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31.25</v>
      </c>
      <c r="R4042" s="5">
        <f t="shared" si="253"/>
        <v>1250</v>
      </c>
      <c r="S4042" t="str">
        <f t="shared" si="254"/>
        <v>theater</v>
      </c>
      <c r="T4042" t="str">
        <f t="shared" si="255"/>
        <v>plays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7">
        <v>42619.140671296293</v>
      </c>
      <c r="K4043">
        <v>1467976954</v>
      </c>
      <c r="L4043" s="17">
        <v>42559.140671296293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0.42</v>
      </c>
      <c r="R4043" s="5">
        <f t="shared" si="253"/>
        <v>10.5</v>
      </c>
      <c r="S4043" t="str">
        <f t="shared" si="254"/>
        <v>theater</v>
      </c>
      <c r="T4043" t="str">
        <f t="shared" si="255"/>
        <v>plays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7">
        <v>42024.469444444439</v>
      </c>
      <c r="K4044">
        <v>1419213664</v>
      </c>
      <c r="L4044" s="17">
        <v>41994.750740740739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0.21</v>
      </c>
      <c r="R4044" s="5">
        <f t="shared" si="253"/>
        <v>7</v>
      </c>
      <c r="S4044" t="str">
        <f t="shared" si="254"/>
        <v>theater</v>
      </c>
      <c r="T4044" t="str">
        <f t="shared" si="255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7">
        <v>41963.624131944445</v>
      </c>
      <c r="K4045">
        <v>1415228325</v>
      </c>
      <c r="L4045" s="17">
        <v>41948.624131944445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5" t="e">
        <f t="shared" si="253"/>
        <v>#DIV/0!</v>
      </c>
      <c r="S4045" t="str">
        <f t="shared" si="254"/>
        <v>theater</v>
      </c>
      <c r="T4045" t="str">
        <f t="shared" si="255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7">
        <v>42103.874999999993</v>
      </c>
      <c r="K4046">
        <v>1426050982</v>
      </c>
      <c r="L4046" s="17">
        <v>42073.886365740742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37.5</v>
      </c>
      <c r="R4046" s="5">
        <f t="shared" si="253"/>
        <v>56.25</v>
      </c>
      <c r="S4046" t="str">
        <f t="shared" si="254"/>
        <v>theater</v>
      </c>
      <c r="T4046" t="str">
        <f t="shared" si="255"/>
        <v>plays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7">
        <v>41871.867928240739</v>
      </c>
      <c r="K4047">
        <v>1406004589</v>
      </c>
      <c r="L4047" s="17">
        <v>41841.867928240739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0.02</v>
      </c>
      <c r="R4047" s="5">
        <f t="shared" si="253"/>
        <v>1</v>
      </c>
      <c r="S4047" t="str">
        <f t="shared" si="254"/>
        <v>theater</v>
      </c>
      <c r="T4047" t="str">
        <f t="shared" si="255"/>
        <v>plays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7">
        <v>41934.317245370366</v>
      </c>
      <c r="K4048">
        <v>1411400210</v>
      </c>
      <c r="L4048" s="17">
        <v>41904.317245370366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8.2142857142857135</v>
      </c>
      <c r="R4048" s="5">
        <f t="shared" si="253"/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7">
        <v>42014.708333333336</v>
      </c>
      <c r="K4049">
        <v>1418862743</v>
      </c>
      <c r="L4049" s="17">
        <v>41990.689155092587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2.1999999999999997</v>
      </c>
      <c r="R4049" s="5">
        <f t="shared" si="253"/>
        <v>27.5</v>
      </c>
      <c r="S4049" t="str">
        <f t="shared" si="254"/>
        <v>theater</v>
      </c>
      <c r="T4049" t="str">
        <f t="shared" si="255"/>
        <v>plays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7">
        <v>42471.134108796294</v>
      </c>
      <c r="K4050">
        <v>1457352787</v>
      </c>
      <c r="L4050" s="17">
        <v>42436.175775462958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17.652941176470588</v>
      </c>
      <c r="R4050" s="5">
        <f t="shared" si="253"/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7">
        <v>42199.625173611108</v>
      </c>
      <c r="K4051">
        <v>1434322815</v>
      </c>
      <c r="L4051" s="17">
        <v>42169.625173611108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0.08</v>
      </c>
      <c r="R4051" s="5">
        <f t="shared" si="253"/>
        <v>16</v>
      </c>
      <c r="S4051" t="str">
        <f t="shared" si="254"/>
        <v>theater</v>
      </c>
      <c r="T4051" t="str">
        <f t="shared" si="255"/>
        <v>plays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7">
        <v>41935.303136574068</v>
      </c>
      <c r="K4052">
        <v>1411485391</v>
      </c>
      <c r="L4052" s="17">
        <v>41905.303136574068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6.6666666666666666E-2</v>
      </c>
      <c r="R4052" s="5">
        <f t="shared" si="253"/>
        <v>1</v>
      </c>
      <c r="S4052" t="str">
        <f t="shared" si="254"/>
        <v>theater</v>
      </c>
      <c r="T4052" t="str">
        <f t="shared" si="255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7">
        <v>41767.953472222223</v>
      </c>
      <c r="K4053">
        <v>1399058797</v>
      </c>
      <c r="L4053" s="17">
        <v>41761.476817129631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5" t="e">
        <f t="shared" si="253"/>
        <v>#DIV/0!</v>
      </c>
      <c r="S4053" t="str">
        <f t="shared" si="254"/>
        <v>theater</v>
      </c>
      <c r="T4053" t="str">
        <f t="shared" si="255"/>
        <v>plays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7">
        <v>41925.545324074068</v>
      </c>
      <c r="K4054">
        <v>1408050316</v>
      </c>
      <c r="L4054" s="17">
        <v>41865.545324074068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37.533333333333339</v>
      </c>
      <c r="R4054" s="5">
        <f t="shared" si="253"/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7">
        <v>41958.499999999993</v>
      </c>
      <c r="K4055">
        <v>1413477228</v>
      </c>
      <c r="L4055" s="17">
        <v>41928.356805555552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22</v>
      </c>
      <c r="R4055" s="5">
        <f t="shared" si="253"/>
        <v>55</v>
      </c>
      <c r="S4055" t="str">
        <f t="shared" si="254"/>
        <v>theater</v>
      </c>
      <c r="T4055" t="str">
        <f t="shared" si="255"/>
        <v>plays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7">
        <v>42643.833333333336</v>
      </c>
      <c r="K4056">
        <v>1472674285</v>
      </c>
      <c r="L4056" s="17">
        <v>42613.507928240739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5" t="e">
        <f t="shared" si="253"/>
        <v>#DIV/0!</v>
      </c>
      <c r="S4056" t="str">
        <f t="shared" si="254"/>
        <v>theater</v>
      </c>
      <c r="T4056" t="str">
        <f t="shared" si="255"/>
        <v>plays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7">
        <v>41809.31517361111</v>
      </c>
      <c r="K4057">
        <v>1400600031</v>
      </c>
      <c r="L4057" s="17">
        <v>41779.31517361111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17.62</v>
      </c>
      <c r="R4057" s="5">
        <f t="shared" si="253"/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7">
        <v>42554.499305555553</v>
      </c>
      <c r="K4058">
        <v>1465856639</v>
      </c>
      <c r="L4058" s="17">
        <v>42534.599988425929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53</v>
      </c>
      <c r="R4058" s="5">
        <f t="shared" si="253"/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7">
        <v>42333.624999999993</v>
      </c>
      <c r="K4059">
        <v>1446506080</v>
      </c>
      <c r="L4059" s="17">
        <v>42310.635185185187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22.142857142857142</v>
      </c>
      <c r="R4059" s="5">
        <f t="shared" si="253"/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7">
        <v>42460.832638888889</v>
      </c>
      <c r="K4060">
        <v>1458178044</v>
      </c>
      <c r="L4060" s="17">
        <v>42445.727361111109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2.5333333333333332</v>
      </c>
      <c r="R4060" s="5">
        <f t="shared" si="253"/>
        <v>23.75</v>
      </c>
      <c r="S4060" t="str">
        <f t="shared" si="254"/>
        <v>theater</v>
      </c>
      <c r="T4060" t="str">
        <f t="shared" si="255"/>
        <v>plays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7">
        <v>41897.791666666664</v>
      </c>
      <c r="K4061">
        <v>1408116152</v>
      </c>
      <c r="L4061" s="17">
        <v>41866.307314814811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</v>
      </c>
      <c r="R4061" s="5">
        <f t="shared" si="253"/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7">
        <v>41813.333333333328</v>
      </c>
      <c r="K4062">
        <v>1400604056</v>
      </c>
      <c r="L4062" s="17">
        <v>41779.361759259256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</v>
      </c>
      <c r="R4062" s="5">
        <f t="shared" si="253"/>
        <v>57</v>
      </c>
      <c r="S4062" t="str">
        <f t="shared" si="254"/>
        <v>theater</v>
      </c>
      <c r="T4062" t="str">
        <f t="shared" si="255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7">
        <v>42480.766469907401</v>
      </c>
      <c r="K4063">
        <v>1456025023</v>
      </c>
      <c r="L4063" s="17">
        <v>42420.808136574073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5" t="e">
        <f t="shared" si="253"/>
        <v>#DIV/0!</v>
      </c>
      <c r="S4063" t="str">
        <f t="shared" si="254"/>
        <v>theater</v>
      </c>
      <c r="T4063" t="str">
        <f t="shared" si="255"/>
        <v>plays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7">
        <v>42553.405879629623</v>
      </c>
      <c r="K4064">
        <v>1464889468</v>
      </c>
      <c r="L4064" s="17">
        <v>42523.405879629623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2.4500000000000002</v>
      </c>
      <c r="R4064" s="5">
        <f t="shared" si="253"/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7">
        <v>41817.348194444443</v>
      </c>
      <c r="K4065">
        <v>1401294084</v>
      </c>
      <c r="L4065" s="17">
        <v>41787.348194444443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1.4210526315789473</v>
      </c>
      <c r="R4065" s="5">
        <f t="shared" si="253"/>
        <v>15</v>
      </c>
      <c r="S4065" t="str">
        <f t="shared" si="254"/>
        <v>theater</v>
      </c>
      <c r="T4065" t="str">
        <f t="shared" si="255"/>
        <v>plays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7">
        <v>42123.254930555551</v>
      </c>
      <c r="K4066">
        <v>1427724426</v>
      </c>
      <c r="L4066" s="17">
        <v>42093.254930555551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19.25</v>
      </c>
      <c r="R4066" s="5">
        <f t="shared" si="253"/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7">
        <v>41863.61818287037</v>
      </c>
      <c r="K4067">
        <v>1405291811</v>
      </c>
      <c r="L4067" s="17">
        <v>41833.61818287037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0.67500000000000004</v>
      </c>
      <c r="R4067" s="5">
        <f t="shared" si="253"/>
        <v>6.75</v>
      </c>
      <c r="S4067" t="str">
        <f t="shared" si="254"/>
        <v>theater</v>
      </c>
      <c r="T4067" t="str">
        <f t="shared" si="255"/>
        <v>plays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7">
        <v>42508.705879629626</v>
      </c>
      <c r="K4068">
        <v>1461027388</v>
      </c>
      <c r="L4068" s="17">
        <v>42478.705879629626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0.16666666666666669</v>
      </c>
      <c r="R4068" s="5">
        <f t="shared" si="253"/>
        <v>25</v>
      </c>
      <c r="S4068" t="str">
        <f t="shared" si="254"/>
        <v>theater</v>
      </c>
      <c r="T4068" t="str">
        <f t="shared" si="255"/>
        <v>plays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7">
        <v>42274.784143518518</v>
      </c>
      <c r="K4069">
        <v>1439952550</v>
      </c>
      <c r="L4069" s="17">
        <v>42234.784143518518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60.9</v>
      </c>
      <c r="R4069" s="5">
        <f t="shared" si="253"/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7">
        <v>42748.628472222219</v>
      </c>
      <c r="K4070">
        <v>1481756855</v>
      </c>
      <c r="L4070" s="17">
        <v>42718.630266203698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1</v>
      </c>
      <c r="R4070" s="5">
        <f t="shared" si="253"/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7">
        <v>42063.166666666664</v>
      </c>
      <c r="K4071">
        <v>1421596356</v>
      </c>
      <c r="L4071" s="17">
        <v>42022.328194444439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34.4</v>
      </c>
      <c r="R4071" s="5">
        <f t="shared" si="253"/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7">
        <v>42063.791666666664</v>
      </c>
      <c r="K4072">
        <v>1422374420</v>
      </c>
      <c r="L4072" s="17">
        <v>42031.333564814813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16.5</v>
      </c>
      <c r="R4072" s="5">
        <f t="shared" si="253"/>
        <v>27.5</v>
      </c>
      <c r="S4072" t="str">
        <f t="shared" si="254"/>
        <v>theater</v>
      </c>
      <c r="T4072" t="str">
        <f t="shared" si="255"/>
        <v>plays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7">
        <v>42730.47142361111</v>
      </c>
      <c r="K4073">
        <v>1480187931</v>
      </c>
      <c r="L4073" s="17">
        <v>42700.47142361111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5" t="e">
        <f t="shared" si="253"/>
        <v>#DIV/0!</v>
      </c>
      <c r="S4073" t="str">
        <f t="shared" si="254"/>
        <v>theater</v>
      </c>
      <c r="T4073" t="str">
        <f t="shared" si="255"/>
        <v>plays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7">
        <v>41872.441099537034</v>
      </c>
      <c r="K4074">
        <v>1403462111</v>
      </c>
      <c r="L4074" s="17">
        <v>41812.441099537034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0.4</v>
      </c>
      <c r="R4074" s="5">
        <f t="shared" si="253"/>
        <v>2</v>
      </c>
      <c r="S4074" t="str">
        <f t="shared" si="254"/>
        <v>theater</v>
      </c>
      <c r="T4074" t="str">
        <f t="shared" si="255"/>
        <v>plays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7">
        <v>42132.833333333336</v>
      </c>
      <c r="K4075">
        <v>1426407426</v>
      </c>
      <c r="L4075" s="17">
        <v>42078.011875000004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</v>
      </c>
      <c r="R4075" s="5">
        <f t="shared" si="253"/>
        <v>18.5</v>
      </c>
      <c r="S4075" t="str">
        <f t="shared" si="254"/>
        <v>theater</v>
      </c>
      <c r="T4075" t="str">
        <f t="shared" si="255"/>
        <v>plays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7">
        <v>42313.261284722219</v>
      </c>
      <c r="K4076">
        <v>1444137375</v>
      </c>
      <c r="L4076" s="17">
        <v>42283.219618055555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26.727272727272727</v>
      </c>
      <c r="R4076" s="5">
        <f t="shared" si="253"/>
        <v>35</v>
      </c>
      <c r="S4076" t="str">
        <f t="shared" si="254"/>
        <v>theater</v>
      </c>
      <c r="T4076" t="str">
        <f t="shared" si="255"/>
        <v>plays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7">
        <v>41820.394444444442</v>
      </c>
      <c r="K4077">
        <v>1400547969</v>
      </c>
      <c r="L4077" s="17">
        <v>41778.712604166663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28.799999999999997</v>
      </c>
      <c r="R4077" s="5">
        <f t="shared" si="253"/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7">
        <v>41933.493749999994</v>
      </c>
      <c r="K4078">
        <v>1411499149</v>
      </c>
      <c r="L4078" s="17">
        <v>41905.462372685186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5" t="e">
        <f t="shared" si="253"/>
        <v>#DIV/0!</v>
      </c>
      <c r="S4078" t="str">
        <f t="shared" si="254"/>
        <v>theater</v>
      </c>
      <c r="T4078" t="str">
        <f t="shared" si="255"/>
        <v>plays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7">
        <v>42725.377245370364</v>
      </c>
      <c r="K4079">
        <v>1479747794</v>
      </c>
      <c r="L4079" s="17">
        <v>42695.377245370364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8.9</v>
      </c>
      <c r="R4079" s="5">
        <f t="shared" si="253"/>
        <v>222.5</v>
      </c>
      <c r="S4079" t="str">
        <f t="shared" si="254"/>
        <v>theater</v>
      </c>
      <c r="T4079" t="str">
        <f t="shared" si="255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7">
        <v>42762.454189814809</v>
      </c>
      <c r="K4080">
        <v>1482951242</v>
      </c>
      <c r="L4080" s="17">
        <v>42732.454189814809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5" t="e">
        <f t="shared" si="253"/>
        <v>#DIV/0!</v>
      </c>
      <c r="S4080" t="str">
        <f t="shared" si="254"/>
        <v>theater</v>
      </c>
      <c r="T4080" t="str">
        <f t="shared" si="255"/>
        <v>plays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7">
        <v>42540.605567129627</v>
      </c>
      <c r="K4081">
        <v>1463783521</v>
      </c>
      <c r="L4081" s="17">
        <v>42510.605567129627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0.16666666666666669</v>
      </c>
      <c r="R4081" s="5">
        <f t="shared" si="253"/>
        <v>5</v>
      </c>
      <c r="S4081" t="str">
        <f t="shared" si="254"/>
        <v>theater</v>
      </c>
      <c r="T4081" t="str">
        <f t="shared" si="255"/>
        <v>plays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7">
        <v>42535.45416666667</v>
      </c>
      <c r="K4082">
        <v>1463849116</v>
      </c>
      <c r="L4082" s="17">
        <v>42511.364768518521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5" t="e">
        <f t="shared" si="253"/>
        <v>#DIV/0!</v>
      </c>
      <c r="S4082" t="str">
        <f t="shared" si="254"/>
        <v>theater</v>
      </c>
      <c r="T4082" t="str">
        <f t="shared" si="255"/>
        <v>plays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7">
        <v>42071.206307870372</v>
      </c>
      <c r="K4083">
        <v>1423231025</v>
      </c>
      <c r="L4083" s="17">
        <v>42041.247974537029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15.737410071942445</v>
      </c>
      <c r="R4083" s="5">
        <f t="shared" si="253"/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7">
        <v>42322.624999999993</v>
      </c>
      <c r="K4084">
        <v>1446179553</v>
      </c>
      <c r="L4084" s="17">
        <v>42306.855937499997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2</v>
      </c>
      <c r="R4084" s="5">
        <f t="shared" si="253"/>
        <v>1.5</v>
      </c>
      <c r="S4084" t="str">
        <f t="shared" si="254"/>
        <v>theater</v>
      </c>
      <c r="T4084" t="str">
        <f t="shared" si="255"/>
        <v>plays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7">
        <v>42383.428425925922</v>
      </c>
      <c r="K4085">
        <v>1450203416</v>
      </c>
      <c r="L4085" s="17">
        <v>42353.428425925922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21.685714285714287</v>
      </c>
      <c r="R4085" s="5">
        <f t="shared" si="253"/>
        <v>126.5</v>
      </c>
      <c r="S4085" t="str">
        <f t="shared" si="254"/>
        <v>theater</v>
      </c>
      <c r="T4085" t="str">
        <f t="shared" si="255"/>
        <v>plays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7">
        <v>42652.103078703702</v>
      </c>
      <c r="K4086">
        <v>1473416906</v>
      </c>
      <c r="L4086" s="17">
        <v>42622.103078703702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0.33333333333333337</v>
      </c>
      <c r="R4086" s="5">
        <f t="shared" si="253"/>
        <v>10</v>
      </c>
      <c r="S4086" t="str">
        <f t="shared" si="254"/>
        <v>theater</v>
      </c>
      <c r="T4086" t="str">
        <f t="shared" si="255"/>
        <v>plays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7">
        <v>42086.832638888889</v>
      </c>
      <c r="K4087">
        <v>1424701775</v>
      </c>
      <c r="L4087" s="17">
        <v>42058.270543981482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0.2857142857142857</v>
      </c>
      <c r="R4087" s="5">
        <f t="shared" si="253"/>
        <v>10</v>
      </c>
      <c r="S4087" t="str">
        <f t="shared" si="254"/>
        <v>theater</v>
      </c>
      <c r="T4087" t="str">
        <f t="shared" si="255"/>
        <v>plays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7">
        <v>42328.833333333336</v>
      </c>
      <c r="K4088">
        <v>1445985299</v>
      </c>
      <c r="L4088" s="17">
        <v>42304.607627314814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</v>
      </c>
      <c r="R4088" s="5">
        <f t="shared" si="253"/>
        <v>9.4</v>
      </c>
      <c r="S4088" t="str">
        <f t="shared" si="254"/>
        <v>theater</v>
      </c>
      <c r="T4088" t="str">
        <f t="shared" si="255"/>
        <v>plays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7">
        <v>42568.40956018518</v>
      </c>
      <c r="K4089">
        <v>1466185786</v>
      </c>
      <c r="L4089" s="17">
        <v>42538.40956018518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5" t="e">
        <f t="shared" si="253"/>
        <v>#DIV/0!</v>
      </c>
      <c r="S4089" t="str">
        <f t="shared" si="254"/>
        <v>theater</v>
      </c>
      <c r="T4089" t="str">
        <f t="shared" si="255"/>
        <v>plays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7">
        <v>42020.101388888892</v>
      </c>
      <c r="K4090">
        <v>1418827324</v>
      </c>
      <c r="L4090" s="17">
        <v>41990.27921296296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10.8</v>
      </c>
      <c r="R4090" s="5">
        <f t="shared" si="253"/>
        <v>72</v>
      </c>
      <c r="S4090" t="str">
        <f t="shared" si="254"/>
        <v>theater</v>
      </c>
      <c r="T4090" t="str">
        <f t="shared" si="255"/>
        <v>plays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7">
        <v>42155.399305555555</v>
      </c>
      <c r="K4091">
        <v>1430242488</v>
      </c>
      <c r="L4091" s="17">
        <v>42122.399166666662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</v>
      </c>
      <c r="R4091" s="5">
        <f t="shared" si="253"/>
        <v>30</v>
      </c>
      <c r="S4091" t="str">
        <f t="shared" si="254"/>
        <v>theater</v>
      </c>
      <c r="T4091" t="str">
        <f t="shared" si="255"/>
        <v>plays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7">
        <v>42223.291666666664</v>
      </c>
      <c r="K4092">
        <v>1437754137</v>
      </c>
      <c r="L4092" s="17">
        <v>42209.339548611104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</v>
      </c>
      <c r="R4092" s="5">
        <f t="shared" si="253"/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7">
        <v>42020.173043981478</v>
      </c>
      <c r="K4093">
        <v>1418818151</v>
      </c>
      <c r="L4093" s="17">
        <v>41990.173043981478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12.75</v>
      </c>
      <c r="R4093" s="5">
        <f t="shared" si="253"/>
        <v>25.5</v>
      </c>
      <c r="S4093" t="str">
        <f t="shared" si="254"/>
        <v>theater</v>
      </c>
      <c r="T4093" t="str">
        <f t="shared" si="255"/>
        <v>plays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7">
        <v>42098.81998842593</v>
      </c>
      <c r="K4094">
        <v>1423024847</v>
      </c>
      <c r="L4094" s="17">
        <v>42038.861655092587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1.8181818181818181E-2</v>
      </c>
      <c r="R4094" s="5">
        <f t="shared" si="253"/>
        <v>20</v>
      </c>
      <c r="S4094" t="str">
        <f t="shared" si="254"/>
        <v>theater</v>
      </c>
      <c r="T4094" t="str">
        <f t="shared" si="255"/>
        <v>plays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7">
        <v>42238.482557870368</v>
      </c>
      <c r="K4095">
        <v>1435088093</v>
      </c>
      <c r="L4095" s="17">
        <v>42178.482557870368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</v>
      </c>
      <c r="R4095" s="5">
        <f t="shared" si="253"/>
        <v>15</v>
      </c>
      <c r="S4095" t="str">
        <f t="shared" si="254"/>
        <v>theater</v>
      </c>
      <c r="T4095" t="str">
        <f t="shared" si="255"/>
        <v>plays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7">
        <v>41933.874305555553</v>
      </c>
      <c r="K4096">
        <v>1410141900</v>
      </c>
      <c r="L4096" s="17">
        <v>41889.753472222219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36.5</v>
      </c>
      <c r="R4096" s="5">
        <f t="shared" si="253"/>
        <v>91.25</v>
      </c>
      <c r="S4096" t="str">
        <f t="shared" si="254"/>
        <v>theater</v>
      </c>
      <c r="T4096" t="str">
        <f t="shared" si="255"/>
        <v>plays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7">
        <v>42722.698495370372</v>
      </c>
      <c r="K4097">
        <v>1479516350</v>
      </c>
      <c r="L4097" s="17">
        <v>42692.698495370372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2.666666666666667</v>
      </c>
      <c r="R4097" s="5">
        <f t="shared" si="253"/>
        <v>800</v>
      </c>
      <c r="S4097" t="str">
        <f t="shared" si="254"/>
        <v>theater</v>
      </c>
      <c r="T4097" t="str">
        <f t="shared" si="255"/>
        <v>plays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7">
        <v>42794.035416666658</v>
      </c>
      <c r="K4098">
        <v>1484484219</v>
      </c>
      <c r="L4098" s="17">
        <v>42750.196979166663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2"/>
        <v>11.428571428571429</v>
      </c>
      <c r="R4098" s="5">
        <f t="shared" si="253"/>
        <v>80</v>
      </c>
      <c r="S4098" t="str">
        <f t="shared" si="254"/>
        <v>theater</v>
      </c>
      <c r="T4098" t="str">
        <f t="shared" si="255"/>
        <v>plays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7">
        <v>42400.663194444445</v>
      </c>
      <c r="K4099">
        <v>1449431237</v>
      </c>
      <c r="L4099" s="17">
        <v>42344.491168981483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6">E4099/D4099*100</f>
        <v>0</v>
      </c>
      <c r="R4099" s="5" t="e">
        <f t="shared" ref="R4099:R4115" si="257">E4099/N4099</f>
        <v>#DIV/0!</v>
      </c>
      <c r="S4099" t="str">
        <f t="shared" ref="S4099:S4115" si="258">LEFT(P4099,SEARCH("/",P4099)-1)</f>
        <v>theater</v>
      </c>
      <c r="T4099" t="str">
        <f t="shared" ref="T4099:T4115" si="259">RIGHT(P4099,LEN(P4099)-SEARCH("/",P4099))</f>
        <v>plays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7">
        <v>42525.38885416666</v>
      </c>
      <c r="K4100">
        <v>1462468797</v>
      </c>
      <c r="L4100" s="17">
        <v>42495.38885416666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5" t="e">
        <f t="shared" si="257"/>
        <v>#DIV/0!</v>
      </c>
      <c r="S4100" t="str">
        <f t="shared" si="258"/>
        <v>theater</v>
      </c>
      <c r="T4100" t="str">
        <f t="shared" si="259"/>
        <v>plays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7">
        <v>42615.517048611109</v>
      </c>
      <c r="K4101">
        <v>1468959873</v>
      </c>
      <c r="L4101" s="17">
        <v>42570.517048611109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</v>
      </c>
      <c r="R4101" s="5">
        <f t="shared" si="257"/>
        <v>50</v>
      </c>
      <c r="S4101" t="str">
        <f t="shared" si="258"/>
        <v>theater</v>
      </c>
      <c r="T4101" t="str">
        <f t="shared" si="25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7">
        <v>41936.791550925926</v>
      </c>
      <c r="K4102">
        <v>1413341990</v>
      </c>
      <c r="L4102" s="17">
        <v>41926.791550925926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5" t="e">
        <f t="shared" si="257"/>
        <v>#DIV/0!</v>
      </c>
      <c r="S4102" t="str">
        <f t="shared" si="258"/>
        <v>theater</v>
      </c>
      <c r="T4102" t="str">
        <f t="shared" si="25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7">
        <v>42760.570393518516</v>
      </c>
      <c r="K4103">
        <v>1482788482</v>
      </c>
      <c r="L4103" s="17">
        <v>42730.570393518516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5" t="e">
        <f t="shared" si="257"/>
        <v>#DIV/0!</v>
      </c>
      <c r="S4103" t="str">
        <f t="shared" si="258"/>
        <v>theater</v>
      </c>
      <c r="T4103" t="str">
        <f t="shared" si="25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7">
        <v>42505.514733796292</v>
      </c>
      <c r="K4104">
        <v>1460751673</v>
      </c>
      <c r="L4104" s="17">
        <v>42475.514733796292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27.400000000000002</v>
      </c>
      <c r="R4104" s="5">
        <f t="shared" si="257"/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7">
        <v>42242.438888888886</v>
      </c>
      <c r="K4105">
        <v>1435953566</v>
      </c>
      <c r="L4105" s="17">
        <v>42188.499606481484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10</v>
      </c>
      <c r="R4105" s="5">
        <f t="shared" si="257"/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7">
        <v>42669.944837962961</v>
      </c>
      <c r="K4106">
        <v>1474958434</v>
      </c>
      <c r="L4106" s="17">
        <v>42639.944837962961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21.366666666666667</v>
      </c>
      <c r="R4106" s="5">
        <f t="shared" si="257"/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7">
        <v>42729.677187499998</v>
      </c>
      <c r="K4107">
        <v>1479860109</v>
      </c>
      <c r="L4107" s="17">
        <v>42696.677187499998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6.9696969696969706</v>
      </c>
      <c r="R4107" s="5">
        <f t="shared" si="257"/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7">
        <v>42095.708333333336</v>
      </c>
      <c r="K4108">
        <v>1424221866</v>
      </c>
      <c r="L4108" s="17">
        <v>42052.716041666667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70.599999999999994</v>
      </c>
      <c r="R4108" s="5">
        <f t="shared" si="257"/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7">
        <v>41906.583344907405</v>
      </c>
      <c r="K4109">
        <v>1409608801</v>
      </c>
      <c r="L4109" s="17">
        <v>41883.583344907405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2.0500000000000003</v>
      </c>
      <c r="R4109" s="5">
        <f t="shared" si="257"/>
        <v>10.25</v>
      </c>
      <c r="S4109" t="str">
        <f t="shared" si="258"/>
        <v>theater</v>
      </c>
      <c r="T4109" t="str">
        <f t="shared" si="259"/>
        <v>plays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7">
        <v>42796.874999999993</v>
      </c>
      <c r="K4110">
        <v>1485909937</v>
      </c>
      <c r="L4110" s="17">
        <v>42766.698344907411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</v>
      </c>
      <c r="R4110" s="5">
        <f t="shared" si="257"/>
        <v>59</v>
      </c>
      <c r="S4110" t="str">
        <f t="shared" si="258"/>
        <v>theater</v>
      </c>
      <c r="T4110" t="str">
        <f t="shared" si="25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7">
        <v>42337.247731481482</v>
      </c>
      <c r="K4111">
        <v>1446209804</v>
      </c>
      <c r="L4111" s="17">
        <v>42307.206064814811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5" t="e">
        <f t="shared" si="257"/>
        <v>#DIV/0!</v>
      </c>
      <c r="S4111" t="str">
        <f t="shared" si="258"/>
        <v>theater</v>
      </c>
      <c r="T4111" t="str">
        <f t="shared" si="25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7">
        <v>42572.293414351843</v>
      </c>
      <c r="K4112">
        <v>1463929351</v>
      </c>
      <c r="L4112" s="17">
        <v>42512.293414351843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28.666666666666668</v>
      </c>
      <c r="R4112" s="5">
        <f t="shared" si="257"/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7">
        <v>42058.802546296291</v>
      </c>
      <c r="K4113">
        <v>1422155740</v>
      </c>
      <c r="L4113" s="17">
        <v>42028.802546296291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3.1333333333333333</v>
      </c>
      <c r="R4113" s="5">
        <f t="shared" si="257"/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7">
        <v>42427.666666666664</v>
      </c>
      <c r="K4114">
        <v>1454280186</v>
      </c>
      <c r="L4114" s="17">
        <v>42400.613263888888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0.04</v>
      </c>
      <c r="R4114" s="5">
        <f t="shared" si="257"/>
        <v>1</v>
      </c>
      <c r="S4114" t="str">
        <f t="shared" si="258"/>
        <v>theater</v>
      </c>
      <c r="T4114" t="str">
        <f t="shared" si="259"/>
        <v>plays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7">
        <v>42376.94027777778</v>
      </c>
      <c r="K4115">
        <v>1450619123</v>
      </c>
      <c r="L4115" s="17">
        <v>42358.239849537036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0.2</v>
      </c>
      <c r="R4115" s="5">
        <f t="shared" si="257"/>
        <v>1</v>
      </c>
      <c r="S4115" t="str">
        <f t="shared" si="258"/>
        <v>theater</v>
      </c>
      <c r="T4115" t="str">
        <f t="shared" si="259"/>
        <v>plays</v>
      </c>
    </row>
  </sheetData>
  <autoFilter ref="D1:D4115" xr:uid="{6A059302-5191-4CF3-8F1D-ECED55858658}">
    <filterColumn colId="0">
      <customFilters>
        <customFilter operator="lessThan" val="1000"/>
      </customFilters>
    </filterColumn>
  </autoFilter>
  <conditionalFormatting sqref="F1:F1048576">
    <cfRule type="containsText" dxfId="4" priority="2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C12C-56D8-4DCD-B408-6660FAFA43D9}">
  <dimension ref="A1:F47"/>
  <sheetViews>
    <sheetView zoomScaleNormal="100" workbookViewId="0">
      <selection activeCell="B20" sqref="B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8309</v>
      </c>
      <c r="B2" t="s">
        <v>8323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9" t="s">
        <v>8350</v>
      </c>
      <c r="B7" s="12">
        <v>20</v>
      </c>
      <c r="C7" s="12"/>
      <c r="D7" s="12"/>
      <c r="E7" s="12"/>
      <c r="F7" s="12">
        <v>20</v>
      </c>
    </row>
    <row r="8" spans="1:6" x14ac:dyDescent="0.25">
      <c r="A8" s="9" t="s">
        <v>8336</v>
      </c>
      <c r="B8" s="12">
        <v>24</v>
      </c>
      <c r="C8" s="12"/>
      <c r="D8" s="12"/>
      <c r="E8" s="12"/>
      <c r="F8" s="12">
        <v>24</v>
      </c>
    </row>
    <row r="9" spans="1:6" x14ac:dyDescent="0.25">
      <c r="A9" s="9" t="s">
        <v>8351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9" t="s">
        <v>8337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9" t="s">
        <v>8325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9" t="s">
        <v>8326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9" t="s">
        <v>8338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9" t="s">
        <v>8339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9" t="s">
        <v>8352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9" t="s">
        <v>8330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9" t="s">
        <v>8356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9" t="s">
        <v>8357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9" t="s">
        <v>8340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9" t="s">
        <v>8341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9" t="s">
        <v>8358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9" t="s">
        <v>8342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9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9" t="s">
        <v>8362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9" t="s">
        <v>8346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9" t="s">
        <v>8353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9" t="s">
        <v>8347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9" t="s">
        <v>8348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9" t="s">
        <v>8349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9" t="s">
        <v>8363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9" t="s">
        <v>8343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9" t="s">
        <v>8354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9" t="s">
        <v>8331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9" t="s">
        <v>8344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9" t="s">
        <v>8327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9" t="s">
        <v>8328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9" t="s">
        <v>8332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9" t="s">
        <v>8359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9" t="s">
        <v>8364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9" t="s">
        <v>8334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9" t="s">
        <v>8329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9" t="s">
        <v>8355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9" t="s">
        <v>8335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9" t="s">
        <v>8360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9" t="s">
        <v>8361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9" t="s">
        <v>8345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9" t="s">
        <v>8320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D1A69-7FFE-44BA-AA7E-512CF620E4CB}">
  <dimension ref="A1:F18"/>
  <sheetViews>
    <sheetView workbookViewId="0">
      <selection activeCell="H20" sqref="H2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8309</v>
      </c>
      <c r="B1" t="s">
        <v>8323</v>
      </c>
    </row>
    <row r="2" spans="1:6" x14ac:dyDescent="0.25">
      <c r="A2" s="8" t="s">
        <v>8389</v>
      </c>
      <c r="B2" t="s">
        <v>8323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8" t="s">
        <v>8382</v>
      </c>
      <c r="B6" s="12">
        <v>34</v>
      </c>
      <c r="C6" s="12">
        <v>148</v>
      </c>
      <c r="D6" s="12">
        <v>2</v>
      </c>
      <c r="E6" s="12">
        <v>184</v>
      </c>
      <c r="F6" s="12">
        <v>368</v>
      </c>
    </row>
    <row r="7" spans="1:6" x14ac:dyDescent="0.25">
      <c r="A7" s="18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8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8" t="s">
        <v>8377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5">
      <c r="A10" s="18" t="s">
        <v>8378</v>
      </c>
      <c r="B10" s="12">
        <v>27</v>
      </c>
      <c r="C10" s="12">
        <v>125</v>
      </c>
      <c r="D10" s="12"/>
      <c r="E10" s="12">
        <v>232</v>
      </c>
      <c r="F10" s="12">
        <v>384</v>
      </c>
    </row>
    <row r="11" spans="1:6" x14ac:dyDescent="0.25">
      <c r="A11" s="18" t="s">
        <v>8379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5">
      <c r="A12" s="18" t="s">
        <v>8380</v>
      </c>
      <c r="B12" s="12">
        <v>43</v>
      </c>
      <c r="C12" s="12">
        <v>148</v>
      </c>
      <c r="D12" s="12"/>
      <c r="E12" s="12">
        <v>191</v>
      </c>
      <c r="F12" s="12">
        <v>382</v>
      </c>
    </row>
    <row r="13" spans="1:6" x14ac:dyDescent="0.25">
      <c r="A13" s="18" t="s">
        <v>8369</v>
      </c>
      <c r="B13" s="12">
        <v>32</v>
      </c>
      <c r="C13" s="12">
        <v>135</v>
      </c>
      <c r="D13" s="12"/>
      <c r="E13" s="12">
        <v>167</v>
      </c>
      <c r="F13" s="12">
        <v>334</v>
      </c>
    </row>
    <row r="14" spans="1:6" x14ac:dyDescent="0.25">
      <c r="A14" s="18" t="s">
        <v>8370</v>
      </c>
      <c r="B14" s="12">
        <v>24</v>
      </c>
      <c r="C14" s="12">
        <v>126</v>
      </c>
      <c r="D14" s="12"/>
      <c r="E14" s="12">
        <v>149</v>
      </c>
      <c r="F14" s="12">
        <v>299</v>
      </c>
    </row>
    <row r="15" spans="1:6" x14ac:dyDescent="0.25">
      <c r="A15" s="18" t="s">
        <v>8371</v>
      </c>
      <c r="B15" s="12">
        <v>20</v>
      </c>
      <c r="C15" s="12">
        <v>151</v>
      </c>
      <c r="D15" s="12"/>
      <c r="E15" s="12">
        <v>183</v>
      </c>
      <c r="F15" s="12">
        <v>354</v>
      </c>
    </row>
    <row r="16" spans="1:6" x14ac:dyDescent="0.25">
      <c r="A16" s="18" t="s">
        <v>8372</v>
      </c>
      <c r="B16" s="12">
        <v>37</v>
      </c>
      <c r="C16" s="12">
        <v>113</v>
      </c>
      <c r="D16" s="12"/>
      <c r="E16" s="12">
        <v>181</v>
      </c>
      <c r="F16" s="12">
        <v>331</v>
      </c>
    </row>
    <row r="17" spans="1:6" x14ac:dyDescent="0.25">
      <c r="A17" s="18" t="s">
        <v>8373</v>
      </c>
      <c r="B17" s="12">
        <v>23</v>
      </c>
      <c r="C17" s="12">
        <v>119</v>
      </c>
      <c r="D17" s="12"/>
      <c r="E17" s="12">
        <v>110</v>
      </c>
      <c r="F17" s="12">
        <v>252</v>
      </c>
    </row>
    <row r="18" spans="1:6" x14ac:dyDescent="0.25">
      <c r="A18" s="18" t="s">
        <v>8320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7A886-D706-4FD1-BE9D-7761046FA490}">
  <dimension ref="A1:H13"/>
  <sheetViews>
    <sheetView workbookViewId="0">
      <selection activeCell="J3" sqref="J3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style="24" bestFit="1" customWidth="1"/>
    <col min="7" max="7" width="17.5703125" style="24" bestFit="1" customWidth="1"/>
    <col min="8" max="8" width="24.140625" style="24" bestFit="1" customWidth="1"/>
  </cols>
  <sheetData>
    <row r="1" spans="1:8" x14ac:dyDescent="0.25">
      <c r="A1" t="s">
        <v>8414</v>
      </c>
      <c r="B1" t="s">
        <v>8415</v>
      </c>
      <c r="C1" t="s">
        <v>8416</v>
      </c>
      <c r="D1" t="s">
        <v>8417</v>
      </c>
      <c r="E1" t="s">
        <v>8418</v>
      </c>
      <c r="F1" s="24" t="s">
        <v>8419</v>
      </c>
      <c r="G1" s="24" t="s">
        <v>8420</v>
      </c>
      <c r="H1" s="24" t="s">
        <v>8421</v>
      </c>
    </row>
    <row r="2" spans="1:8" x14ac:dyDescent="0.25">
      <c r="A2" t="s">
        <v>8422</v>
      </c>
      <c r="B2">
        <f>COUNTIFS('Data_&amp;_Formatting'!$D:$D,"&lt;1000", 'Data_&amp;_Formatting'!$F:$F,"SUCCESSFUL")</f>
        <v>322</v>
      </c>
      <c r="C2">
        <f>COUNTIFS('Data_&amp;_Formatting'!$D:$D,"&lt;1000", 'Data_&amp;_Formatting'!$F:$F,"FAILED")</f>
        <v>113</v>
      </c>
      <c r="D2">
        <f>COUNTIFS('Data_&amp;_Formatting'!$D:$D,"&lt;1000", 'Data_&amp;_Formatting'!$F:$F,"CANCELED")</f>
        <v>18</v>
      </c>
      <c r="E2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 x14ac:dyDescent="0.25">
      <c r="A3" t="s">
        <v>8423</v>
      </c>
      <c r="B3">
        <f>COUNTIFS('Data_&amp;_Formatting'!$D:$D,"&gt;=1000",'Data_&amp;_Formatting'!$D:$D,"&lt;=4999", 'Data_&amp;_Formatting'!$F:$F,"SUCCESSFUL")</f>
        <v>932</v>
      </c>
      <c r="C3">
        <f>COUNTIFS('Data_&amp;_Formatting'!$D:$D,"&gt;=1000",'Data_&amp;_Formatting'!$D:$D,"&lt;=4999", 'Data_&amp;_Formatting'!$F:$F,"FAILED")</f>
        <v>420</v>
      </c>
      <c r="D3">
        <f>COUNTIFS('Data_&amp;_Formatting'!$D:$D,"&gt;=1000",'Data_&amp;_Formatting'!$D:$D,"&lt;=4999", 'Data_&amp;_Formatting'!$F:$F,"CANCELED")</f>
        <v>60</v>
      </c>
      <c r="E3">
        <f t="shared" ref="E3:E13" si="0">SUM(B3:D3)</f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</row>
    <row r="4" spans="1:8" x14ac:dyDescent="0.25">
      <c r="A4" t="s">
        <v>8424</v>
      </c>
      <c r="B4">
        <f>COUNTIFS('Data_&amp;_Formatting'!$D:$D,"&gt;=5000",'Data_&amp;_Formatting'!$D:$D,"&lt;=9999", 'Data_&amp;_Formatting'!$F:$F,"SUCCESSFUL")</f>
        <v>381</v>
      </c>
      <c r="C4">
        <f>COUNTIFS('Data_&amp;_Formatting'!$D:$D,"&gt;=5000",'Data_&amp;_Formatting'!$D:$D,"&lt;=9999", 'Data_&amp;_Formatting'!$F:$F,"FAILED")</f>
        <v>283</v>
      </c>
      <c r="D4">
        <f>COUNTIFS('Data_&amp;_Formatting'!$D:$D,"&gt;=5000",'Data_&amp;_Formatting'!$D:$D,"&lt;=9999", 'Data_&amp;_Formatting'!$F:$F,"CANCELED")</f>
        <v>52</v>
      </c>
      <c r="E4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8" x14ac:dyDescent="0.25">
      <c r="A5" t="s">
        <v>8425</v>
      </c>
      <c r="B5">
        <f>COUNTIFS('Data_&amp;_Formatting'!$D:$D,"&gt;=10000",'Data_&amp;_Formatting'!$D:$D,"&lt;=14999", 'Data_&amp;_Formatting'!$F:$F,"SUCCESSFUL")</f>
        <v>168</v>
      </c>
      <c r="C5">
        <f>COUNTIFS('Data_&amp;_Formatting'!$D:$D,"&gt;=10000",'Data_&amp;_Formatting'!$D:$D,"&lt;=14999", 'Data_&amp;_Formatting'!$F:$F,"FAILED")</f>
        <v>144</v>
      </c>
      <c r="D5">
        <f>COUNTIFS('Data_&amp;_Formatting'!$D:$D,"&gt;=10000",'Data_&amp;_Formatting'!$D:$D,"&lt;=14999", 'Data_&amp;_Formatting'!$F:$F,"CANCELED")</f>
        <v>40</v>
      </c>
      <c r="E5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 x14ac:dyDescent="0.25">
      <c r="A6" t="s">
        <v>8426</v>
      </c>
      <c r="B6">
        <f>COUNTIFS('Data_&amp;_Formatting'!$D:$D,"&gt;=15000",'Data_&amp;_Formatting'!$D:$D,"&lt;=19999", 'Data_&amp;_Formatting'!$F:$F,"SUCCESSFUL")</f>
        <v>94</v>
      </c>
      <c r="C6">
        <f>COUNTIFS('Data_&amp;_Formatting'!$D:$D,"&gt;=15000",'Data_&amp;_Formatting'!$D:$D,"&lt;=19999", 'Data_&amp;_Formatting'!$F:$F,"FAILED")</f>
        <v>90</v>
      </c>
      <c r="D6">
        <f>COUNTIFS('Data_&amp;_Formatting'!$D:$D,"&gt;=15000",'Data_&amp;_Formatting'!$D:$D,"&lt;=19999", 'Data_&amp;_Formatting'!$F:$F,"CANCELED")</f>
        <v>17</v>
      </c>
      <c r="E6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8" x14ac:dyDescent="0.25">
      <c r="A7" t="s">
        <v>8427</v>
      </c>
      <c r="B7">
        <f>COUNTIFS('Data_&amp;_Formatting'!$D:$D,"&gt;=20000",'Data_&amp;_Formatting'!$D:$D,"&lt;=24999", 'Data_&amp;_Formatting'!$F:$F,"SUCCESSFUL")</f>
        <v>62</v>
      </c>
      <c r="C7">
        <f>COUNTIFS('Data_&amp;_Formatting'!$D:$D,"&gt;=20000",'Data_&amp;_Formatting'!$D:$D,"&lt;=24999", 'Data_&amp;_Formatting'!$F:$F,"FAILED")</f>
        <v>72</v>
      </c>
      <c r="D7">
        <f>COUNTIFS('Data_&amp;_Formatting'!$D:$D,"&gt;=20000",'Data_&amp;_Formatting'!$D:$D,"&lt;=24999", 'Data_&amp;_Formatting'!$F:$F,"CANCELED")</f>
        <v>14</v>
      </c>
      <c r="E7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8" x14ac:dyDescent="0.25">
      <c r="A8" t="s">
        <v>8428</v>
      </c>
      <c r="B8">
        <f>COUNTIFS('Data_&amp;_Formatting'!$D:$D,"&gt;=25000",'Data_&amp;_Formatting'!$D:$D,"&lt;=29999", 'Data_&amp;_Formatting'!$F:$F,"SUCCESSFUL")</f>
        <v>55</v>
      </c>
      <c r="C8">
        <f>COUNTIFS('Data_&amp;_Formatting'!$D:$D,"&gt;=25000",'Data_&amp;_Formatting'!$D:$D,"&lt;=29999", 'Data_&amp;_Formatting'!$F:$F,"FAILED")</f>
        <v>64</v>
      </c>
      <c r="D8">
        <f>COUNTIFS('Data_&amp;_Formatting'!$D:$D,"&gt;=25000",'Data_&amp;_Formatting'!$D:$D,"&lt;=29999", 'Data_&amp;_Formatting'!$F:$F,"CANCELED")</f>
        <v>18</v>
      </c>
      <c r="E8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 x14ac:dyDescent="0.25">
      <c r="A9" t="s">
        <v>8429</v>
      </c>
      <c r="B9">
        <f>COUNTIFS('Data_&amp;_Formatting'!$D:$D,"&gt;=30000",'Data_&amp;_Formatting'!$D:$D,"&lt;=34999", 'Data_&amp;_Formatting'!$F:$F,"SUCCESSFUL")</f>
        <v>32</v>
      </c>
      <c r="C9">
        <f>COUNTIFS('Data_&amp;_Formatting'!$D:$D,"&gt;=30000",'Data_&amp;_Formatting'!$D:$D,"&lt;=34999", 'Data_&amp;_Formatting'!$F:$F,"FAILED")</f>
        <v>37</v>
      </c>
      <c r="D9">
        <f>COUNTIFS('Data_&amp;_Formatting'!$D:$D,"&gt;=30000",'Data_&amp;_Formatting'!$D:$D,"&lt;=34999", 'Data_&amp;_Formatting'!$F:$F,"CANCELED")</f>
        <v>13</v>
      </c>
      <c r="E9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 x14ac:dyDescent="0.25">
      <c r="A10" t="s">
        <v>8430</v>
      </c>
      <c r="B10">
        <f>COUNTIFS('Data_&amp;_Formatting'!$D:$D,"&gt;=35000",'Data_&amp;_Formatting'!$D:$D,"&lt;=39999", 'Data_&amp;_Formatting'!$F:$F,"SUCCESSFUL")</f>
        <v>26</v>
      </c>
      <c r="C10">
        <f>COUNTIFS('Data_&amp;_Formatting'!$D:$D,"&gt;=35000",'Data_&amp;_Formatting'!$D:$D,"&lt;=39999", 'Data_&amp;_Formatting'!$F:$F,"FAILED")</f>
        <v>22</v>
      </c>
      <c r="D10">
        <f>COUNTIFS('Data_&amp;_Formatting'!$D:$D,"&gt;=35000",'Data_&amp;_Formatting'!$D:$D,"&lt;=39999", 'Data_&amp;_Formatting'!$F:$F,"CANCELED")</f>
        <v>7</v>
      </c>
      <c r="E10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 x14ac:dyDescent="0.25">
      <c r="A11" t="s">
        <v>8431</v>
      </c>
      <c r="B11">
        <f>COUNTIFS('Data_&amp;_Formatting'!$D:$D,"&gt;=40000",'Data_&amp;_Formatting'!$D:$D,"&lt;=44999", 'Data_&amp;_Formatting'!$F:$F,"SUCCESSFUL")</f>
        <v>21</v>
      </c>
      <c r="C11">
        <f>COUNTIFS('Data_&amp;_Formatting'!$D:$D,"&gt;=40000",'Data_&amp;_Formatting'!$D:$D,"&lt;=44999", 'Data_&amp;_Formatting'!$F:$F,"FAILED")</f>
        <v>16</v>
      </c>
      <c r="D11">
        <f>COUNTIFS('Data_&amp;_Formatting'!$D:$D,"&gt;=40000",'Data_&amp;_Formatting'!$D:$D,"&lt;=44999", 'Data_&amp;_Formatting'!$F:$F,"CANCELED")</f>
        <v>6</v>
      </c>
      <c r="E1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 x14ac:dyDescent="0.25">
      <c r="A12" t="s">
        <v>8432</v>
      </c>
      <c r="B12">
        <f>COUNTIFS('Data_&amp;_Formatting'!$D:$D,"&gt;=45000",'Data_&amp;_Formatting'!$D:$D,"&lt;=49999", 'Data_&amp;_Formatting'!$F:$F,"SUCCESSFUL")</f>
        <v>6</v>
      </c>
      <c r="C12">
        <f>COUNTIFS('Data_&amp;_Formatting'!$D:$D,"&gt;=45000",'Data_&amp;_Formatting'!$D:$D,"&lt;=49999", 'Data_&amp;_Formatting'!$F:$F,"FAILED")</f>
        <v>11</v>
      </c>
      <c r="D12">
        <f>COUNTIFS('Data_&amp;_Formatting'!$D:$D,"&gt;=45000",'Data_&amp;_Formatting'!$D:$D,"&lt;=49999", 'Data_&amp;_Formatting'!$F:$F,"CANCELED")</f>
        <v>4</v>
      </c>
      <c r="E12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 x14ac:dyDescent="0.25">
      <c r="A13" t="s">
        <v>8433</v>
      </c>
      <c r="B13">
        <f>COUNTIFS('Data_&amp;_Formatting'!$D:$D,"&gt;=50000", 'Data_&amp;_Formatting'!$F:$F,"SUCCESSFUL")</f>
        <v>86</v>
      </c>
      <c r="C13">
        <f>COUNTIFS('Data_&amp;_Formatting'!$D:$D,"&gt;=50000", 'Data_&amp;_Formatting'!$F:$F,"FAILED")</f>
        <v>258</v>
      </c>
      <c r="D13">
        <f>COUNTIFS('Data_&amp;_Formatting'!$D:$D,"&gt;=50000", 'Data_&amp;_Formatting'!$F:$F,"CANCELED")</f>
        <v>100</v>
      </c>
      <c r="E13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B4EA1-58CE-4002-BEB4-26F5A3263240}">
  <dimension ref="A4:BP16"/>
  <sheetViews>
    <sheetView topLeftCell="AG1" zoomScaleNormal="100" workbookViewId="0">
      <selection activeCell="AV5" sqref="AV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3.42578125" bestFit="1" customWidth="1"/>
    <col min="5" max="5" width="3.28515625" bestFit="1" customWidth="1"/>
    <col min="6" max="6" width="3.425781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7" max="47" width="9.1406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11.28515625" bestFit="1" customWidth="1"/>
  </cols>
  <sheetData>
    <row r="4" spans="1:68" x14ac:dyDescent="0.25">
      <c r="A4" s="8" t="s">
        <v>8321</v>
      </c>
      <c r="B4" s="8" t="s">
        <v>8322</v>
      </c>
    </row>
    <row r="5" spans="1:68" x14ac:dyDescent="0.25">
      <c r="B5" t="s">
        <v>8220</v>
      </c>
      <c r="R5" t="s">
        <v>8400</v>
      </c>
      <c r="S5" t="s">
        <v>8221</v>
      </c>
      <c r="AL5" t="s">
        <v>8401</v>
      </c>
      <c r="AM5" t="s">
        <v>8222</v>
      </c>
      <c r="AU5" t="s">
        <v>8402</v>
      </c>
      <c r="AV5" t="s">
        <v>8219</v>
      </c>
      <c r="BO5" t="s">
        <v>8403</v>
      </c>
      <c r="BP5" t="s">
        <v>8320</v>
      </c>
    </row>
    <row r="6" spans="1:68" x14ac:dyDescent="0.25">
      <c r="A6" s="8" t="s">
        <v>8319</v>
      </c>
      <c r="B6" t="s">
        <v>8226</v>
      </c>
      <c r="C6" t="s">
        <v>8229</v>
      </c>
      <c r="D6" t="s">
        <v>8240</v>
      </c>
      <c r="E6" t="s">
        <v>8236</v>
      </c>
      <c r="F6" t="s">
        <v>8232</v>
      </c>
      <c r="G6" t="s">
        <v>8227</v>
      </c>
      <c r="H6" t="s">
        <v>8230</v>
      </c>
      <c r="I6" t="s">
        <v>8225</v>
      </c>
      <c r="J6" t="s">
        <v>8231</v>
      </c>
      <c r="K6" t="s">
        <v>8241</v>
      </c>
      <c r="L6" t="s">
        <v>8237</v>
      </c>
      <c r="M6" t="s">
        <v>8238</v>
      </c>
      <c r="N6" t="s">
        <v>8233</v>
      </c>
      <c r="O6" t="s">
        <v>8228</v>
      </c>
      <c r="P6" t="s">
        <v>8235</v>
      </c>
      <c r="Q6" t="s">
        <v>8224</v>
      </c>
      <c r="S6" t="s">
        <v>8239</v>
      </c>
      <c r="T6" t="s">
        <v>8226</v>
      </c>
      <c r="U6" t="s">
        <v>8242</v>
      </c>
      <c r="V6" t="s">
        <v>8229</v>
      </c>
      <c r="W6" t="s">
        <v>8240</v>
      </c>
      <c r="X6" t="s">
        <v>8236</v>
      </c>
      <c r="Y6" t="s">
        <v>8232</v>
      </c>
      <c r="Z6" t="s">
        <v>8227</v>
      </c>
      <c r="AA6" t="s">
        <v>8230</v>
      </c>
      <c r="AB6" t="s">
        <v>8225</v>
      </c>
      <c r="AC6" t="s">
        <v>8231</v>
      </c>
      <c r="AD6" t="s">
        <v>8241</v>
      </c>
      <c r="AE6" t="s">
        <v>8237</v>
      </c>
      <c r="AF6" t="s">
        <v>8238</v>
      </c>
      <c r="AG6" t="s">
        <v>8233</v>
      </c>
      <c r="AH6" t="s">
        <v>8234</v>
      </c>
      <c r="AI6" t="s">
        <v>8228</v>
      </c>
      <c r="AJ6" t="s">
        <v>8235</v>
      </c>
      <c r="AK6" t="s">
        <v>8224</v>
      </c>
      <c r="AM6" t="s">
        <v>8239</v>
      </c>
      <c r="AN6" t="s">
        <v>8229</v>
      </c>
      <c r="AO6" t="s">
        <v>8230</v>
      </c>
      <c r="AP6" t="s">
        <v>8225</v>
      </c>
      <c r="AQ6" t="s">
        <v>8241</v>
      </c>
      <c r="AR6" t="s">
        <v>8238</v>
      </c>
      <c r="AS6" t="s">
        <v>8233</v>
      </c>
      <c r="AT6" t="s">
        <v>8224</v>
      </c>
      <c r="AV6" t="s">
        <v>8239</v>
      </c>
      <c r="AW6" t="s">
        <v>8226</v>
      </c>
      <c r="AX6" t="s">
        <v>8242</v>
      </c>
      <c r="AY6" t="s">
        <v>8229</v>
      </c>
      <c r="AZ6" t="s">
        <v>8240</v>
      </c>
      <c r="BA6" t="s">
        <v>8236</v>
      </c>
      <c r="BB6" t="s">
        <v>8232</v>
      </c>
      <c r="BC6" t="s">
        <v>8227</v>
      </c>
      <c r="BD6" t="s">
        <v>8230</v>
      </c>
      <c r="BE6" t="s">
        <v>8225</v>
      </c>
      <c r="BF6" t="s">
        <v>8241</v>
      </c>
      <c r="BG6" t="s">
        <v>8237</v>
      </c>
      <c r="BH6" t="s">
        <v>8243</v>
      </c>
      <c r="BI6" t="s">
        <v>8233</v>
      </c>
      <c r="BJ6" t="s">
        <v>8234</v>
      </c>
      <c r="BK6" t="s">
        <v>8228</v>
      </c>
      <c r="BL6" t="s">
        <v>8235</v>
      </c>
      <c r="BM6" t="s">
        <v>8244</v>
      </c>
      <c r="BN6" t="s">
        <v>8224</v>
      </c>
    </row>
    <row r="7" spans="1:68" x14ac:dyDescent="0.25">
      <c r="A7" s="9" t="s">
        <v>8310</v>
      </c>
      <c r="B7" s="12">
        <v>2</v>
      </c>
      <c r="C7" s="12">
        <v>3</v>
      </c>
      <c r="D7" s="12"/>
      <c r="E7" s="12"/>
      <c r="F7" s="12">
        <v>1</v>
      </c>
      <c r="G7" s="12"/>
      <c r="H7" s="12"/>
      <c r="I7" s="12">
        <v>2</v>
      </c>
      <c r="J7" s="12">
        <v>1</v>
      </c>
      <c r="K7" s="12"/>
      <c r="L7" s="12"/>
      <c r="M7" s="12"/>
      <c r="N7" s="12"/>
      <c r="O7" s="12"/>
      <c r="P7" s="12"/>
      <c r="Q7" s="12">
        <v>31</v>
      </c>
      <c r="R7" s="12">
        <v>40</v>
      </c>
      <c r="S7" s="12"/>
      <c r="T7" s="12">
        <v>6</v>
      </c>
      <c r="U7" s="12"/>
      <c r="V7" s="12">
        <v>7</v>
      </c>
      <c r="W7" s="12"/>
      <c r="X7" s="12">
        <v>2</v>
      </c>
      <c r="Y7" s="12"/>
      <c r="Z7" s="12">
        <v>1</v>
      </c>
      <c r="AA7" s="12"/>
      <c r="AB7" s="12">
        <v>30</v>
      </c>
      <c r="AC7" s="12"/>
      <c r="AD7" s="12"/>
      <c r="AE7" s="12"/>
      <c r="AF7" s="12"/>
      <c r="AG7" s="12">
        <v>1</v>
      </c>
      <c r="AH7" s="12">
        <v>1</v>
      </c>
      <c r="AI7" s="12"/>
      <c r="AJ7" s="12">
        <v>2</v>
      </c>
      <c r="AK7" s="12">
        <v>130</v>
      </c>
      <c r="AL7" s="12">
        <v>180</v>
      </c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>
        <v>4</v>
      </c>
      <c r="AX7" s="12"/>
      <c r="AY7" s="12">
        <v>6</v>
      </c>
      <c r="AZ7" s="12"/>
      <c r="BA7" s="12">
        <v>1</v>
      </c>
      <c r="BB7" s="12"/>
      <c r="BC7" s="12">
        <v>3</v>
      </c>
      <c r="BD7" s="12">
        <v>3</v>
      </c>
      <c r="BE7" s="12">
        <v>21</v>
      </c>
      <c r="BF7" s="12"/>
      <c r="BG7" s="12"/>
      <c r="BH7" s="12"/>
      <c r="BI7" s="12"/>
      <c r="BJ7" s="12"/>
      <c r="BK7" s="12">
        <v>1</v>
      </c>
      <c r="BL7" s="12"/>
      <c r="BM7" s="12"/>
      <c r="BN7" s="12">
        <v>261</v>
      </c>
      <c r="BO7" s="12">
        <v>300</v>
      </c>
      <c r="BP7" s="12">
        <v>520</v>
      </c>
    </row>
    <row r="8" spans="1:68" x14ac:dyDescent="0.25">
      <c r="A8" s="9" t="s">
        <v>8317</v>
      </c>
      <c r="B8" s="12">
        <v>1</v>
      </c>
      <c r="C8" s="12">
        <v>2</v>
      </c>
      <c r="D8" s="12"/>
      <c r="E8" s="12">
        <v>1</v>
      </c>
      <c r="F8" s="12"/>
      <c r="G8" s="12"/>
      <c r="H8" s="12"/>
      <c r="I8" s="12">
        <v>1</v>
      </c>
      <c r="J8" s="12"/>
      <c r="K8" s="12"/>
      <c r="L8" s="12"/>
      <c r="M8" s="12"/>
      <c r="N8" s="12"/>
      <c r="O8" s="12"/>
      <c r="P8" s="12"/>
      <c r="Q8" s="12">
        <v>15</v>
      </c>
      <c r="R8" s="12">
        <v>20</v>
      </c>
      <c r="S8" s="12"/>
      <c r="T8" s="12">
        <v>3</v>
      </c>
      <c r="U8" s="12">
        <v>1</v>
      </c>
      <c r="V8" s="12">
        <v>8</v>
      </c>
      <c r="W8" s="12"/>
      <c r="X8" s="12">
        <v>1</v>
      </c>
      <c r="Y8" s="12">
        <v>1</v>
      </c>
      <c r="Z8" s="12"/>
      <c r="AA8" s="12">
        <v>1</v>
      </c>
      <c r="AB8" s="12">
        <v>8</v>
      </c>
      <c r="AC8" s="12"/>
      <c r="AD8" s="12"/>
      <c r="AE8" s="12"/>
      <c r="AF8" s="12"/>
      <c r="AG8" s="12"/>
      <c r="AH8" s="12">
        <v>1</v>
      </c>
      <c r="AI8" s="12"/>
      <c r="AJ8" s="12">
        <v>1</v>
      </c>
      <c r="AK8" s="12">
        <v>115</v>
      </c>
      <c r="AL8" s="12">
        <v>140</v>
      </c>
      <c r="AM8" s="12">
        <v>1</v>
      </c>
      <c r="AN8" s="12"/>
      <c r="AO8" s="12"/>
      <c r="AP8" s="12">
        <v>1</v>
      </c>
      <c r="AQ8" s="12"/>
      <c r="AR8" s="12"/>
      <c r="AS8" s="12"/>
      <c r="AT8" s="12">
        <v>4</v>
      </c>
      <c r="AU8" s="12">
        <v>6</v>
      </c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>
        <v>34</v>
      </c>
      <c r="BO8" s="12">
        <v>34</v>
      </c>
      <c r="BP8" s="12">
        <v>200</v>
      </c>
    </row>
    <row r="9" spans="1:68" x14ac:dyDescent="0.25">
      <c r="A9" s="9" t="s">
        <v>8316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>
        <v>7</v>
      </c>
      <c r="U9" s="12"/>
      <c r="V9" s="12">
        <v>7</v>
      </c>
      <c r="W9" s="12">
        <v>1</v>
      </c>
      <c r="X9" s="12">
        <v>6</v>
      </c>
      <c r="Y9" s="12"/>
      <c r="Z9" s="12">
        <v>1</v>
      </c>
      <c r="AA9" s="12">
        <v>2</v>
      </c>
      <c r="AB9" s="12">
        <v>17</v>
      </c>
      <c r="AC9" s="12"/>
      <c r="AD9" s="12"/>
      <c r="AE9" s="12"/>
      <c r="AF9" s="12">
        <v>1</v>
      </c>
      <c r="AG9" s="12"/>
      <c r="AH9" s="12">
        <v>2</v>
      </c>
      <c r="AI9" s="12"/>
      <c r="AJ9" s="12"/>
      <c r="AK9" s="12">
        <v>96</v>
      </c>
      <c r="AL9" s="12">
        <v>140</v>
      </c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>
        <v>2</v>
      </c>
      <c r="AX9" s="12"/>
      <c r="AY9" s="12">
        <v>4</v>
      </c>
      <c r="AZ9" s="12"/>
      <c r="BA9" s="12">
        <v>2</v>
      </c>
      <c r="BB9" s="12"/>
      <c r="BC9" s="12">
        <v>1</v>
      </c>
      <c r="BD9" s="12"/>
      <c r="BE9" s="12">
        <v>16</v>
      </c>
      <c r="BF9" s="12">
        <v>1</v>
      </c>
      <c r="BG9" s="12">
        <v>1</v>
      </c>
      <c r="BH9" s="12"/>
      <c r="BI9" s="12"/>
      <c r="BJ9" s="12"/>
      <c r="BK9" s="12"/>
      <c r="BL9" s="12">
        <v>1</v>
      </c>
      <c r="BM9" s="12"/>
      <c r="BN9" s="12">
        <v>52</v>
      </c>
      <c r="BO9" s="12">
        <v>80</v>
      </c>
      <c r="BP9" s="12">
        <v>220</v>
      </c>
    </row>
    <row r="10" spans="1:68" x14ac:dyDescent="0.25">
      <c r="A10" s="9" t="s">
        <v>8315</v>
      </c>
      <c r="B10" s="12"/>
      <c r="C10" s="12"/>
      <c r="D10" s="12"/>
      <c r="E10" s="12">
        <v>1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>
        <v>23</v>
      </c>
      <c r="R10" s="12">
        <v>24</v>
      </c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>
        <v>24</v>
      </c>
    </row>
    <row r="11" spans="1:68" x14ac:dyDescent="0.25">
      <c r="A11" s="9" t="s">
        <v>8314</v>
      </c>
      <c r="B11" s="12"/>
      <c r="C11" s="12"/>
      <c r="D11" s="12"/>
      <c r="E11" s="12"/>
      <c r="F11" s="12"/>
      <c r="G11" s="12"/>
      <c r="H11" s="12"/>
      <c r="I11" s="12">
        <v>1</v>
      </c>
      <c r="J11" s="12"/>
      <c r="K11" s="12"/>
      <c r="L11" s="12"/>
      <c r="M11" s="12"/>
      <c r="N11" s="12"/>
      <c r="O11" s="12"/>
      <c r="P11" s="12"/>
      <c r="Q11" s="12">
        <v>19</v>
      </c>
      <c r="R11" s="12">
        <v>20</v>
      </c>
      <c r="S11" s="12"/>
      <c r="T11" s="12"/>
      <c r="U11" s="12"/>
      <c r="V11" s="12">
        <v>1</v>
      </c>
      <c r="W11" s="12"/>
      <c r="X11" s="12">
        <v>2</v>
      </c>
      <c r="Y11" s="12"/>
      <c r="Z11" s="12"/>
      <c r="AA11" s="12"/>
      <c r="AB11" s="12">
        <v>7</v>
      </c>
      <c r="AC11" s="12"/>
      <c r="AD11" s="12"/>
      <c r="AE11" s="12"/>
      <c r="AF11" s="12"/>
      <c r="AG11" s="12"/>
      <c r="AH11" s="12"/>
      <c r="AI11" s="12"/>
      <c r="AJ11" s="12"/>
      <c r="AK11" s="12">
        <v>110</v>
      </c>
      <c r="AL11" s="12">
        <v>120</v>
      </c>
      <c r="AM11" s="12"/>
      <c r="AN11" s="12">
        <v>1</v>
      </c>
      <c r="AO11" s="12">
        <v>1</v>
      </c>
      <c r="AP11" s="12">
        <v>1</v>
      </c>
      <c r="AQ11" s="12"/>
      <c r="AR11" s="12"/>
      <c r="AS11" s="12"/>
      <c r="AT11" s="12">
        <v>17</v>
      </c>
      <c r="AU11" s="12">
        <v>20</v>
      </c>
      <c r="AV11" s="12">
        <v>1</v>
      </c>
      <c r="AW11" s="12">
        <v>1</v>
      </c>
      <c r="AX11" s="12"/>
      <c r="AY11" s="12">
        <v>10</v>
      </c>
      <c r="AZ11" s="12"/>
      <c r="BA11" s="12">
        <v>2</v>
      </c>
      <c r="BB11" s="12">
        <v>1</v>
      </c>
      <c r="BC11" s="12">
        <v>3</v>
      </c>
      <c r="BD11" s="12">
        <v>4</v>
      </c>
      <c r="BE11" s="12">
        <v>25</v>
      </c>
      <c r="BF11" s="12"/>
      <c r="BG11" s="12">
        <v>1</v>
      </c>
      <c r="BH11" s="12"/>
      <c r="BI11" s="12"/>
      <c r="BJ11" s="12"/>
      <c r="BK11" s="12"/>
      <c r="BL11" s="12">
        <v>2</v>
      </c>
      <c r="BM11" s="12"/>
      <c r="BN11" s="12">
        <v>490</v>
      </c>
      <c r="BO11" s="12">
        <v>540</v>
      </c>
      <c r="BP11" s="12">
        <v>700</v>
      </c>
    </row>
    <row r="12" spans="1:68" x14ac:dyDescent="0.25">
      <c r="A12" s="9" t="s">
        <v>8318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>
        <v>3</v>
      </c>
      <c r="U12" s="12"/>
      <c r="V12" s="12">
        <v>7</v>
      </c>
      <c r="W12" s="12">
        <v>1</v>
      </c>
      <c r="X12" s="12">
        <v>3</v>
      </c>
      <c r="Y12" s="12"/>
      <c r="Z12" s="12"/>
      <c r="AA12" s="12"/>
      <c r="AB12" s="12">
        <v>27</v>
      </c>
      <c r="AC12" s="12">
        <v>1</v>
      </c>
      <c r="AD12" s="12"/>
      <c r="AE12" s="12">
        <v>1</v>
      </c>
      <c r="AF12" s="12"/>
      <c r="AG12" s="12">
        <v>2</v>
      </c>
      <c r="AH12" s="12"/>
      <c r="AI12" s="12"/>
      <c r="AJ12" s="12"/>
      <c r="AK12" s="12">
        <v>72</v>
      </c>
      <c r="AL12" s="12">
        <v>117</v>
      </c>
      <c r="AM12" s="12"/>
      <c r="AN12" s="12"/>
      <c r="AO12" s="12"/>
      <c r="AP12" s="12"/>
      <c r="AQ12" s="12"/>
      <c r="AR12" s="12"/>
      <c r="AS12" s="12"/>
      <c r="AT12" s="12"/>
      <c r="AU12" s="12"/>
      <c r="AV12" s="12">
        <v>1</v>
      </c>
      <c r="AW12" s="12">
        <v>2</v>
      </c>
      <c r="AX12" s="12">
        <v>1</v>
      </c>
      <c r="AY12" s="12">
        <v>6</v>
      </c>
      <c r="AZ12" s="12"/>
      <c r="BA12" s="12">
        <v>5</v>
      </c>
      <c r="BB12" s="12">
        <v>1</v>
      </c>
      <c r="BC12" s="12"/>
      <c r="BD12" s="12"/>
      <c r="BE12" s="12">
        <v>18</v>
      </c>
      <c r="BF12" s="12">
        <v>1</v>
      </c>
      <c r="BG12" s="12">
        <v>2</v>
      </c>
      <c r="BH12" s="12">
        <v>1</v>
      </c>
      <c r="BI12" s="12"/>
      <c r="BJ12" s="12">
        <v>1</v>
      </c>
      <c r="BK12" s="12"/>
      <c r="BL12" s="12">
        <v>2</v>
      </c>
      <c r="BM12" s="12"/>
      <c r="BN12" s="12">
        <v>62</v>
      </c>
      <c r="BO12" s="12">
        <v>103</v>
      </c>
      <c r="BP12" s="12">
        <v>220</v>
      </c>
    </row>
    <row r="13" spans="1:68" x14ac:dyDescent="0.25">
      <c r="A13" s="9" t="s">
        <v>8313</v>
      </c>
      <c r="B13" s="12"/>
      <c r="C13" s="12">
        <v>1</v>
      </c>
      <c r="D13" s="12"/>
      <c r="E13" s="12"/>
      <c r="F13" s="12">
        <v>1</v>
      </c>
      <c r="G13" s="12">
        <v>1</v>
      </c>
      <c r="H13" s="12">
        <v>1</v>
      </c>
      <c r="I13" s="12">
        <v>3</v>
      </c>
      <c r="J13" s="12"/>
      <c r="K13" s="12"/>
      <c r="L13" s="12">
        <v>1</v>
      </c>
      <c r="M13" s="12"/>
      <c r="N13" s="12"/>
      <c r="O13" s="12"/>
      <c r="P13" s="12"/>
      <c r="Q13" s="12">
        <v>22</v>
      </c>
      <c r="R13" s="12">
        <v>30</v>
      </c>
      <c r="S13" s="12"/>
      <c r="T13" s="12">
        <v>5</v>
      </c>
      <c r="U13" s="12"/>
      <c r="V13" s="12">
        <v>5</v>
      </c>
      <c r="W13" s="12"/>
      <c r="X13" s="12">
        <v>5</v>
      </c>
      <c r="Y13" s="12">
        <v>2</v>
      </c>
      <c r="Z13" s="12">
        <v>2</v>
      </c>
      <c r="AA13" s="12">
        <v>1</v>
      </c>
      <c r="AB13" s="12">
        <v>8</v>
      </c>
      <c r="AC13" s="12"/>
      <c r="AD13" s="12">
        <v>1</v>
      </c>
      <c r="AE13" s="12">
        <v>8</v>
      </c>
      <c r="AF13" s="12">
        <v>1</v>
      </c>
      <c r="AG13" s="12"/>
      <c r="AH13" s="12"/>
      <c r="AI13" s="12">
        <v>1</v>
      </c>
      <c r="AJ13" s="12">
        <v>1</v>
      </c>
      <c r="AK13" s="12">
        <v>87</v>
      </c>
      <c r="AL13" s="12">
        <v>127</v>
      </c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>
        <v>1</v>
      </c>
      <c r="AX13" s="12"/>
      <c r="AY13" s="12">
        <v>3</v>
      </c>
      <c r="AZ13" s="12"/>
      <c r="BA13" s="12"/>
      <c r="BB13" s="12"/>
      <c r="BC13" s="12"/>
      <c r="BD13" s="12"/>
      <c r="BE13" s="12">
        <v>6</v>
      </c>
      <c r="BF13" s="12"/>
      <c r="BG13" s="12"/>
      <c r="BH13" s="12"/>
      <c r="BI13" s="12">
        <v>1</v>
      </c>
      <c r="BJ13" s="12"/>
      <c r="BK13" s="12"/>
      <c r="BL13" s="12"/>
      <c r="BM13" s="12"/>
      <c r="BN13" s="12">
        <v>69</v>
      </c>
      <c r="BO13" s="12">
        <v>80</v>
      </c>
      <c r="BP13" s="12">
        <v>237</v>
      </c>
    </row>
    <row r="14" spans="1:68" x14ac:dyDescent="0.25">
      <c r="A14" s="9" t="s">
        <v>8312</v>
      </c>
      <c r="B14" s="12">
        <v>9</v>
      </c>
      <c r="C14" s="12">
        <v>10</v>
      </c>
      <c r="D14" s="12">
        <v>3</v>
      </c>
      <c r="E14" s="12">
        <v>1</v>
      </c>
      <c r="F14" s="12">
        <v>1</v>
      </c>
      <c r="G14" s="12"/>
      <c r="H14" s="12">
        <v>4</v>
      </c>
      <c r="I14" s="12">
        <v>12</v>
      </c>
      <c r="J14" s="12"/>
      <c r="K14" s="12">
        <v>2</v>
      </c>
      <c r="L14" s="12">
        <v>2</v>
      </c>
      <c r="M14" s="12">
        <v>1</v>
      </c>
      <c r="N14" s="12">
        <v>4</v>
      </c>
      <c r="O14" s="12">
        <v>3</v>
      </c>
      <c r="P14" s="12">
        <v>5</v>
      </c>
      <c r="Q14" s="12">
        <v>121</v>
      </c>
      <c r="R14" s="12">
        <v>178</v>
      </c>
      <c r="S14" s="12">
        <v>1</v>
      </c>
      <c r="T14" s="12">
        <v>4</v>
      </c>
      <c r="U14" s="12"/>
      <c r="V14" s="12">
        <v>14</v>
      </c>
      <c r="W14" s="12"/>
      <c r="X14" s="12">
        <v>6</v>
      </c>
      <c r="Y14" s="12">
        <v>1</v>
      </c>
      <c r="Z14" s="12">
        <v>5</v>
      </c>
      <c r="AA14" s="12">
        <v>3</v>
      </c>
      <c r="AB14" s="12">
        <v>19</v>
      </c>
      <c r="AC14" s="12">
        <v>1</v>
      </c>
      <c r="AD14" s="12"/>
      <c r="AE14" s="12">
        <v>7</v>
      </c>
      <c r="AF14" s="12">
        <v>2</v>
      </c>
      <c r="AG14" s="12">
        <v>8</v>
      </c>
      <c r="AH14" s="12"/>
      <c r="AI14" s="12">
        <v>2</v>
      </c>
      <c r="AJ14" s="12">
        <v>2</v>
      </c>
      <c r="AK14" s="12">
        <v>138</v>
      </c>
      <c r="AL14" s="12">
        <v>213</v>
      </c>
      <c r="AM14" s="12"/>
      <c r="AN14" s="12"/>
      <c r="AO14" s="12"/>
      <c r="AP14" s="12"/>
      <c r="AQ14" s="12"/>
      <c r="AR14" s="12"/>
      <c r="AS14" s="12"/>
      <c r="AT14" s="12"/>
      <c r="AU14" s="12"/>
      <c r="AV14" s="12">
        <v>1</v>
      </c>
      <c r="AW14" s="12">
        <v>3</v>
      </c>
      <c r="AX14" s="12"/>
      <c r="AY14" s="12">
        <v>7</v>
      </c>
      <c r="AZ14" s="12"/>
      <c r="BA14" s="12">
        <v>9</v>
      </c>
      <c r="BB14" s="12">
        <v>1</v>
      </c>
      <c r="BC14" s="12">
        <v>2</v>
      </c>
      <c r="BD14" s="12">
        <v>1</v>
      </c>
      <c r="BE14" s="12">
        <v>22</v>
      </c>
      <c r="BF14" s="12">
        <v>1</v>
      </c>
      <c r="BG14" s="12">
        <v>2</v>
      </c>
      <c r="BH14" s="12"/>
      <c r="BI14" s="12">
        <v>1</v>
      </c>
      <c r="BJ14" s="12"/>
      <c r="BK14" s="12"/>
      <c r="BL14" s="12">
        <v>1</v>
      </c>
      <c r="BM14" s="12"/>
      <c r="BN14" s="12">
        <v>158</v>
      </c>
      <c r="BO14" s="12">
        <v>209</v>
      </c>
      <c r="BP14" s="12">
        <v>600</v>
      </c>
    </row>
    <row r="15" spans="1:68" x14ac:dyDescent="0.25">
      <c r="A15" s="9" t="s">
        <v>8311</v>
      </c>
      <c r="B15" s="12">
        <v>2</v>
      </c>
      <c r="C15" s="12">
        <v>1</v>
      </c>
      <c r="D15" s="12"/>
      <c r="E15" s="12"/>
      <c r="F15" s="12">
        <v>1</v>
      </c>
      <c r="G15" s="12"/>
      <c r="H15" s="12"/>
      <c r="I15" s="12">
        <v>6</v>
      </c>
      <c r="J15" s="12"/>
      <c r="K15" s="12"/>
      <c r="L15" s="12"/>
      <c r="M15" s="12"/>
      <c r="N15" s="12"/>
      <c r="O15" s="12">
        <v>1</v>
      </c>
      <c r="P15" s="12"/>
      <c r="Q15" s="12">
        <v>26</v>
      </c>
      <c r="R15" s="12">
        <v>37</v>
      </c>
      <c r="S15" s="12">
        <v>1</v>
      </c>
      <c r="T15" s="12">
        <v>13</v>
      </c>
      <c r="U15" s="12"/>
      <c r="V15" s="12">
        <v>15</v>
      </c>
      <c r="W15" s="12"/>
      <c r="X15" s="12">
        <v>2</v>
      </c>
      <c r="Y15" s="12">
        <v>2</v>
      </c>
      <c r="Z15" s="12"/>
      <c r="AA15" s="12">
        <v>3</v>
      </c>
      <c r="AB15" s="12">
        <v>89</v>
      </c>
      <c r="AC15" s="12"/>
      <c r="AD15" s="12">
        <v>3</v>
      </c>
      <c r="AE15" s="12">
        <v>3</v>
      </c>
      <c r="AF15" s="12">
        <v>4</v>
      </c>
      <c r="AG15" s="12">
        <v>3</v>
      </c>
      <c r="AH15" s="12">
        <v>1</v>
      </c>
      <c r="AI15" s="12">
        <v>2</v>
      </c>
      <c r="AJ15" s="12">
        <v>3</v>
      </c>
      <c r="AK15" s="12">
        <v>349</v>
      </c>
      <c r="AL15" s="12">
        <v>493</v>
      </c>
      <c r="AM15" s="12"/>
      <c r="AN15" s="12"/>
      <c r="AO15" s="12">
        <v>1</v>
      </c>
      <c r="AP15" s="12">
        <v>6</v>
      </c>
      <c r="AQ15" s="12">
        <v>1</v>
      </c>
      <c r="AR15" s="12">
        <v>3</v>
      </c>
      <c r="AS15" s="12">
        <v>1</v>
      </c>
      <c r="AT15" s="12">
        <v>12</v>
      </c>
      <c r="AU15" s="12">
        <v>24</v>
      </c>
      <c r="AV15" s="12"/>
      <c r="AW15" s="12">
        <v>6</v>
      </c>
      <c r="AX15" s="12"/>
      <c r="AY15" s="12">
        <v>28</v>
      </c>
      <c r="AZ15" s="12">
        <v>1</v>
      </c>
      <c r="BA15" s="12">
        <v>4</v>
      </c>
      <c r="BB15" s="12">
        <v>1</v>
      </c>
      <c r="BC15" s="12">
        <v>2</v>
      </c>
      <c r="BD15" s="12">
        <v>2</v>
      </c>
      <c r="BE15" s="12">
        <v>258</v>
      </c>
      <c r="BF15" s="12">
        <v>5</v>
      </c>
      <c r="BG15" s="12">
        <v>1</v>
      </c>
      <c r="BH15" s="12">
        <v>1</v>
      </c>
      <c r="BI15" s="12"/>
      <c r="BJ15" s="12">
        <v>1</v>
      </c>
      <c r="BK15" s="12">
        <v>2</v>
      </c>
      <c r="BL15" s="12">
        <v>1</v>
      </c>
      <c r="BM15" s="12">
        <v>1</v>
      </c>
      <c r="BN15" s="12">
        <v>525</v>
      </c>
      <c r="BO15" s="12">
        <v>839</v>
      </c>
      <c r="BP15" s="12">
        <v>1393</v>
      </c>
    </row>
    <row r="16" spans="1:68" x14ac:dyDescent="0.25">
      <c r="A16" s="9" t="s">
        <v>8320</v>
      </c>
      <c r="B16" s="12">
        <v>14</v>
      </c>
      <c r="C16" s="12">
        <v>17</v>
      </c>
      <c r="D16" s="12">
        <v>3</v>
      </c>
      <c r="E16" s="12">
        <v>3</v>
      </c>
      <c r="F16" s="12">
        <v>4</v>
      </c>
      <c r="G16" s="12">
        <v>1</v>
      </c>
      <c r="H16" s="12">
        <v>5</v>
      </c>
      <c r="I16" s="12">
        <v>25</v>
      </c>
      <c r="J16" s="12">
        <v>1</v>
      </c>
      <c r="K16" s="12">
        <v>2</v>
      </c>
      <c r="L16" s="12">
        <v>3</v>
      </c>
      <c r="M16" s="12">
        <v>1</v>
      </c>
      <c r="N16" s="12">
        <v>4</v>
      </c>
      <c r="O16" s="12">
        <v>4</v>
      </c>
      <c r="P16" s="12">
        <v>5</v>
      </c>
      <c r="Q16" s="12">
        <v>257</v>
      </c>
      <c r="R16" s="12">
        <v>349</v>
      </c>
      <c r="S16" s="12">
        <v>2</v>
      </c>
      <c r="T16" s="12">
        <v>41</v>
      </c>
      <c r="U16" s="12">
        <v>1</v>
      </c>
      <c r="V16" s="12">
        <v>64</v>
      </c>
      <c r="W16" s="12">
        <v>2</v>
      </c>
      <c r="X16" s="12">
        <v>27</v>
      </c>
      <c r="Y16" s="12">
        <v>6</v>
      </c>
      <c r="Z16" s="12">
        <v>9</v>
      </c>
      <c r="AA16" s="12">
        <v>10</v>
      </c>
      <c r="AB16" s="12">
        <v>205</v>
      </c>
      <c r="AC16" s="12">
        <v>2</v>
      </c>
      <c r="AD16" s="12">
        <v>4</v>
      </c>
      <c r="AE16" s="12">
        <v>19</v>
      </c>
      <c r="AF16" s="12">
        <v>8</v>
      </c>
      <c r="AG16" s="12">
        <v>14</v>
      </c>
      <c r="AH16" s="12">
        <v>5</v>
      </c>
      <c r="AI16" s="12">
        <v>5</v>
      </c>
      <c r="AJ16" s="12">
        <v>9</v>
      </c>
      <c r="AK16" s="12">
        <v>1097</v>
      </c>
      <c r="AL16" s="12">
        <v>1530</v>
      </c>
      <c r="AM16" s="12">
        <v>1</v>
      </c>
      <c r="AN16" s="12">
        <v>1</v>
      </c>
      <c r="AO16" s="12">
        <v>2</v>
      </c>
      <c r="AP16" s="12">
        <v>8</v>
      </c>
      <c r="AQ16" s="12">
        <v>1</v>
      </c>
      <c r="AR16" s="12">
        <v>3</v>
      </c>
      <c r="AS16" s="12">
        <v>1</v>
      </c>
      <c r="AT16" s="12">
        <v>33</v>
      </c>
      <c r="AU16" s="12">
        <v>50</v>
      </c>
      <c r="AV16" s="12">
        <v>3</v>
      </c>
      <c r="AW16" s="12">
        <v>19</v>
      </c>
      <c r="AX16" s="12">
        <v>1</v>
      </c>
      <c r="AY16" s="12">
        <v>64</v>
      </c>
      <c r="AZ16" s="12">
        <v>1</v>
      </c>
      <c r="BA16" s="12">
        <v>23</v>
      </c>
      <c r="BB16" s="12">
        <v>4</v>
      </c>
      <c r="BC16" s="12">
        <v>11</v>
      </c>
      <c r="BD16" s="12">
        <v>10</v>
      </c>
      <c r="BE16" s="12">
        <v>366</v>
      </c>
      <c r="BF16" s="12">
        <v>8</v>
      </c>
      <c r="BG16" s="12">
        <v>7</v>
      </c>
      <c r="BH16" s="12">
        <v>2</v>
      </c>
      <c r="BI16" s="12">
        <v>2</v>
      </c>
      <c r="BJ16" s="12">
        <v>2</v>
      </c>
      <c r="BK16" s="12">
        <v>3</v>
      </c>
      <c r="BL16" s="12">
        <v>7</v>
      </c>
      <c r="BM16" s="12">
        <v>1</v>
      </c>
      <c r="BN16" s="12">
        <v>1651</v>
      </c>
      <c r="BO16" s="12">
        <v>2185</v>
      </c>
      <c r="BP16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1AD47-45C1-4FE4-AF0B-5818EFD5F636}">
  <dimension ref="A1:W34"/>
  <sheetViews>
    <sheetView workbookViewId="0">
      <selection activeCell="AD5" sqref="AD5"/>
    </sheetView>
  </sheetViews>
  <sheetFormatPr defaultRowHeight="15" x14ac:dyDescent="0.25"/>
  <cols>
    <col min="1" max="1" width="13.42578125" customWidth="1"/>
    <col min="2" max="4" width="3.85546875" customWidth="1"/>
    <col min="5" max="14" width="3.85546875" hidden="1" customWidth="1"/>
    <col min="15" max="16" width="4.7109375" hidden="1" customWidth="1"/>
    <col min="17" max="17" width="15" bestFit="1" customWidth="1"/>
    <col min="18" max="18" width="10.7109375" bestFit="1" customWidth="1"/>
    <col min="19" max="19" width="4.7109375" customWidth="1"/>
    <col min="20" max="20" width="13.140625" bestFit="1" customWidth="1"/>
    <col min="21" max="21" width="10.140625" bestFit="1" customWidth="1"/>
    <col min="22" max="22" width="16.85546875" bestFit="1" customWidth="1"/>
    <col min="23" max="23" width="14" bestFit="1" customWidth="1"/>
    <col min="24" max="30" width="4.7109375" customWidth="1"/>
  </cols>
  <sheetData>
    <row r="1" spans="1:23" x14ac:dyDescent="0.25">
      <c r="A1" s="16"/>
      <c r="B1" s="16" t="s">
        <v>8220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 t="s">
        <v>8407</v>
      </c>
      <c r="R1" s="16"/>
      <c r="T1" s="7" t="s">
        <v>8405</v>
      </c>
      <c r="V1" s="7" t="s">
        <v>8406</v>
      </c>
    </row>
    <row r="2" spans="1:23" x14ac:dyDescent="0.25">
      <c r="A2" s="13" t="s">
        <v>8319</v>
      </c>
      <c r="B2" s="13" t="s">
        <v>8226</v>
      </c>
      <c r="C2" s="13" t="s">
        <v>8229</v>
      </c>
      <c r="D2" s="13" t="s">
        <v>8240</v>
      </c>
      <c r="E2" s="13" t="s">
        <v>8236</v>
      </c>
      <c r="F2" s="13" t="s">
        <v>8232</v>
      </c>
      <c r="G2" s="13" t="s">
        <v>8227</v>
      </c>
      <c r="H2" s="13" t="s">
        <v>8230</v>
      </c>
      <c r="I2" s="13" t="s">
        <v>8225</v>
      </c>
      <c r="J2" s="13" t="s">
        <v>8231</v>
      </c>
      <c r="K2" s="13" t="s">
        <v>8241</v>
      </c>
      <c r="L2" s="13" t="s">
        <v>8237</v>
      </c>
      <c r="M2" s="13" t="s">
        <v>8238</v>
      </c>
      <c r="N2" s="13" t="s">
        <v>8233</v>
      </c>
      <c r="O2" s="13" t="s">
        <v>8228</v>
      </c>
      <c r="P2" s="13" t="s">
        <v>8235</v>
      </c>
      <c r="Q2" s="13" t="s">
        <v>8408</v>
      </c>
      <c r="R2" s="13" t="s">
        <v>8409</v>
      </c>
      <c r="T2" t="s">
        <v>8410</v>
      </c>
      <c r="U2" t="s">
        <v>8411</v>
      </c>
      <c r="V2" t="s">
        <v>8412</v>
      </c>
      <c r="W2" t="s">
        <v>8413</v>
      </c>
    </row>
    <row r="3" spans="1:23" x14ac:dyDescent="0.25">
      <c r="A3" s="9" t="s">
        <v>8310</v>
      </c>
      <c r="B3" s="12">
        <v>2</v>
      </c>
      <c r="C3" s="12">
        <v>3</v>
      </c>
      <c r="D3" s="12"/>
      <c r="E3" s="12"/>
      <c r="F3" s="12">
        <v>1</v>
      </c>
      <c r="G3" s="12"/>
      <c r="H3" s="12"/>
      <c r="I3" s="12">
        <v>2</v>
      </c>
      <c r="J3" s="12">
        <v>1</v>
      </c>
      <c r="K3" s="12"/>
      <c r="L3" s="12"/>
      <c r="M3" s="12"/>
      <c r="N3" s="12"/>
      <c r="O3" s="12"/>
      <c r="P3" s="12"/>
      <c r="Q3" s="12">
        <f>SUM(B3:P3)/92*100</f>
        <v>9.7826086956521738</v>
      </c>
      <c r="R3" s="12">
        <f>31/257*100</f>
        <v>12.062256809338521</v>
      </c>
      <c r="T3">
        <f>44/389*100</f>
        <v>11.311053984575835</v>
      </c>
      <c r="U3">
        <f>130/1097*100</f>
        <v>11.850501367365544</v>
      </c>
      <c r="V3">
        <f>35/511*100</f>
        <v>6.8493150684931505</v>
      </c>
      <c r="W3">
        <f>261/1651*100</f>
        <v>15.808600847970927</v>
      </c>
    </row>
    <row r="4" spans="1:23" x14ac:dyDescent="0.25">
      <c r="A4" s="9" t="s">
        <v>8317</v>
      </c>
      <c r="B4" s="12">
        <v>1</v>
      </c>
      <c r="C4" s="12">
        <v>2</v>
      </c>
      <c r="D4" s="12"/>
      <c r="E4" s="12">
        <v>1</v>
      </c>
      <c r="F4" s="12"/>
      <c r="G4" s="12"/>
      <c r="H4" s="12"/>
      <c r="I4" s="12">
        <v>1</v>
      </c>
      <c r="J4" s="12"/>
      <c r="K4" s="12"/>
      <c r="L4" s="12"/>
      <c r="M4" s="12"/>
      <c r="N4" s="12"/>
      <c r="O4" s="12"/>
      <c r="P4" s="12"/>
      <c r="Q4" s="12">
        <f t="shared" ref="Q4:Q11" si="0">SUM(B4:P4)/92*100</f>
        <v>5.4347826086956523</v>
      </c>
      <c r="R4" s="12">
        <f>15/257*100</f>
        <v>5.836575875486381</v>
      </c>
      <c r="T4">
        <f>21/389*100</f>
        <v>5.3984575835475574</v>
      </c>
      <c r="U4">
        <f>115/1097*100</f>
        <v>10.483135824977211</v>
      </c>
      <c r="V4">
        <v>0</v>
      </c>
      <c r="W4">
        <f>34/1651*100</f>
        <v>2.059357964869776</v>
      </c>
    </row>
    <row r="5" spans="1:23" x14ac:dyDescent="0.25">
      <c r="A5" s="9" t="s">
        <v>8316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>
        <f t="shared" si="0"/>
        <v>0</v>
      </c>
      <c r="R5" s="12"/>
      <c r="T5">
        <f>37/389*100</f>
        <v>9.5115681233933156</v>
      </c>
      <c r="U5">
        <f>96/1097*100</f>
        <v>8.7511394712853239</v>
      </c>
      <c r="V5">
        <f>26/511*100</f>
        <v>5.0880626223091969</v>
      </c>
      <c r="W5">
        <f>52/1651*100</f>
        <v>3.1496062992125982</v>
      </c>
    </row>
    <row r="6" spans="1:23" x14ac:dyDescent="0.25">
      <c r="A6" s="9" t="s">
        <v>8315</v>
      </c>
      <c r="B6" s="12"/>
      <c r="C6" s="12"/>
      <c r="D6" s="12"/>
      <c r="E6" s="12">
        <v>1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>
        <f t="shared" si="0"/>
        <v>1.0869565217391304</v>
      </c>
      <c r="R6" s="12">
        <f>23/257*100</f>
        <v>8.9494163424124515</v>
      </c>
      <c r="T6">
        <f>0/389*100</f>
        <v>0</v>
      </c>
      <c r="V6">
        <v>0</v>
      </c>
    </row>
    <row r="7" spans="1:23" x14ac:dyDescent="0.25">
      <c r="A7" s="9" t="s">
        <v>8314</v>
      </c>
      <c r="B7" s="12"/>
      <c r="C7" s="12"/>
      <c r="D7" s="12"/>
      <c r="E7" s="12"/>
      <c r="F7" s="12"/>
      <c r="G7" s="12"/>
      <c r="H7" s="12"/>
      <c r="I7" s="12">
        <v>1</v>
      </c>
      <c r="J7" s="12"/>
      <c r="K7" s="12"/>
      <c r="L7" s="12"/>
      <c r="M7" s="12"/>
      <c r="N7" s="12"/>
      <c r="O7" s="12"/>
      <c r="P7" s="12"/>
      <c r="Q7" s="12">
        <f t="shared" si="0"/>
        <v>1.0869565217391304</v>
      </c>
      <c r="R7" s="12">
        <f>19/257*100</f>
        <v>7.3929961089494167</v>
      </c>
      <c r="T7">
        <f>10/389*100</f>
        <v>2.5706940874035991</v>
      </c>
      <c r="U7">
        <f>110/1097*100</f>
        <v>10.027347310847768</v>
      </c>
      <c r="V7">
        <f>48/511*100</f>
        <v>9.393346379647749</v>
      </c>
      <c r="W7">
        <f>490/1651*100</f>
        <v>29.678982434887946</v>
      </c>
    </row>
    <row r="8" spans="1:23" x14ac:dyDescent="0.25">
      <c r="A8" s="9" t="s">
        <v>8318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>
        <f t="shared" si="0"/>
        <v>0</v>
      </c>
      <c r="R8" s="12"/>
      <c r="T8">
        <f>42/389*100</f>
        <v>10.796915167095115</v>
      </c>
      <c r="U8">
        <f>72/1097*100</f>
        <v>6.5633546034639929</v>
      </c>
      <c r="V8">
        <f>37/511*100</f>
        <v>7.240704500978473</v>
      </c>
      <c r="W8">
        <f>62/1651*100</f>
        <v>3.7552998182919439</v>
      </c>
    </row>
    <row r="9" spans="1:23" x14ac:dyDescent="0.25">
      <c r="A9" s="9" t="s">
        <v>8313</v>
      </c>
      <c r="B9" s="12"/>
      <c r="C9" s="12">
        <v>1</v>
      </c>
      <c r="D9" s="12"/>
      <c r="E9" s="12"/>
      <c r="F9" s="12">
        <v>1</v>
      </c>
      <c r="G9" s="12">
        <v>1</v>
      </c>
      <c r="H9" s="12">
        <v>1</v>
      </c>
      <c r="I9" s="12">
        <v>3</v>
      </c>
      <c r="J9" s="12"/>
      <c r="K9" s="12"/>
      <c r="L9" s="12">
        <v>1</v>
      </c>
      <c r="M9" s="12"/>
      <c r="N9" s="12"/>
      <c r="O9" s="12"/>
      <c r="P9" s="12"/>
      <c r="Q9" s="12">
        <f t="shared" si="0"/>
        <v>8.695652173913043</v>
      </c>
      <c r="R9" s="12">
        <f>22/257*100</f>
        <v>8.5603112840466924</v>
      </c>
      <c r="T9">
        <f>35/389*100</f>
        <v>8.9974293059125969</v>
      </c>
      <c r="U9">
        <f>87/1097*100</f>
        <v>7.930720145852324</v>
      </c>
      <c r="V9">
        <f>10/511*100</f>
        <v>1.9569471624266144</v>
      </c>
      <c r="W9">
        <f>69/1651*100</f>
        <v>4.1792852816474868</v>
      </c>
    </row>
    <row r="10" spans="1:23" x14ac:dyDescent="0.25">
      <c r="A10" s="9" t="s">
        <v>8312</v>
      </c>
      <c r="B10" s="12">
        <v>9</v>
      </c>
      <c r="C10" s="12">
        <v>10</v>
      </c>
      <c r="D10" s="12">
        <v>3</v>
      </c>
      <c r="E10" s="12">
        <v>1</v>
      </c>
      <c r="F10" s="12">
        <v>1</v>
      </c>
      <c r="G10" s="12"/>
      <c r="H10" s="12">
        <v>4</v>
      </c>
      <c r="I10" s="12">
        <v>12</v>
      </c>
      <c r="J10" s="12"/>
      <c r="K10" s="12">
        <v>2</v>
      </c>
      <c r="L10" s="12">
        <v>2</v>
      </c>
      <c r="M10" s="12">
        <v>1</v>
      </c>
      <c r="N10" s="12">
        <v>4</v>
      </c>
      <c r="O10" s="12">
        <v>3</v>
      </c>
      <c r="P10" s="12">
        <v>5</v>
      </c>
      <c r="Q10" s="12">
        <f t="shared" si="0"/>
        <v>61.95652173913043</v>
      </c>
      <c r="R10" s="12">
        <f>121/257*100</f>
        <v>47.081712062256805</v>
      </c>
      <c r="T10">
        <f>70/389*100</f>
        <v>17.994858611825194</v>
      </c>
      <c r="U10">
        <f>138/1097*100</f>
        <v>12.579762989972654</v>
      </c>
      <c r="V10">
        <f>47/511*100</f>
        <v>9.1976516634050878</v>
      </c>
      <c r="W10">
        <f>158/1651*100</f>
        <v>9.5699576014536643</v>
      </c>
    </row>
    <row r="11" spans="1:23" x14ac:dyDescent="0.25">
      <c r="A11" s="9" t="s">
        <v>8311</v>
      </c>
      <c r="B11" s="12">
        <v>2</v>
      </c>
      <c r="C11" s="12">
        <v>1</v>
      </c>
      <c r="D11" s="12"/>
      <c r="E11" s="12"/>
      <c r="F11" s="12">
        <v>1</v>
      </c>
      <c r="G11" s="12"/>
      <c r="H11" s="12"/>
      <c r="I11" s="12">
        <v>6</v>
      </c>
      <c r="J11" s="12"/>
      <c r="K11" s="12"/>
      <c r="L11" s="12"/>
      <c r="M11" s="12"/>
      <c r="N11" s="12"/>
      <c r="O11" s="12">
        <v>1</v>
      </c>
      <c r="P11" s="12"/>
      <c r="Q11" s="12">
        <f t="shared" si="0"/>
        <v>11.956521739130435</v>
      </c>
      <c r="R11" s="12">
        <f>26/257*100</f>
        <v>10.116731517509727</v>
      </c>
      <c r="T11">
        <f>130/389*100</f>
        <v>33.419023136246793</v>
      </c>
      <c r="U11">
        <f>349/1097*100</f>
        <v>31.814038286235185</v>
      </c>
      <c r="V11">
        <f>308/511*100</f>
        <v>60.273972602739725</v>
      </c>
      <c r="W11">
        <f>525/1651*100</f>
        <v>31.798909751665654</v>
      </c>
    </row>
    <row r="12" spans="1:23" x14ac:dyDescent="0.25">
      <c r="Q12" s="12">
        <f>SUM(Q3:Q11)</f>
        <v>100</v>
      </c>
      <c r="R12" s="12">
        <f>SUM(R3:R11)</f>
        <v>100</v>
      </c>
      <c r="T12" s="12">
        <f>SUM(T3:T11)</f>
        <v>100.00000000000001</v>
      </c>
      <c r="U12" s="12">
        <f>SUM(U3:U11)</f>
        <v>100.00000000000001</v>
      </c>
      <c r="V12" s="12">
        <f>SUM(V3:V11)</f>
        <v>100</v>
      </c>
      <c r="W12" s="12">
        <f>SUM(W3:W11)</f>
        <v>100</v>
      </c>
    </row>
    <row r="13" spans="1:23" x14ac:dyDescent="0.25">
      <c r="B13" s="16" t="s">
        <v>8221</v>
      </c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</row>
    <row r="14" spans="1:23" x14ac:dyDescent="0.25">
      <c r="B14" s="13" t="s">
        <v>8239</v>
      </c>
      <c r="C14" s="13" t="s">
        <v>8226</v>
      </c>
      <c r="D14" s="13" t="s">
        <v>8242</v>
      </c>
      <c r="E14" s="13" t="s">
        <v>8229</v>
      </c>
      <c r="F14" s="13" t="s">
        <v>8240</v>
      </c>
      <c r="G14" s="13" t="s">
        <v>8236</v>
      </c>
      <c r="H14" s="13" t="s">
        <v>8232</v>
      </c>
      <c r="I14" s="13" t="s">
        <v>8227</v>
      </c>
      <c r="J14" s="13" t="s">
        <v>8230</v>
      </c>
      <c r="K14" s="13" t="s">
        <v>8225</v>
      </c>
      <c r="L14" s="13" t="s">
        <v>8231</v>
      </c>
      <c r="M14" s="13" t="s">
        <v>8241</v>
      </c>
      <c r="N14" s="13" t="s">
        <v>8237</v>
      </c>
      <c r="O14" s="13" t="s">
        <v>8238</v>
      </c>
      <c r="P14" s="13" t="s">
        <v>8233</v>
      </c>
      <c r="Q14" s="13" t="s">
        <v>8234</v>
      </c>
      <c r="R14" s="13" t="s">
        <v>8228</v>
      </c>
      <c r="S14" s="13" t="s">
        <v>8235</v>
      </c>
      <c r="T14" s="13" t="s">
        <v>8404</v>
      </c>
      <c r="U14" s="13" t="s">
        <v>8224</v>
      </c>
    </row>
    <row r="15" spans="1:23" x14ac:dyDescent="0.25">
      <c r="A15" s="9" t="s">
        <v>8310</v>
      </c>
      <c r="B15" s="12"/>
      <c r="C15" s="12">
        <v>6</v>
      </c>
      <c r="D15" s="12"/>
      <c r="E15" s="12">
        <v>7</v>
      </c>
      <c r="F15" s="12"/>
      <c r="G15" s="12">
        <v>2</v>
      </c>
      <c r="H15" s="12"/>
      <c r="I15" s="12">
        <v>1</v>
      </c>
      <c r="J15" s="12"/>
      <c r="K15" s="12">
        <v>30</v>
      </c>
      <c r="L15" s="12"/>
      <c r="M15" s="12"/>
      <c r="N15" s="12"/>
      <c r="O15" s="12"/>
      <c r="P15" s="12">
        <v>1</v>
      </c>
      <c r="Q15" s="12">
        <v>1</v>
      </c>
      <c r="R15" s="12"/>
      <c r="S15" s="12">
        <v>2</v>
      </c>
      <c r="T15" s="12">
        <f>SUM(E15:S15)</f>
        <v>44</v>
      </c>
      <c r="U15" s="12">
        <v>130</v>
      </c>
    </row>
    <row r="16" spans="1:23" x14ac:dyDescent="0.25">
      <c r="A16" s="9" t="s">
        <v>8317</v>
      </c>
      <c r="B16" s="12"/>
      <c r="C16" s="12">
        <v>3</v>
      </c>
      <c r="D16" s="12">
        <v>1</v>
      </c>
      <c r="E16" s="12">
        <v>8</v>
      </c>
      <c r="F16" s="12"/>
      <c r="G16" s="12">
        <v>1</v>
      </c>
      <c r="H16" s="12">
        <v>1</v>
      </c>
      <c r="I16" s="12"/>
      <c r="J16" s="12">
        <v>1</v>
      </c>
      <c r="K16" s="12">
        <v>8</v>
      </c>
      <c r="L16" s="12"/>
      <c r="M16" s="12"/>
      <c r="N16" s="12"/>
      <c r="O16" s="12"/>
      <c r="P16" s="12"/>
      <c r="Q16" s="12">
        <v>1</v>
      </c>
      <c r="R16" s="12"/>
      <c r="S16" s="12">
        <v>1</v>
      </c>
      <c r="T16" s="12">
        <f>SUM(E16:S16)</f>
        <v>21</v>
      </c>
      <c r="U16" s="12">
        <v>115</v>
      </c>
    </row>
    <row r="17" spans="1:21" x14ac:dyDescent="0.25">
      <c r="A17" s="9" t="s">
        <v>8316</v>
      </c>
      <c r="B17" s="12"/>
      <c r="C17" s="12">
        <v>7</v>
      </c>
      <c r="D17" s="12"/>
      <c r="E17" s="12">
        <v>7</v>
      </c>
      <c r="F17" s="12">
        <v>1</v>
      </c>
      <c r="G17" s="12">
        <v>6</v>
      </c>
      <c r="H17" s="12"/>
      <c r="I17" s="12">
        <v>1</v>
      </c>
      <c r="J17" s="12">
        <v>2</v>
      </c>
      <c r="K17" s="12">
        <v>17</v>
      </c>
      <c r="L17" s="12"/>
      <c r="M17" s="12"/>
      <c r="N17" s="12"/>
      <c r="O17" s="12">
        <v>1</v>
      </c>
      <c r="P17" s="12"/>
      <c r="Q17" s="12">
        <v>2</v>
      </c>
      <c r="R17" s="12"/>
      <c r="S17" s="12"/>
      <c r="T17" s="12">
        <f>SUM(E17:S17)</f>
        <v>37</v>
      </c>
      <c r="U17" s="12">
        <v>96</v>
      </c>
    </row>
    <row r="18" spans="1:21" x14ac:dyDescent="0.25">
      <c r="A18" s="9" t="s">
        <v>8315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>
        <f>SUM(E18:S18)</f>
        <v>0</v>
      </c>
      <c r="U18" s="12"/>
    </row>
    <row r="19" spans="1:21" x14ac:dyDescent="0.25">
      <c r="A19" s="9" t="s">
        <v>8314</v>
      </c>
      <c r="B19" s="12"/>
      <c r="C19" s="12"/>
      <c r="D19" s="12"/>
      <c r="E19" s="12">
        <v>1</v>
      </c>
      <c r="F19" s="12"/>
      <c r="G19" s="12">
        <v>2</v>
      </c>
      <c r="H19" s="12"/>
      <c r="I19" s="12"/>
      <c r="J19" s="12"/>
      <c r="K19" s="12">
        <v>7</v>
      </c>
      <c r="L19" s="12"/>
      <c r="M19" s="12"/>
      <c r="N19" s="12"/>
      <c r="O19" s="12"/>
      <c r="P19" s="12"/>
      <c r="Q19" s="12"/>
      <c r="R19" s="12"/>
      <c r="S19" s="12"/>
      <c r="T19" s="12">
        <f>SUM(E19:S19)</f>
        <v>10</v>
      </c>
      <c r="U19" s="12">
        <v>110</v>
      </c>
    </row>
    <row r="20" spans="1:21" x14ac:dyDescent="0.25">
      <c r="A20" s="9" t="s">
        <v>8318</v>
      </c>
      <c r="B20" s="12"/>
      <c r="C20" s="12">
        <v>3</v>
      </c>
      <c r="D20" s="12"/>
      <c r="E20" s="12">
        <v>7</v>
      </c>
      <c r="F20" s="12">
        <v>1</v>
      </c>
      <c r="G20" s="12">
        <v>3</v>
      </c>
      <c r="H20" s="12"/>
      <c r="I20" s="12"/>
      <c r="J20" s="12"/>
      <c r="K20" s="12">
        <v>27</v>
      </c>
      <c r="L20" s="12">
        <v>1</v>
      </c>
      <c r="M20" s="12"/>
      <c r="N20" s="12">
        <v>1</v>
      </c>
      <c r="O20" s="12"/>
      <c r="P20" s="12">
        <v>2</v>
      </c>
      <c r="Q20" s="12"/>
      <c r="R20" s="12"/>
      <c r="S20" s="12"/>
      <c r="T20" s="12">
        <f>SUM(E20:S20)</f>
        <v>42</v>
      </c>
      <c r="U20" s="12">
        <v>72</v>
      </c>
    </row>
    <row r="21" spans="1:21" x14ac:dyDescent="0.25">
      <c r="A21" s="9" t="s">
        <v>8313</v>
      </c>
      <c r="B21" s="12"/>
      <c r="C21" s="12">
        <v>5</v>
      </c>
      <c r="D21" s="12"/>
      <c r="E21" s="12">
        <v>5</v>
      </c>
      <c r="F21" s="12"/>
      <c r="G21" s="12">
        <v>5</v>
      </c>
      <c r="H21" s="12">
        <v>2</v>
      </c>
      <c r="I21" s="12">
        <v>2</v>
      </c>
      <c r="J21" s="12">
        <v>1</v>
      </c>
      <c r="K21" s="12">
        <v>8</v>
      </c>
      <c r="L21" s="12"/>
      <c r="M21" s="12">
        <v>1</v>
      </c>
      <c r="N21" s="12">
        <v>8</v>
      </c>
      <c r="O21" s="12">
        <v>1</v>
      </c>
      <c r="P21" s="12"/>
      <c r="Q21" s="12"/>
      <c r="R21" s="12">
        <v>1</v>
      </c>
      <c r="S21" s="12">
        <v>1</v>
      </c>
      <c r="T21" s="12">
        <f>SUM(E21:S21)</f>
        <v>35</v>
      </c>
      <c r="U21" s="12">
        <v>87</v>
      </c>
    </row>
    <row r="22" spans="1:21" x14ac:dyDescent="0.25">
      <c r="A22" s="9" t="s">
        <v>8312</v>
      </c>
      <c r="B22" s="12">
        <v>1</v>
      </c>
      <c r="C22" s="12">
        <v>4</v>
      </c>
      <c r="D22" s="12"/>
      <c r="E22" s="12">
        <v>14</v>
      </c>
      <c r="F22" s="12"/>
      <c r="G22" s="12">
        <v>6</v>
      </c>
      <c r="H22" s="12">
        <v>1</v>
      </c>
      <c r="I22" s="12">
        <v>5</v>
      </c>
      <c r="J22" s="12">
        <v>3</v>
      </c>
      <c r="K22" s="12">
        <v>19</v>
      </c>
      <c r="L22" s="12">
        <v>1</v>
      </c>
      <c r="M22" s="12"/>
      <c r="N22" s="12">
        <v>7</v>
      </c>
      <c r="O22" s="12">
        <v>2</v>
      </c>
      <c r="P22" s="12">
        <v>8</v>
      </c>
      <c r="Q22" s="12"/>
      <c r="R22" s="12">
        <v>2</v>
      </c>
      <c r="S22" s="12">
        <v>2</v>
      </c>
      <c r="T22" s="12">
        <f>SUM(E22:S22)</f>
        <v>70</v>
      </c>
      <c r="U22" s="12">
        <v>138</v>
      </c>
    </row>
    <row r="23" spans="1:21" x14ac:dyDescent="0.25">
      <c r="A23" s="9" t="s">
        <v>8311</v>
      </c>
      <c r="B23" s="12">
        <v>1</v>
      </c>
      <c r="C23" s="12">
        <v>13</v>
      </c>
      <c r="D23" s="12"/>
      <c r="E23" s="12">
        <v>15</v>
      </c>
      <c r="F23" s="12"/>
      <c r="G23" s="12">
        <v>2</v>
      </c>
      <c r="H23" s="12">
        <v>2</v>
      </c>
      <c r="I23" s="12"/>
      <c r="J23" s="12">
        <v>3</v>
      </c>
      <c r="K23" s="12">
        <v>89</v>
      </c>
      <c r="L23" s="12"/>
      <c r="M23" s="12">
        <v>3</v>
      </c>
      <c r="N23" s="12">
        <v>3</v>
      </c>
      <c r="O23" s="12">
        <v>4</v>
      </c>
      <c r="P23" s="12">
        <v>3</v>
      </c>
      <c r="Q23" s="12">
        <v>1</v>
      </c>
      <c r="R23" s="12">
        <v>2</v>
      </c>
      <c r="S23" s="12">
        <v>3</v>
      </c>
      <c r="T23" s="12">
        <f>SUM(E23:S23)</f>
        <v>130</v>
      </c>
      <c r="U23" s="12">
        <v>349</v>
      </c>
    </row>
    <row r="24" spans="1:21" x14ac:dyDescent="0.25">
      <c r="B24" s="16" t="s">
        <v>8219</v>
      </c>
    </row>
    <row r="25" spans="1:21" x14ac:dyDescent="0.25">
      <c r="B25" s="13" t="s">
        <v>8239</v>
      </c>
      <c r="C25" s="13" t="s">
        <v>8226</v>
      </c>
      <c r="D25" s="13" t="s">
        <v>8242</v>
      </c>
      <c r="E25" s="13" t="s">
        <v>8229</v>
      </c>
      <c r="F25" s="13" t="s">
        <v>8240</v>
      </c>
      <c r="G25" s="13" t="s">
        <v>8236</v>
      </c>
      <c r="H25" s="13" t="s">
        <v>8232</v>
      </c>
      <c r="I25" s="13" t="s">
        <v>8227</v>
      </c>
      <c r="J25" s="13" t="s">
        <v>8230</v>
      </c>
      <c r="K25" s="13" t="s">
        <v>8225</v>
      </c>
      <c r="L25" s="13" t="s">
        <v>8241</v>
      </c>
      <c r="M25" s="13" t="s">
        <v>8237</v>
      </c>
      <c r="N25" s="13" t="s">
        <v>8243</v>
      </c>
      <c r="O25" s="13" t="s">
        <v>8233</v>
      </c>
      <c r="P25" s="13" t="s">
        <v>8234</v>
      </c>
      <c r="Q25" s="13" t="s">
        <v>8228</v>
      </c>
      <c r="R25" s="13" t="s">
        <v>8235</v>
      </c>
      <c r="S25" s="13" t="s">
        <v>8244</v>
      </c>
      <c r="T25" s="20" t="s">
        <v>8404</v>
      </c>
      <c r="U25" s="13" t="s">
        <v>8224</v>
      </c>
    </row>
    <row r="26" spans="1:21" x14ac:dyDescent="0.25">
      <c r="A26" s="9" t="s">
        <v>8310</v>
      </c>
      <c r="B26" s="12"/>
      <c r="C26" s="12">
        <v>4</v>
      </c>
      <c r="D26" s="12"/>
      <c r="E26" s="12">
        <v>6</v>
      </c>
      <c r="F26" s="12"/>
      <c r="G26" s="12">
        <v>1</v>
      </c>
      <c r="H26" s="12"/>
      <c r="I26" s="12">
        <v>3</v>
      </c>
      <c r="J26" s="12">
        <v>3</v>
      </c>
      <c r="K26" s="12">
        <v>21</v>
      </c>
      <c r="L26" s="12"/>
      <c r="M26" s="12"/>
      <c r="N26" s="12"/>
      <c r="O26" s="12"/>
      <c r="P26" s="12"/>
      <c r="Q26" s="12">
        <v>1</v>
      </c>
      <c r="R26" s="12"/>
      <c r="S26" s="12"/>
      <c r="T26" s="12">
        <f>SUM(E26:S26)</f>
        <v>35</v>
      </c>
      <c r="U26" s="12">
        <v>261</v>
      </c>
    </row>
    <row r="27" spans="1:21" x14ac:dyDescent="0.25">
      <c r="A27" s="9" t="s">
        <v>8317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>
        <f>SUM(E27:S27)</f>
        <v>0</v>
      </c>
      <c r="U27" s="12">
        <v>34</v>
      </c>
    </row>
    <row r="28" spans="1:21" x14ac:dyDescent="0.25">
      <c r="A28" s="9" t="s">
        <v>8316</v>
      </c>
      <c r="B28" s="12"/>
      <c r="C28" s="12">
        <v>2</v>
      </c>
      <c r="D28" s="12"/>
      <c r="E28" s="12">
        <v>4</v>
      </c>
      <c r="F28" s="12"/>
      <c r="G28" s="12">
        <v>2</v>
      </c>
      <c r="H28" s="12"/>
      <c r="I28" s="12">
        <v>1</v>
      </c>
      <c r="J28" s="12"/>
      <c r="K28" s="12">
        <v>16</v>
      </c>
      <c r="L28" s="12">
        <v>1</v>
      </c>
      <c r="M28" s="12">
        <v>1</v>
      </c>
      <c r="N28" s="12"/>
      <c r="O28" s="12"/>
      <c r="P28" s="12"/>
      <c r="Q28" s="12"/>
      <c r="R28" s="12">
        <v>1</v>
      </c>
      <c r="S28" s="12"/>
      <c r="T28" s="12">
        <f>SUM(E28:S28)</f>
        <v>26</v>
      </c>
      <c r="U28" s="12">
        <v>52</v>
      </c>
    </row>
    <row r="29" spans="1:21" x14ac:dyDescent="0.25">
      <c r="A29" s="9" t="s">
        <v>8315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>
        <f>SUM(E29:S29)</f>
        <v>0</v>
      </c>
      <c r="U29" s="12"/>
    </row>
    <row r="30" spans="1:21" x14ac:dyDescent="0.25">
      <c r="A30" s="9" t="s">
        <v>8314</v>
      </c>
      <c r="B30" s="12">
        <v>1</v>
      </c>
      <c r="C30" s="12">
        <v>1</v>
      </c>
      <c r="D30" s="12"/>
      <c r="E30" s="12">
        <v>10</v>
      </c>
      <c r="F30" s="12"/>
      <c r="G30" s="12">
        <v>2</v>
      </c>
      <c r="H30" s="12">
        <v>1</v>
      </c>
      <c r="I30" s="12">
        <v>3</v>
      </c>
      <c r="J30" s="12">
        <v>4</v>
      </c>
      <c r="K30" s="12">
        <v>25</v>
      </c>
      <c r="L30" s="12"/>
      <c r="M30" s="12">
        <v>1</v>
      </c>
      <c r="N30" s="12"/>
      <c r="O30" s="12"/>
      <c r="P30" s="12"/>
      <c r="Q30" s="12"/>
      <c r="R30" s="12">
        <v>2</v>
      </c>
      <c r="S30" s="12"/>
      <c r="T30" s="12">
        <f>SUM(E30:S30)</f>
        <v>48</v>
      </c>
      <c r="U30" s="12">
        <v>490</v>
      </c>
    </row>
    <row r="31" spans="1:21" x14ac:dyDescent="0.25">
      <c r="A31" s="9" t="s">
        <v>8318</v>
      </c>
      <c r="B31" s="12">
        <v>1</v>
      </c>
      <c r="C31" s="12">
        <v>2</v>
      </c>
      <c r="D31" s="12">
        <v>1</v>
      </c>
      <c r="E31" s="12">
        <v>6</v>
      </c>
      <c r="F31" s="12"/>
      <c r="G31" s="12">
        <v>5</v>
      </c>
      <c r="H31" s="12">
        <v>1</v>
      </c>
      <c r="I31" s="12"/>
      <c r="J31" s="12"/>
      <c r="K31" s="12">
        <v>18</v>
      </c>
      <c r="L31" s="12">
        <v>1</v>
      </c>
      <c r="M31" s="12">
        <v>2</v>
      </c>
      <c r="N31" s="12">
        <v>1</v>
      </c>
      <c r="O31" s="12"/>
      <c r="P31" s="12">
        <v>1</v>
      </c>
      <c r="Q31" s="12"/>
      <c r="R31" s="12">
        <v>2</v>
      </c>
      <c r="S31" s="12"/>
      <c r="T31" s="12">
        <f>SUM(E31:S31)</f>
        <v>37</v>
      </c>
      <c r="U31" s="12">
        <v>62</v>
      </c>
    </row>
    <row r="32" spans="1:21" x14ac:dyDescent="0.25">
      <c r="A32" s="9" t="s">
        <v>8313</v>
      </c>
      <c r="B32" s="12"/>
      <c r="C32" s="12">
        <v>1</v>
      </c>
      <c r="D32" s="12"/>
      <c r="E32" s="12">
        <v>3</v>
      </c>
      <c r="F32" s="12"/>
      <c r="G32" s="12"/>
      <c r="H32" s="12"/>
      <c r="I32" s="12"/>
      <c r="J32" s="12"/>
      <c r="K32" s="12">
        <v>6</v>
      </c>
      <c r="L32" s="12"/>
      <c r="M32" s="12"/>
      <c r="N32" s="12"/>
      <c r="O32" s="12">
        <v>1</v>
      </c>
      <c r="P32" s="12"/>
      <c r="Q32" s="12"/>
      <c r="R32" s="12"/>
      <c r="S32" s="12"/>
      <c r="T32" s="12">
        <f>SUM(E32:S32)</f>
        <v>10</v>
      </c>
      <c r="U32" s="12">
        <v>69</v>
      </c>
    </row>
    <row r="33" spans="1:21" x14ac:dyDescent="0.25">
      <c r="A33" s="9" t="s">
        <v>8312</v>
      </c>
      <c r="B33" s="12">
        <v>1</v>
      </c>
      <c r="C33" s="12">
        <v>3</v>
      </c>
      <c r="D33" s="12"/>
      <c r="E33" s="12">
        <v>7</v>
      </c>
      <c r="F33" s="12"/>
      <c r="G33" s="12">
        <v>9</v>
      </c>
      <c r="H33" s="12">
        <v>1</v>
      </c>
      <c r="I33" s="12">
        <v>2</v>
      </c>
      <c r="J33" s="12">
        <v>1</v>
      </c>
      <c r="K33" s="12">
        <v>22</v>
      </c>
      <c r="L33" s="12">
        <v>1</v>
      </c>
      <c r="M33" s="12">
        <v>2</v>
      </c>
      <c r="N33" s="12"/>
      <c r="O33" s="12">
        <v>1</v>
      </c>
      <c r="P33" s="12"/>
      <c r="Q33" s="12"/>
      <c r="R33" s="12">
        <v>1</v>
      </c>
      <c r="S33" s="12"/>
      <c r="T33" s="12">
        <f>SUM(E33:S33)</f>
        <v>47</v>
      </c>
      <c r="U33" s="12">
        <v>158</v>
      </c>
    </row>
    <row r="34" spans="1:21" x14ac:dyDescent="0.25">
      <c r="A34" s="9" t="s">
        <v>8311</v>
      </c>
      <c r="B34" s="12"/>
      <c r="C34" s="12">
        <v>6</v>
      </c>
      <c r="D34" s="12"/>
      <c r="E34" s="12">
        <v>28</v>
      </c>
      <c r="F34" s="12">
        <v>1</v>
      </c>
      <c r="G34" s="12">
        <v>4</v>
      </c>
      <c r="H34" s="12">
        <v>1</v>
      </c>
      <c r="I34" s="12">
        <v>2</v>
      </c>
      <c r="J34" s="12">
        <v>2</v>
      </c>
      <c r="K34" s="12">
        <v>258</v>
      </c>
      <c r="L34" s="12">
        <v>5</v>
      </c>
      <c r="M34" s="12">
        <v>1</v>
      </c>
      <c r="N34" s="12">
        <v>1</v>
      </c>
      <c r="O34" s="12"/>
      <c r="P34" s="12">
        <v>1</v>
      </c>
      <c r="Q34" s="12">
        <v>2</v>
      </c>
      <c r="R34" s="12">
        <v>1</v>
      </c>
      <c r="S34" s="12">
        <v>1</v>
      </c>
      <c r="T34" s="12">
        <f>SUM(E34:S34)</f>
        <v>308</v>
      </c>
      <c r="U34" s="12">
        <v>525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BB8A-CA27-461C-A03E-9A2F9DC556CB}">
  <dimension ref="A2:K27"/>
  <sheetViews>
    <sheetView topLeftCell="B4" zoomScaleNormal="100" workbookViewId="0">
      <selection activeCell="A10" sqref="A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2.28515625" bestFit="1" customWidth="1"/>
    <col min="13" max="13" width="24.85546875" bestFit="1" customWidth="1"/>
    <col min="14" max="14" width="10.7109375" bestFit="1" customWidth="1"/>
    <col min="15" max="15" width="24.85546875" bestFit="1" customWidth="1"/>
    <col min="16" max="16" width="10.85546875" bestFit="1" customWidth="1"/>
    <col min="17" max="17" width="24.85546875" bestFit="1" customWidth="1"/>
    <col min="18" max="18" width="10.7109375" bestFit="1" customWidth="1"/>
    <col min="19" max="19" width="24.85546875" bestFit="1" customWidth="1"/>
    <col min="20" max="20" width="15.7109375" bestFit="1" customWidth="1"/>
    <col min="21" max="21" width="30" bestFit="1" customWidth="1"/>
    <col min="22" max="22" width="12.7109375" bestFit="1" customWidth="1"/>
    <col min="23" max="23" width="15.85546875" bestFit="1" customWidth="1"/>
    <col min="24" max="24" width="10.85546875" bestFit="1" customWidth="1"/>
    <col min="25" max="25" width="12.7109375" bestFit="1" customWidth="1"/>
    <col min="26" max="26" width="11.28515625" bestFit="1" customWidth="1"/>
    <col min="27" max="27" width="14.42578125" bestFit="1" customWidth="1"/>
    <col min="28" max="28" width="11.5703125" bestFit="1" customWidth="1"/>
    <col min="29" max="29" width="14.7109375" bestFit="1" customWidth="1"/>
    <col min="30" max="30" width="6.140625" bestFit="1" customWidth="1"/>
    <col min="31" max="31" width="9.140625" bestFit="1" customWidth="1"/>
    <col min="32" max="32" width="14.28515625" bestFit="1" customWidth="1"/>
    <col min="33" max="33" width="17.5703125" bestFit="1" customWidth="1"/>
    <col min="34" max="34" width="8" bestFit="1" customWidth="1"/>
    <col min="35" max="35" width="11" bestFit="1" customWidth="1"/>
    <col min="36" max="36" width="15.42578125" bestFit="1" customWidth="1"/>
    <col min="37" max="37" width="18.5703125" bestFit="1" customWidth="1"/>
    <col min="38" max="38" width="9.5703125" bestFit="1" customWidth="1"/>
    <col min="39" max="39" width="12.5703125" bestFit="1" customWidth="1"/>
    <col min="40" max="40" width="12.28515625" bestFit="1" customWidth="1"/>
    <col min="41" max="41" width="11.7109375" bestFit="1" customWidth="1"/>
    <col min="42" max="42" width="12" bestFit="1" customWidth="1"/>
    <col min="43" max="43" width="15.140625" bestFit="1" customWidth="1"/>
    <col min="44" max="44" width="12.28515625" bestFit="1" customWidth="1"/>
    <col min="45" max="45" width="12.140625" bestFit="1" customWidth="1"/>
    <col min="46" max="46" width="13.42578125" bestFit="1" customWidth="1"/>
    <col min="47" max="47" width="16.5703125" bestFit="1" customWidth="1"/>
    <col min="48" max="48" width="12.28515625" bestFit="1" customWidth="1"/>
    <col min="49" max="49" width="11.42578125" bestFit="1" customWidth="1"/>
    <col min="50" max="50" width="7.5703125" bestFit="1" customWidth="1"/>
    <col min="51" max="51" width="10.42578125" bestFit="1" customWidth="1"/>
    <col min="52" max="52" width="6.28515625" bestFit="1" customWidth="1"/>
    <col min="53" max="53" width="9.28515625" bestFit="1" customWidth="1"/>
    <col min="54" max="54" width="17.7109375" bestFit="1" customWidth="1"/>
    <col min="55" max="55" width="20.85546875" bestFit="1" customWidth="1"/>
    <col min="56" max="56" width="12.85546875" bestFit="1" customWidth="1"/>
    <col min="57" max="57" width="16" bestFit="1" customWidth="1"/>
    <col min="58" max="58" width="6.5703125" bestFit="1" customWidth="1"/>
    <col min="59" max="59" width="9.5703125" bestFit="1" customWidth="1"/>
    <col min="60" max="60" width="15.7109375" bestFit="1" customWidth="1"/>
    <col min="61" max="61" width="18.85546875" bestFit="1" customWidth="1"/>
    <col min="62" max="62" width="12" bestFit="1" customWidth="1"/>
    <col min="63" max="63" width="11.28515625" bestFit="1" customWidth="1"/>
    <col min="64" max="64" width="12.85546875" bestFit="1" customWidth="1"/>
    <col min="65" max="65" width="16" bestFit="1" customWidth="1"/>
    <col min="66" max="66" width="18.7109375" bestFit="1" customWidth="1"/>
    <col min="67" max="67" width="22" bestFit="1" customWidth="1"/>
    <col min="68" max="68" width="8.7109375" bestFit="1" customWidth="1"/>
    <col min="69" max="69" width="11.7109375" bestFit="1" customWidth="1"/>
    <col min="70" max="70" width="16.7109375" bestFit="1" customWidth="1"/>
    <col min="71" max="71" width="19.85546875" bestFit="1" customWidth="1"/>
    <col min="72" max="72" width="12" bestFit="1" customWidth="1"/>
    <col min="73" max="73" width="14.85546875" bestFit="1" customWidth="1"/>
    <col min="74" max="74" width="13.28515625" bestFit="1" customWidth="1"/>
    <col min="75" max="75" width="16.42578125" bestFit="1" customWidth="1"/>
    <col min="76" max="76" width="14" bestFit="1" customWidth="1"/>
    <col min="77" max="77" width="17.28515625" bestFit="1" customWidth="1"/>
    <col min="78" max="78" width="12" bestFit="1" customWidth="1"/>
    <col min="79" max="79" width="15.140625" bestFit="1" customWidth="1"/>
    <col min="80" max="80" width="10.85546875" bestFit="1" customWidth="1"/>
    <col min="81" max="81" width="9.7109375" bestFit="1" customWidth="1"/>
    <col min="82" max="82" width="13.5703125" bestFit="1" customWidth="1"/>
    <col min="83" max="83" width="16.7109375" bestFit="1" customWidth="1"/>
    <col min="84" max="84" width="11.28515625" bestFit="1" customWidth="1"/>
  </cols>
  <sheetData>
    <row r="2" spans="1:11" x14ac:dyDescent="0.25">
      <c r="A2" s="8" t="s">
        <v>8218</v>
      </c>
      <c r="B2" t="s">
        <v>8323</v>
      </c>
    </row>
    <row r="4" spans="1:11" x14ac:dyDescent="0.25">
      <c r="A4" s="8" t="s">
        <v>8321</v>
      </c>
      <c r="B4" s="8" t="s">
        <v>8322</v>
      </c>
    </row>
    <row r="5" spans="1:11" x14ac:dyDescent="0.25">
      <c r="A5" s="8" t="s">
        <v>8319</v>
      </c>
      <c r="B5" t="s">
        <v>8310</v>
      </c>
      <c r="C5" t="s">
        <v>8317</v>
      </c>
      <c r="D5" t="s">
        <v>8316</v>
      </c>
      <c r="E5" t="s">
        <v>8315</v>
      </c>
      <c r="F5" t="s">
        <v>8314</v>
      </c>
      <c r="G5" t="s">
        <v>8318</v>
      </c>
      <c r="H5" t="s">
        <v>8313</v>
      </c>
      <c r="I5" t="s">
        <v>8312</v>
      </c>
      <c r="J5" t="s">
        <v>8311</v>
      </c>
      <c r="K5" t="s">
        <v>8320</v>
      </c>
    </row>
    <row r="6" spans="1:11" x14ac:dyDescent="0.25">
      <c r="A6" s="9" t="s">
        <v>8239</v>
      </c>
      <c r="B6" s="12"/>
      <c r="C6" s="12">
        <v>1</v>
      </c>
      <c r="D6" s="12"/>
      <c r="E6" s="12"/>
      <c r="F6" s="12">
        <v>1</v>
      </c>
      <c r="G6" s="12">
        <v>1</v>
      </c>
      <c r="H6" s="12"/>
      <c r="I6" s="12">
        <v>2</v>
      </c>
      <c r="J6" s="12">
        <v>1</v>
      </c>
      <c r="K6" s="12">
        <v>6</v>
      </c>
    </row>
    <row r="7" spans="1:11" x14ac:dyDescent="0.25">
      <c r="A7" s="9" t="s">
        <v>8226</v>
      </c>
      <c r="B7" s="12">
        <v>12</v>
      </c>
      <c r="C7" s="12">
        <v>4</v>
      </c>
      <c r="D7" s="12">
        <v>9</v>
      </c>
      <c r="E7" s="12"/>
      <c r="F7" s="12">
        <v>1</v>
      </c>
      <c r="G7" s="12">
        <v>5</v>
      </c>
      <c r="H7" s="12">
        <v>6</v>
      </c>
      <c r="I7" s="12">
        <v>16</v>
      </c>
      <c r="J7" s="12">
        <v>21</v>
      </c>
      <c r="K7" s="12">
        <v>74</v>
      </c>
    </row>
    <row r="8" spans="1:11" x14ac:dyDescent="0.25">
      <c r="A8" s="9" t="s">
        <v>8242</v>
      </c>
      <c r="B8" s="12"/>
      <c r="C8" s="12">
        <v>1</v>
      </c>
      <c r="D8" s="12"/>
      <c r="E8" s="12"/>
      <c r="F8" s="12"/>
      <c r="G8" s="12">
        <v>1</v>
      </c>
      <c r="H8" s="12"/>
      <c r="I8" s="12"/>
      <c r="J8" s="12"/>
      <c r="K8" s="12">
        <v>2</v>
      </c>
    </row>
    <row r="9" spans="1:11" x14ac:dyDescent="0.25">
      <c r="A9" s="9" t="s">
        <v>8229</v>
      </c>
      <c r="B9" s="12">
        <v>16</v>
      </c>
      <c r="C9" s="12">
        <v>10</v>
      </c>
      <c r="D9" s="12">
        <v>11</v>
      </c>
      <c r="E9" s="12"/>
      <c r="F9" s="12">
        <v>12</v>
      </c>
      <c r="G9" s="12">
        <v>13</v>
      </c>
      <c r="H9" s="12">
        <v>9</v>
      </c>
      <c r="I9" s="12">
        <v>31</v>
      </c>
      <c r="J9" s="12">
        <v>44</v>
      </c>
      <c r="K9" s="12">
        <v>146</v>
      </c>
    </row>
    <row r="10" spans="1:11" x14ac:dyDescent="0.25">
      <c r="A10" s="9" t="s">
        <v>8240</v>
      </c>
      <c r="B10" s="12"/>
      <c r="C10" s="12"/>
      <c r="D10" s="12">
        <v>1</v>
      </c>
      <c r="E10" s="12"/>
      <c r="F10" s="12"/>
      <c r="G10" s="12">
        <v>1</v>
      </c>
      <c r="H10" s="12"/>
      <c r="I10" s="12">
        <v>3</v>
      </c>
      <c r="J10" s="12">
        <v>1</v>
      </c>
      <c r="K10" s="12">
        <v>6</v>
      </c>
    </row>
    <row r="11" spans="1:11" x14ac:dyDescent="0.25">
      <c r="A11" s="9" t="s">
        <v>8236</v>
      </c>
      <c r="B11" s="12">
        <v>3</v>
      </c>
      <c r="C11" s="12">
        <v>2</v>
      </c>
      <c r="D11" s="12">
        <v>8</v>
      </c>
      <c r="E11" s="12">
        <v>1</v>
      </c>
      <c r="F11" s="12">
        <v>4</v>
      </c>
      <c r="G11" s="12">
        <v>8</v>
      </c>
      <c r="H11" s="12">
        <v>5</v>
      </c>
      <c r="I11" s="12">
        <v>16</v>
      </c>
      <c r="J11" s="12">
        <v>6</v>
      </c>
      <c r="K11" s="12">
        <v>53</v>
      </c>
    </row>
    <row r="12" spans="1:11" x14ac:dyDescent="0.25">
      <c r="A12" s="9" t="s">
        <v>8232</v>
      </c>
      <c r="B12" s="12">
        <v>1</v>
      </c>
      <c r="C12" s="12">
        <v>1</v>
      </c>
      <c r="D12" s="12"/>
      <c r="E12" s="12"/>
      <c r="F12" s="12">
        <v>1</v>
      </c>
      <c r="G12" s="12">
        <v>1</v>
      </c>
      <c r="H12" s="12">
        <v>3</v>
      </c>
      <c r="I12" s="12">
        <v>3</v>
      </c>
      <c r="J12" s="12">
        <v>4</v>
      </c>
      <c r="K12" s="12">
        <v>14</v>
      </c>
    </row>
    <row r="13" spans="1:11" x14ac:dyDescent="0.25">
      <c r="A13" s="9" t="s">
        <v>8227</v>
      </c>
      <c r="B13" s="12">
        <v>4</v>
      </c>
      <c r="C13" s="12"/>
      <c r="D13" s="12">
        <v>2</v>
      </c>
      <c r="E13" s="12"/>
      <c r="F13" s="12">
        <v>3</v>
      </c>
      <c r="G13" s="12"/>
      <c r="H13" s="12">
        <v>3</v>
      </c>
      <c r="I13" s="12">
        <v>7</v>
      </c>
      <c r="J13" s="12">
        <v>2</v>
      </c>
      <c r="K13" s="12">
        <v>21</v>
      </c>
    </row>
    <row r="14" spans="1:11" x14ac:dyDescent="0.25">
      <c r="A14" s="9" t="s">
        <v>8230</v>
      </c>
      <c r="B14" s="12">
        <v>3</v>
      </c>
      <c r="C14" s="12">
        <v>1</v>
      </c>
      <c r="D14" s="12">
        <v>2</v>
      </c>
      <c r="E14" s="12"/>
      <c r="F14" s="12">
        <v>5</v>
      </c>
      <c r="G14" s="12"/>
      <c r="H14" s="12">
        <v>2</v>
      </c>
      <c r="I14" s="12">
        <v>8</v>
      </c>
      <c r="J14" s="12">
        <v>6</v>
      </c>
      <c r="K14" s="12">
        <v>27</v>
      </c>
    </row>
    <row r="15" spans="1:11" x14ac:dyDescent="0.25">
      <c r="A15" s="9" t="s">
        <v>8225</v>
      </c>
      <c r="B15" s="12">
        <v>53</v>
      </c>
      <c r="C15" s="12">
        <v>10</v>
      </c>
      <c r="D15" s="12">
        <v>33</v>
      </c>
      <c r="E15" s="12"/>
      <c r="F15" s="12">
        <v>34</v>
      </c>
      <c r="G15" s="12">
        <v>45</v>
      </c>
      <c r="H15" s="12">
        <v>17</v>
      </c>
      <c r="I15" s="12">
        <v>53</v>
      </c>
      <c r="J15" s="12">
        <v>359</v>
      </c>
      <c r="K15" s="12">
        <v>604</v>
      </c>
    </row>
    <row r="16" spans="1:11" x14ac:dyDescent="0.25">
      <c r="A16" s="9" t="s">
        <v>8231</v>
      </c>
      <c r="B16" s="12">
        <v>1</v>
      </c>
      <c r="C16" s="12"/>
      <c r="D16" s="12"/>
      <c r="E16" s="12"/>
      <c r="F16" s="12"/>
      <c r="G16" s="12">
        <v>1</v>
      </c>
      <c r="H16" s="12"/>
      <c r="I16" s="12">
        <v>1</v>
      </c>
      <c r="J16" s="12"/>
      <c r="K16" s="12">
        <v>3</v>
      </c>
    </row>
    <row r="17" spans="1:11" x14ac:dyDescent="0.25">
      <c r="A17" s="9" t="s">
        <v>8241</v>
      </c>
      <c r="B17" s="12"/>
      <c r="C17" s="12"/>
      <c r="D17" s="12">
        <v>1</v>
      </c>
      <c r="E17" s="12"/>
      <c r="F17" s="12"/>
      <c r="G17" s="12">
        <v>1</v>
      </c>
      <c r="H17" s="12">
        <v>1</v>
      </c>
      <c r="I17" s="12">
        <v>3</v>
      </c>
      <c r="J17" s="12">
        <v>9</v>
      </c>
      <c r="K17" s="12">
        <v>15</v>
      </c>
    </row>
    <row r="18" spans="1:11" x14ac:dyDescent="0.25">
      <c r="A18" s="9" t="s">
        <v>8237</v>
      </c>
      <c r="B18" s="12"/>
      <c r="C18" s="12"/>
      <c r="D18" s="12">
        <v>1</v>
      </c>
      <c r="E18" s="12"/>
      <c r="F18" s="12">
        <v>1</v>
      </c>
      <c r="G18" s="12">
        <v>3</v>
      </c>
      <c r="H18" s="12">
        <v>9</v>
      </c>
      <c r="I18" s="12">
        <v>11</v>
      </c>
      <c r="J18" s="12">
        <v>4</v>
      </c>
      <c r="K18" s="12">
        <v>29</v>
      </c>
    </row>
    <row r="19" spans="1:11" x14ac:dyDescent="0.25">
      <c r="A19" s="9" t="s">
        <v>8243</v>
      </c>
      <c r="B19" s="12"/>
      <c r="C19" s="12"/>
      <c r="D19" s="12"/>
      <c r="E19" s="12"/>
      <c r="F19" s="12"/>
      <c r="G19" s="12">
        <v>1</v>
      </c>
      <c r="H19" s="12"/>
      <c r="I19" s="12"/>
      <c r="J19" s="12">
        <v>1</v>
      </c>
      <c r="K19" s="12">
        <v>2</v>
      </c>
    </row>
    <row r="20" spans="1:11" x14ac:dyDescent="0.25">
      <c r="A20" s="9" t="s">
        <v>8238</v>
      </c>
      <c r="B20" s="12"/>
      <c r="C20" s="12"/>
      <c r="D20" s="12">
        <v>1</v>
      </c>
      <c r="E20" s="12"/>
      <c r="F20" s="12"/>
      <c r="G20" s="12"/>
      <c r="H20" s="12">
        <v>1</v>
      </c>
      <c r="I20" s="12">
        <v>3</v>
      </c>
      <c r="J20" s="12">
        <v>7</v>
      </c>
      <c r="K20" s="12">
        <v>12</v>
      </c>
    </row>
    <row r="21" spans="1:11" x14ac:dyDescent="0.25">
      <c r="A21" s="9" t="s">
        <v>8233</v>
      </c>
      <c r="B21" s="12">
        <v>1</v>
      </c>
      <c r="C21" s="12"/>
      <c r="D21" s="12"/>
      <c r="E21" s="12"/>
      <c r="F21" s="12"/>
      <c r="G21" s="12">
        <v>2</v>
      </c>
      <c r="H21" s="12">
        <v>1</v>
      </c>
      <c r="I21" s="12">
        <v>13</v>
      </c>
      <c r="J21" s="12">
        <v>4</v>
      </c>
      <c r="K21" s="12">
        <v>21</v>
      </c>
    </row>
    <row r="22" spans="1:11" x14ac:dyDescent="0.25">
      <c r="A22" s="9" t="s">
        <v>8234</v>
      </c>
      <c r="B22" s="12">
        <v>1</v>
      </c>
      <c r="C22" s="12">
        <v>1</v>
      </c>
      <c r="D22" s="12">
        <v>2</v>
      </c>
      <c r="E22" s="12"/>
      <c r="F22" s="12"/>
      <c r="G22" s="12">
        <v>1</v>
      </c>
      <c r="H22" s="12"/>
      <c r="I22" s="12"/>
      <c r="J22" s="12">
        <v>2</v>
      </c>
      <c r="K22" s="12">
        <v>7</v>
      </c>
    </row>
    <row r="23" spans="1:11" x14ac:dyDescent="0.25">
      <c r="A23" s="9" t="s">
        <v>8228</v>
      </c>
      <c r="B23" s="12">
        <v>1</v>
      </c>
      <c r="C23" s="12"/>
      <c r="D23" s="12"/>
      <c r="E23" s="12"/>
      <c r="F23" s="12"/>
      <c r="G23" s="12"/>
      <c r="H23" s="12">
        <v>1</v>
      </c>
      <c r="I23" s="12">
        <v>5</v>
      </c>
      <c r="J23" s="12">
        <v>5</v>
      </c>
      <c r="K23" s="12">
        <v>12</v>
      </c>
    </row>
    <row r="24" spans="1:11" x14ac:dyDescent="0.25">
      <c r="A24" s="9" t="s">
        <v>8235</v>
      </c>
      <c r="B24" s="12">
        <v>2</v>
      </c>
      <c r="C24" s="12">
        <v>1</v>
      </c>
      <c r="D24" s="12">
        <v>1</v>
      </c>
      <c r="E24" s="12"/>
      <c r="F24" s="12">
        <v>2</v>
      </c>
      <c r="G24" s="12">
        <v>2</v>
      </c>
      <c r="H24" s="12">
        <v>1</v>
      </c>
      <c r="I24" s="12">
        <v>8</v>
      </c>
      <c r="J24" s="12">
        <v>4</v>
      </c>
      <c r="K24" s="12">
        <v>21</v>
      </c>
    </row>
    <row r="25" spans="1:11" x14ac:dyDescent="0.25">
      <c r="A25" s="9" t="s">
        <v>8244</v>
      </c>
      <c r="B25" s="12"/>
      <c r="C25" s="12"/>
      <c r="D25" s="12"/>
      <c r="E25" s="12"/>
      <c r="F25" s="12"/>
      <c r="G25" s="12"/>
      <c r="H25" s="12"/>
      <c r="I25" s="12"/>
      <c r="J25" s="12">
        <v>1</v>
      </c>
      <c r="K25" s="12">
        <v>1</v>
      </c>
    </row>
    <row r="26" spans="1:11" x14ac:dyDescent="0.25">
      <c r="A26" s="9" t="s">
        <v>8224</v>
      </c>
      <c r="B26" s="12">
        <v>422</v>
      </c>
      <c r="C26" s="12">
        <v>168</v>
      </c>
      <c r="D26" s="12">
        <v>148</v>
      </c>
      <c r="E26" s="12">
        <v>23</v>
      </c>
      <c r="F26" s="12">
        <v>636</v>
      </c>
      <c r="G26" s="12">
        <v>134</v>
      </c>
      <c r="H26" s="12">
        <v>178</v>
      </c>
      <c r="I26" s="12">
        <v>417</v>
      </c>
      <c r="J26" s="12">
        <v>912</v>
      </c>
      <c r="K26" s="12">
        <v>3038</v>
      </c>
    </row>
    <row r="27" spans="1:11" x14ac:dyDescent="0.25">
      <c r="A27" s="9" t="s">
        <v>8320</v>
      </c>
      <c r="B27" s="12">
        <v>520</v>
      </c>
      <c r="C27" s="12">
        <v>200</v>
      </c>
      <c r="D27" s="12">
        <v>220</v>
      </c>
      <c r="E27" s="12">
        <v>24</v>
      </c>
      <c r="F27" s="12">
        <v>700</v>
      </c>
      <c r="G27" s="12">
        <v>220</v>
      </c>
      <c r="H27" s="12">
        <v>237</v>
      </c>
      <c r="I27" s="12">
        <v>600</v>
      </c>
      <c r="J27" s="12">
        <v>1393</v>
      </c>
      <c r="K27" s="12">
        <v>4114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7861-308D-4330-978F-4E37152C57C9}">
  <dimension ref="A2:X15"/>
  <sheetViews>
    <sheetView workbookViewId="0">
      <selection activeCell="D19" sqref="D1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0.85546875" bestFit="1" customWidth="1"/>
    <col min="5" max="5" width="7.5703125" bestFit="1" customWidth="1"/>
    <col min="6" max="6" width="11.28515625" bestFit="1" customWidth="1"/>
    <col min="7" max="7" width="10.28515625" bestFit="1" customWidth="1"/>
    <col min="8" max="8" width="10.85546875" bestFit="1" customWidth="1"/>
    <col min="9" max="9" width="7.5703125" bestFit="1" customWidth="1"/>
    <col min="10" max="11" width="11.285156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24" x14ac:dyDescent="0.25">
      <c r="A2" s="8" t="s">
        <v>8218</v>
      </c>
      <c r="B2" t="s">
        <v>8219</v>
      </c>
    </row>
    <row r="3" spans="1:24" x14ac:dyDescent="0.25">
      <c r="W3">
        <v>422</v>
      </c>
    </row>
    <row r="4" spans="1:24" x14ac:dyDescent="0.25">
      <c r="A4" s="8" t="s">
        <v>8321</v>
      </c>
      <c r="B4" s="8" t="s">
        <v>8322</v>
      </c>
      <c r="V4" t="s">
        <v>8399</v>
      </c>
      <c r="W4">
        <v>34</v>
      </c>
      <c r="X4">
        <v>45</v>
      </c>
    </row>
    <row r="5" spans="1:24" x14ac:dyDescent="0.25">
      <c r="A5" s="8" t="s">
        <v>8319</v>
      </c>
      <c r="B5" t="s">
        <v>8310</v>
      </c>
      <c r="C5" t="s">
        <v>8314</v>
      </c>
      <c r="D5" t="s">
        <v>8312</v>
      </c>
      <c r="E5" t="s">
        <v>8311</v>
      </c>
      <c r="F5" t="s">
        <v>8320</v>
      </c>
    </row>
    <row r="6" spans="1:24" x14ac:dyDescent="0.25">
      <c r="A6" s="9" t="s">
        <v>8368</v>
      </c>
      <c r="B6" s="12">
        <v>2</v>
      </c>
      <c r="C6" s="12">
        <v>6</v>
      </c>
      <c r="D6" s="12">
        <v>1</v>
      </c>
      <c r="E6" s="12"/>
      <c r="F6" s="12">
        <v>9</v>
      </c>
    </row>
    <row r="7" spans="1:24" x14ac:dyDescent="0.25">
      <c r="A7" s="9" t="s">
        <v>8374</v>
      </c>
      <c r="B7" s="12">
        <v>20</v>
      </c>
      <c r="C7" s="12">
        <v>21</v>
      </c>
      <c r="D7" s="12">
        <v>3</v>
      </c>
      <c r="E7" s="12">
        <v>3</v>
      </c>
      <c r="F7" s="12">
        <v>47</v>
      </c>
    </row>
    <row r="8" spans="1:24" x14ac:dyDescent="0.25">
      <c r="A8" s="9" t="s">
        <v>8381</v>
      </c>
      <c r="B8" s="12">
        <v>41</v>
      </c>
      <c r="C8" s="12">
        <v>74</v>
      </c>
      <c r="D8" s="12">
        <v>5</v>
      </c>
      <c r="E8" s="12">
        <v>4</v>
      </c>
      <c r="F8" s="12">
        <v>124</v>
      </c>
    </row>
    <row r="9" spans="1:24" x14ac:dyDescent="0.25">
      <c r="A9" s="9" t="s">
        <v>8383</v>
      </c>
      <c r="B9" s="12">
        <v>41</v>
      </c>
      <c r="C9" s="12">
        <v>136</v>
      </c>
      <c r="D9" s="12">
        <v>15</v>
      </c>
      <c r="E9" s="12">
        <v>8</v>
      </c>
      <c r="F9" s="12">
        <v>200</v>
      </c>
    </row>
    <row r="10" spans="1:24" x14ac:dyDescent="0.25">
      <c r="A10" s="9" t="s">
        <v>8384</v>
      </c>
      <c r="B10" s="12">
        <v>35</v>
      </c>
      <c r="C10" s="12">
        <v>97</v>
      </c>
      <c r="D10" s="12">
        <v>28</v>
      </c>
      <c r="E10" s="12">
        <v>11</v>
      </c>
      <c r="F10" s="12">
        <v>171</v>
      </c>
    </row>
    <row r="11" spans="1:24" x14ac:dyDescent="0.25">
      <c r="A11" s="9" t="s">
        <v>8385</v>
      </c>
      <c r="B11" s="12">
        <v>60</v>
      </c>
      <c r="C11" s="12">
        <v>76</v>
      </c>
      <c r="D11" s="12">
        <v>42</v>
      </c>
      <c r="E11" s="12">
        <v>241</v>
      </c>
      <c r="F11" s="12">
        <v>419</v>
      </c>
    </row>
    <row r="12" spans="1:24" x14ac:dyDescent="0.25">
      <c r="A12" s="9" t="s">
        <v>8386</v>
      </c>
      <c r="B12" s="12">
        <v>58</v>
      </c>
      <c r="C12" s="12">
        <v>71</v>
      </c>
      <c r="D12" s="12">
        <v>61</v>
      </c>
      <c r="E12" s="12">
        <v>304</v>
      </c>
      <c r="F12" s="12">
        <v>494</v>
      </c>
    </row>
    <row r="13" spans="1:24" x14ac:dyDescent="0.25">
      <c r="A13" s="9" t="s">
        <v>8387</v>
      </c>
      <c r="B13" s="12">
        <v>37</v>
      </c>
      <c r="C13" s="12">
        <v>52</v>
      </c>
      <c r="D13" s="12">
        <v>52</v>
      </c>
      <c r="E13" s="12">
        <v>249</v>
      </c>
      <c r="F13" s="12">
        <v>390</v>
      </c>
    </row>
    <row r="14" spans="1:24" x14ac:dyDescent="0.25">
      <c r="A14" s="9" t="s">
        <v>8388</v>
      </c>
      <c r="B14" s="12">
        <v>6</v>
      </c>
      <c r="C14" s="12">
        <v>7</v>
      </c>
      <c r="D14" s="12">
        <v>2</v>
      </c>
      <c r="E14" s="12">
        <v>19</v>
      </c>
      <c r="F14" s="12">
        <v>34</v>
      </c>
    </row>
    <row r="15" spans="1:24" x14ac:dyDescent="0.25">
      <c r="A15" s="9" t="s">
        <v>8320</v>
      </c>
      <c r="B15" s="12">
        <v>300</v>
      </c>
      <c r="C15" s="12">
        <v>540</v>
      </c>
      <c r="D15" s="12">
        <v>209</v>
      </c>
      <c r="E15" s="12">
        <v>839</v>
      </c>
      <c r="F15" s="12">
        <v>1888</v>
      </c>
    </row>
  </sheetData>
  <conditionalFormatting pivot="1" sqref="B15:E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2808D-783A-4322-B865-18224967FD05}">
  <dimension ref="A1:AE51"/>
  <sheetViews>
    <sheetView workbookViewId="0">
      <selection activeCell="A62" sqref="A62:Q72"/>
    </sheetView>
  </sheetViews>
  <sheetFormatPr defaultRowHeight="15" x14ac:dyDescent="0.25"/>
  <cols>
    <col min="4" max="4" width="13.42578125" bestFit="1" customWidth="1"/>
    <col min="5" max="5" width="12.5703125" bestFit="1" customWidth="1"/>
    <col min="6" max="6" width="12.5703125" customWidth="1"/>
    <col min="7" max="7" width="12.28515625" bestFit="1" customWidth="1"/>
    <col min="8" max="8" width="13.42578125" bestFit="1" customWidth="1"/>
    <col min="10" max="10" width="12.28515625" bestFit="1" customWidth="1"/>
    <col min="11" max="11" width="10.7109375" bestFit="1" customWidth="1"/>
    <col min="16" max="16" width="12" customWidth="1"/>
    <col min="17" max="17" width="12.28515625" customWidth="1"/>
    <col min="20" max="20" width="17.5703125" bestFit="1" customWidth="1"/>
  </cols>
  <sheetData>
    <row r="1" spans="1:31" x14ac:dyDescent="0.25">
      <c r="K1" s="19" t="s">
        <v>8392</v>
      </c>
    </row>
    <row r="2" spans="1:31" x14ac:dyDescent="0.25">
      <c r="C2" s="7" t="s">
        <v>8390</v>
      </c>
      <c r="D2" s="7" t="s">
        <v>8391</v>
      </c>
      <c r="G2" s="7" t="s">
        <v>8392</v>
      </c>
      <c r="H2" s="7" t="s">
        <v>8391</v>
      </c>
      <c r="J2" s="6" t="s">
        <v>8390</v>
      </c>
      <c r="K2" s="19" t="s">
        <v>8310</v>
      </c>
      <c r="L2" s="19" t="s">
        <v>8317</v>
      </c>
      <c r="M2" s="19" t="s">
        <v>8316</v>
      </c>
      <c r="N2" s="19" t="s">
        <v>8315</v>
      </c>
      <c r="O2" s="19" t="s">
        <v>8314</v>
      </c>
      <c r="P2" s="19" t="s">
        <v>8318</v>
      </c>
      <c r="Q2" s="19" t="s">
        <v>8313</v>
      </c>
      <c r="R2" s="19" t="s">
        <v>8312</v>
      </c>
      <c r="S2" s="19" t="s">
        <v>8311</v>
      </c>
      <c r="T2" s="19" t="s">
        <v>8398</v>
      </c>
      <c r="V2" s="6" t="s">
        <v>8390</v>
      </c>
      <c r="W2" s="19" t="s">
        <v>8310</v>
      </c>
      <c r="X2" s="19" t="s">
        <v>8317</v>
      </c>
      <c r="Y2" s="19" t="s">
        <v>8316</v>
      </c>
      <c r="Z2" s="19" t="s">
        <v>8315</v>
      </c>
      <c r="AA2" s="19" t="s">
        <v>8314</v>
      </c>
      <c r="AB2" s="19" t="s">
        <v>8318</v>
      </c>
      <c r="AC2" s="19" t="s">
        <v>8313</v>
      </c>
      <c r="AD2" s="19" t="s">
        <v>8312</v>
      </c>
      <c r="AE2" s="19" t="s">
        <v>8311</v>
      </c>
    </row>
    <row r="3" spans="1:31" x14ac:dyDescent="0.25">
      <c r="A3" t="s">
        <v>8224</v>
      </c>
      <c r="B3">
        <v>3038</v>
      </c>
      <c r="C3" t="s">
        <v>8224</v>
      </c>
      <c r="D3">
        <v>3038</v>
      </c>
      <c r="G3" t="s">
        <v>8319</v>
      </c>
      <c r="H3" t="s">
        <v>8321</v>
      </c>
      <c r="J3" t="s">
        <v>8239</v>
      </c>
      <c r="L3">
        <v>1</v>
      </c>
      <c r="O3">
        <v>1</v>
      </c>
      <c r="P3">
        <v>1</v>
      </c>
      <c r="R3">
        <v>2</v>
      </c>
      <c r="S3">
        <v>1</v>
      </c>
      <c r="T3">
        <f t="shared" ref="T3:T23" si="0">SUM(K3:S3)</f>
        <v>6</v>
      </c>
      <c r="V3" t="s">
        <v>8224</v>
      </c>
      <c r="W3">
        <v>422</v>
      </c>
      <c r="X3">
        <v>168</v>
      </c>
      <c r="Y3">
        <v>148</v>
      </c>
      <c r="Z3">
        <v>23</v>
      </c>
      <c r="AA3">
        <v>636</v>
      </c>
      <c r="AB3">
        <v>134</v>
      </c>
      <c r="AC3">
        <v>178</v>
      </c>
      <c r="AD3">
        <v>417</v>
      </c>
      <c r="AE3">
        <v>912</v>
      </c>
    </row>
    <row r="4" spans="1:31" x14ac:dyDescent="0.25">
      <c r="A4" t="s">
        <v>8397</v>
      </c>
      <c r="B4">
        <f>SUM(D4:D23)</f>
        <v>1076</v>
      </c>
      <c r="C4" t="s">
        <v>8225</v>
      </c>
      <c r="D4">
        <v>604</v>
      </c>
      <c r="G4" t="s">
        <v>8311</v>
      </c>
      <c r="H4">
        <v>1393</v>
      </c>
      <c r="J4" t="s">
        <v>8226</v>
      </c>
      <c r="K4">
        <v>12</v>
      </c>
      <c r="L4">
        <v>4</v>
      </c>
      <c r="M4">
        <v>9</v>
      </c>
      <c r="O4">
        <v>1</v>
      </c>
      <c r="P4">
        <v>5</v>
      </c>
      <c r="Q4">
        <v>6</v>
      </c>
      <c r="R4">
        <v>16</v>
      </c>
      <c r="S4">
        <v>21</v>
      </c>
      <c r="T4">
        <f t="shared" si="0"/>
        <v>74</v>
      </c>
      <c r="V4" t="s">
        <v>8399</v>
      </c>
      <c r="W4">
        <v>34</v>
      </c>
      <c r="X4">
        <v>45</v>
      </c>
    </row>
    <row r="5" spans="1:31" x14ac:dyDescent="0.25">
      <c r="C5" t="s">
        <v>8229</v>
      </c>
      <c r="D5">
        <v>146</v>
      </c>
      <c r="G5" t="s">
        <v>8314</v>
      </c>
      <c r="H5">
        <v>700</v>
      </c>
      <c r="J5" t="s">
        <v>8242</v>
      </c>
      <c r="L5">
        <v>1</v>
      </c>
      <c r="P5">
        <v>1</v>
      </c>
      <c r="T5">
        <f t="shared" si="0"/>
        <v>2</v>
      </c>
    </row>
    <row r="6" spans="1:31" x14ac:dyDescent="0.25">
      <c r="C6" t="s">
        <v>8226</v>
      </c>
      <c r="D6">
        <v>74</v>
      </c>
      <c r="G6" t="s">
        <v>8312</v>
      </c>
      <c r="H6">
        <v>600</v>
      </c>
      <c r="J6" t="s">
        <v>8229</v>
      </c>
      <c r="K6">
        <v>16</v>
      </c>
      <c r="L6">
        <v>10</v>
      </c>
      <c r="M6">
        <v>11</v>
      </c>
      <c r="O6">
        <v>12</v>
      </c>
      <c r="P6">
        <v>13</v>
      </c>
      <c r="Q6">
        <v>9</v>
      </c>
      <c r="R6">
        <v>31</v>
      </c>
      <c r="S6">
        <v>44</v>
      </c>
      <c r="T6">
        <f t="shared" si="0"/>
        <v>146</v>
      </c>
    </row>
    <row r="7" spans="1:31" x14ac:dyDescent="0.25">
      <c r="C7" t="s">
        <v>8236</v>
      </c>
      <c r="D7">
        <v>53</v>
      </c>
      <c r="G7" t="s">
        <v>8310</v>
      </c>
      <c r="H7">
        <v>520</v>
      </c>
      <c r="J7" t="s">
        <v>8240</v>
      </c>
      <c r="M7">
        <v>1</v>
      </c>
      <c r="P7">
        <v>1</v>
      </c>
      <c r="R7">
        <v>3</v>
      </c>
      <c r="S7">
        <v>1</v>
      </c>
      <c r="T7">
        <f>SUM(K7:S7)</f>
        <v>6</v>
      </c>
    </row>
    <row r="8" spans="1:31" x14ac:dyDescent="0.25">
      <c r="C8" t="s">
        <v>8237</v>
      </c>
      <c r="D8">
        <v>29</v>
      </c>
      <c r="G8" t="s">
        <v>8313</v>
      </c>
      <c r="H8">
        <v>237</v>
      </c>
      <c r="J8" t="s">
        <v>8236</v>
      </c>
      <c r="K8">
        <v>3</v>
      </c>
      <c r="L8">
        <v>2</v>
      </c>
      <c r="M8">
        <v>8</v>
      </c>
      <c r="N8">
        <v>1</v>
      </c>
      <c r="O8">
        <v>4</v>
      </c>
      <c r="P8">
        <v>8</v>
      </c>
      <c r="Q8">
        <v>5</v>
      </c>
      <c r="R8">
        <v>16</v>
      </c>
      <c r="S8">
        <v>6</v>
      </c>
      <c r="T8">
        <f t="shared" si="0"/>
        <v>53</v>
      </c>
    </row>
    <row r="9" spans="1:31" x14ac:dyDescent="0.25">
      <c r="C9" t="s">
        <v>8230</v>
      </c>
      <c r="D9">
        <v>27</v>
      </c>
      <c r="G9" t="s">
        <v>8316</v>
      </c>
      <c r="H9">
        <v>220</v>
      </c>
      <c r="J9" t="s">
        <v>8232</v>
      </c>
      <c r="K9">
        <v>1</v>
      </c>
      <c r="L9">
        <v>1</v>
      </c>
      <c r="O9">
        <v>1</v>
      </c>
      <c r="P9">
        <v>1</v>
      </c>
      <c r="Q9">
        <v>3</v>
      </c>
      <c r="R9">
        <v>3</v>
      </c>
      <c r="S9">
        <v>4</v>
      </c>
      <c r="T9">
        <f t="shared" si="0"/>
        <v>14</v>
      </c>
    </row>
    <row r="10" spans="1:31" x14ac:dyDescent="0.25">
      <c r="C10" t="s">
        <v>8227</v>
      </c>
      <c r="D10">
        <v>21</v>
      </c>
      <c r="G10" t="s">
        <v>8318</v>
      </c>
      <c r="H10">
        <v>220</v>
      </c>
      <c r="J10" t="s">
        <v>8227</v>
      </c>
      <c r="K10">
        <v>4</v>
      </c>
      <c r="M10">
        <v>2</v>
      </c>
      <c r="O10">
        <v>3</v>
      </c>
      <c r="Q10">
        <v>3</v>
      </c>
      <c r="R10">
        <v>7</v>
      </c>
      <c r="S10">
        <v>2</v>
      </c>
      <c r="T10">
        <f t="shared" si="0"/>
        <v>21</v>
      </c>
    </row>
    <row r="11" spans="1:31" x14ac:dyDescent="0.25">
      <c r="C11" t="s">
        <v>8233</v>
      </c>
      <c r="D11">
        <v>21</v>
      </c>
      <c r="G11" t="s">
        <v>8317</v>
      </c>
      <c r="H11">
        <v>200</v>
      </c>
      <c r="J11" t="s">
        <v>8230</v>
      </c>
      <c r="K11">
        <v>3</v>
      </c>
      <c r="L11">
        <v>1</v>
      </c>
      <c r="M11">
        <v>2</v>
      </c>
      <c r="O11">
        <v>5</v>
      </c>
      <c r="Q11">
        <v>2</v>
      </c>
      <c r="R11">
        <v>8</v>
      </c>
      <c r="S11">
        <v>6</v>
      </c>
      <c r="T11">
        <f t="shared" si="0"/>
        <v>27</v>
      </c>
    </row>
    <row r="12" spans="1:31" x14ac:dyDescent="0.25">
      <c r="C12" t="s">
        <v>8235</v>
      </c>
      <c r="D12">
        <v>21</v>
      </c>
      <c r="G12" t="s">
        <v>8315</v>
      </c>
      <c r="H12">
        <v>24</v>
      </c>
      <c r="J12" t="s">
        <v>8225</v>
      </c>
      <c r="K12">
        <v>53</v>
      </c>
      <c r="L12">
        <v>10</v>
      </c>
      <c r="M12">
        <v>33</v>
      </c>
      <c r="O12">
        <v>34</v>
      </c>
      <c r="P12">
        <v>45</v>
      </c>
      <c r="Q12">
        <v>17</v>
      </c>
      <c r="R12">
        <v>53</v>
      </c>
      <c r="S12">
        <v>359</v>
      </c>
      <c r="T12">
        <f t="shared" si="0"/>
        <v>604</v>
      </c>
    </row>
    <row r="13" spans="1:31" x14ac:dyDescent="0.25">
      <c r="C13" t="s">
        <v>8241</v>
      </c>
      <c r="D13">
        <v>15</v>
      </c>
      <c r="J13" t="s">
        <v>8231</v>
      </c>
      <c r="K13">
        <v>1</v>
      </c>
      <c r="P13">
        <v>1</v>
      </c>
      <c r="R13">
        <v>1</v>
      </c>
      <c r="T13">
        <f t="shared" si="0"/>
        <v>3</v>
      </c>
    </row>
    <row r="14" spans="1:31" x14ac:dyDescent="0.25">
      <c r="C14" t="s">
        <v>8232</v>
      </c>
      <c r="D14">
        <v>14</v>
      </c>
      <c r="J14" t="s">
        <v>8241</v>
      </c>
      <c r="M14">
        <v>1</v>
      </c>
      <c r="P14">
        <v>1</v>
      </c>
      <c r="Q14">
        <v>1</v>
      </c>
      <c r="R14">
        <v>3</v>
      </c>
      <c r="S14">
        <v>9</v>
      </c>
      <c r="T14">
        <f t="shared" si="0"/>
        <v>15</v>
      </c>
    </row>
    <row r="15" spans="1:31" x14ac:dyDescent="0.25">
      <c r="C15" t="s">
        <v>8238</v>
      </c>
      <c r="D15">
        <v>12</v>
      </c>
      <c r="J15" t="s">
        <v>8237</v>
      </c>
      <c r="M15">
        <v>1</v>
      </c>
      <c r="O15">
        <v>1</v>
      </c>
      <c r="P15">
        <v>3</v>
      </c>
      <c r="Q15">
        <v>9</v>
      </c>
      <c r="R15">
        <v>11</v>
      </c>
      <c r="S15">
        <v>4</v>
      </c>
      <c r="T15">
        <f t="shared" si="0"/>
        <v>29</v>
      </c>
    </row>
    <row r="16" spans="1:31" x14ac:dyDescent="0.25">
      <c r="C16" t="s">
        <v>8228</v>
      </c>
      <c r="D16">
        <v>12</v>
      </c>
      <c r="J16" t="s">
        <v>8243</v>
      </c>
      <c r="P16">
        <v>1</v>
      </c>
      <c r="S16">
        <v>1</v>
      </c>
      <c r="T16">
        <f t="shared" si="0"/>
        <v>2</v>
      </c>
    </row>
    <row r="17" spans="3:20" x14ac:dyDescent="0.25">
      <c r="C17" t="s">
        <v>8234</v>
      </c>
      <c r="D17">
        <v>7</v>
      </c>
      <c r="J17" t="s">
        <v>8238</v>
      </c>
      <c r="M17">
        <v>1</v>
      </c>
      <c r="Q17">
        <v>1</v>
      </c>
      <c r="R17">
        <v>3</v>
      </c>
      <c r="S17">
        <v>7</v>
      </c>
      <c r="T17">
        <f t="shared" si="0"/>
        <v>12</v>
      </c>
    </row>
    <row r="18" spans="3:20" x14ac:dyDescent="0.25">
      <c r="C18" t="s">
        <v>8239</v>
      </c>
      <c r="D18">
        <v>6</v>
      </c>
      <c r="J18" t="s">
        <v>8233</v>
      </c>
      <c r="K18">
        <v>1</v>
      </c>
      <c r="P18">
        <v>2</v>
      </c>
      <c r="Q18">
        <v>1</v>
      </c>
      <c r="R18">
        <v>13</v>
      </c>
      <c r="S18">
        <v>4</v>
      </c>
      <c r="T18">
        <f t="shared" si="0"/>
        <v>21</v>
      </c>
    </row>
    <row r="19" spans="3:20" x14ac:dyDescent="0.25">
      <c r="C19" t="s">
        <v>8240</v>
      </c>
      <c r="D19">
        <v>6</v>
      </c>
      <c r="J19" t="s">
        <v>8234</v>
      </c>
      <c r="K19">
        <v>1</v>
      </c>
      <c r="L19">
        <v>1</v>
      </c>
      <c r="M19">
        <v>2</v>
      </c>
      <c r="P19">
        <v>1</v>
      </c>
      <c r="S19">
        <v>2</v>
      </c>
      <c r="T19">
        <f t="shared" si="0"/>
        <v>7</v>
      </c>
    </row>
    <row r="20" spans="3:20" x14ac:dyDescent="0.25">
      <c r="C20" t="s">
        <v>8231</v>
      </c>
      <c r="D20">
        <v>3</v>
      </c>
      <c r="J20" t="s">
        <v>8228</v>
      </c>
      <c r="K20">
        <v>1</v>
      </c>
      <c r="Q20">
        <v>1</v>
      </c>
      <c r="R20">
        <v>5</v>
      </c>
      <c r="S20">
        <v>5</v>
      </c>
      <c r="T20">
        <f t="shared" si="0"/>
        <v>12</v>
      </c>
    </row>
    <row r="21" spans="3:20" x14ac:dyDescent="0.25">
      <c r="C21" t="s">
        <v>8242</v>
      </c>
      <c r="D21">
        <v>2</v>
      </c>
      <c r="J21" t="s">
        <v>8235</v>
      </c>
      <c r="K21">
        <v>2</v>
      </c>
      <c r="L21">
        <v>1</v>
      </c>
      <c r="M21">
        <v>1</v>
      </c>
      <c r="O21">
        <v>2</v>
      </c>
      <c r="P21">
        <v>2</v>
      </c>
      <c r="Q21">
        <v>1</v>
      </c>
      <c r="R21">
        <v>8</v>
      </c>
      <c r="S21">
        <v>4</v>
      </c>
      <c r="T21">
        <f t="shared" si="0"/>
        <v>21</v>
      </c>
    </row>
    <row r="22" spans="3:20" x14ac:dyDescent="0.25">
      <c r="C22" t="s">
        <v>8243</v>
      </c>
      <c r="D22">
        <v>2</v>
      </c>
      <c r="J22" t="s">
        <v>8244</v>
      </c>
      <c r="S22">
        <v>1</v>
      </c>
      <c r="T22">
        <f t="shared" si="0"/>
        <v>1</v>
      </c>
    </row>
    <row r="23" spans="3:20" x14ac:dyDescent="0.25">
      <c r="C23" t="s">
        <v>8244</v>
      </c>
      <c r="D23">
        <v>1</v>
      </c>
      <c r="J23" t="s">
        <v>8224</v>
      </c>
      <c r="K23">
        <v>422</v>
      </c>
      <c r="L23">
        <v>168</v>
      </c>
      <c r="M23">
        <v>148</v>
      </c>
      <c r="N23">
        <v>23</v>
      </c>
      <c r="O23">
        <v>636</v>
      </c>
      <c r="P23">
        <v>134</v>
      </c>
      <c r="Q23">
        <v>178</v>
      </c>
      <c r="R23">
        <v>417</v>
      </c>
      <c r="S23">
        <v>912</v>
      </c>
      <c r="T23">
        <f t="shared" si="0"/>
        <v>3038</v>
      </c>
    </row>
    <row r="25" spans="3:20" x14ac:dyDescent="0.25">
      <c r="C25" t="s">
        <v>8394</v>
      </c>
      <c r="J25" t="s">
        <v>8395</v>
      </c>
    </row>
    <row r="26" spans="3:20" x14ac:dyDescent="0.25">
      <c r="C26" s="16"/>
      <c r="D26" s="16" t="s">
        <v>8392</v>
      </c>
      <c r="E26" s="16"/>
      <c r="F26" s="16"/>
      <c r="G26" s="16"/>
      <c r="H26" s="16"/>
      <c r="J26" s="16"/>
      <c r="K26" s="16" t="s">
        <v>8392</v>
      </c>
      <c r="L26" s="16"/>
      <c r="M26" s="16"/>
      <c r="N26" s="16"/>
      <c r="O26" s="16"/>
    </row>
    <row r="27" spans="3:20" x14ac:dyDescent="0.25">
      <c r="C27" s="13" t="s">
        <v>8393</v>
      </c>
      <c r="D27" s="13" t="s">
        <v>8310</v>
      </c>
      <c r="E27" s="13" t="s">
        <v>8312</v>
      </c>
      <c r="F27" s="13" t="s">
        <v>8314</v>
      </c>
      <c r="G27" s="13" t="s">
        <v>8311</v>
      </c>
      <c r="H27" s="13" t="s">
        <v>8320</v>
      </c>
      <c r="J27" s="13" t="s">
        <v>8393</v>
      </c>
      <c r="K27" s="13" t="s">
        <v>8310</v>
      </c>
      <c r="L27" s="13" t="s">
        <v>8314</v>
      </c>
      <c r="M27" s="13" t="s">
        <v>8312</v>
      </c>
      <c r="N27" s="13" t="s">
        <v>8311</v>
      </c>
      <c r="O27" s="13" t="s">
        <v>8320</v>
      </c>
    </row>
    <row r="28" spans="3:20" x14ac:dyDescent="0.25">
      <c r="C28" s="11" t="s">
        <v>8368</v>
      </c>
      <c r="D28" s="15">
        <v>4</v>
      </c>
      <c r="E28" s="15">
        <v>1</v>
      </c>
      <c r="F28" s="15">
        <v>7</v>
      </c>
      <c r="G28" s="15"/>
      <c r="H28" s="15">
        <v>12</v>
      </c>
      <c r="J28" s="11" t="s">
        <v>8368</v>
      </c>
      <c r="K28" s="15">
        <v>156</v>
      </c>
      <c r="L28" s="15">
        <v>500</v>
      </c>
      <c r="M28" s="15">
        <v>23</v>
      </c>
      <c r="N28" s="15"/>
      <c r="O28" s="15">
        <v>679</v>
      </c>
    </row>
    <row r="29" spans="3:20" x14ac:dyDescent="0.25">
      <c r="C29" s="11" t="s">
        <v>8374</v>
      </c>
      <c r="D29" s="15">
        <v>21</v>
      </c>
      <c r="E29" s="15">
        <v>3</v>
      </c>
      <c r="F29" s="15">
        <v>30</v>
      </c>
      <c r="G29" s="15">
        <v>3</v>
      </c>
      <c r="H29" s="15">
        <v>57</v>
      </c>
      <c r="J29" s="11" t="s">
        <v>8374</v>
      </c>
      <c r="K29" s="15">
        <v>2232</v>
      </c>
      <c r="L29" s="15">
        <v>1540</v>
      </c>
      <c r="M29" s="15">
        <v>233</v>
      </c>
      <c r="N29" s="15">
        <v>196</v>
      </c>
      <c r="O29" s="15">
        <v>4201</v>
      </c>
    </row>
    <row r="30" spans="3:20" x14ac:dyDescent="0.25">
      <c r="C30" s="11" t="s">
        <v>8381</v>
      </c>
      <c r="D30" s="15">
        <v>48</v>
      </c>
      <c r="E30" s="15">
        <v>5</v>
      </c>
      <c r="F30" s="15">
        <v>89</v>
      </c>
      <c r="G30" s="15">
        <v>4</v>
      </c>
      <c r="H30" s="15">
        <v>146</v>
      </c>
      <c r="J30" s="11" t="s">
        <v>8381</v>
      </c>
      <c r="K30" s="15">
        <v>5576</v>
      </c>
      <c r="L30" s="15">
        <v>4395</v>
      </c>
      <c r="M30" s="15">
        <v>2277</v>
      </c>
      <c r="N30" s="15">
        <v>465</v>
      </c>
      <c r="O30" s="15">
        <v>12713</v>
      </c>
    </row>
    <row r="31" spans="3:20" x14ac:dyDescent="0.25">
      <c r="C31" s="11" t="s">
        <v>8383</v>
      </c>
      <c r="D31" s="15">
        <v>55</v>
      </c>
      <c r="E31" s="15">
        <v>15</v>
      </c>
      <c r="F31" s="15">
        <v>159</v>
      </c>
      <c r="G31" s="15">
        <v>8</v>
      </c>
      <c r="H31" s="15">
        <v>237</v>
      </c>
      <c r="J31" s="11" t="s">
        <v>8383</v>
      </c>
      <c r="K31" s="15">
        <v>7036</v>
      </c>
      <c r="L31" s="15">
        <v>10362</v>
      </c>
      <c r="M31" s="15">
        <v>9419</v>
      </c>
      <c r="N31" s="15">
        <v>914</v>
      </c>
      <c r="O31" s="15">
        <v>27731</v>
      </c>
    </row>
    <row r="32" spans="3:20" x14ac:dyDescent="0.25">
      <c r="C32" s="11" t="s">
        <v>8384</v>
      </c>
      <c r="D32" s="15">
        <v>53</v>
      </c>
      <c r="E32" s="15">
        <v>29</v>
      </c>
      <c r="F32" s="15">
        <v>118</v>
      </c>
      <c r="G32" s="15">
        <v>11</v>
      </c>
      <c r="H32" s="15">
        <v>211</v>
      </c>
      <c r="J32" s="11" t="s">
        <v>8384</v>
      </c>
      <c r="K32" s="15">
        <v>6896</v>
      </c>
      <c r="L32" s="15">
        <v>9337</v>
      </c>
      <c r="M32" s="15">
        <v>57349</v>
      </c>
      <c r="N32" s="15">
        <v>1812</v>
      </c>
      <c r="O32" s="15">
        <v>75394</v>
      </c>
    </row>
    <row r="33" spans="3:15" x14ac:dyDescent="0.25">
      <c r="C33" s="11" t="s">
        <v>8385</v>
      </c>
      <c r="D33" s="15">
        <v>110</v>
      </c>
      <c r="E33" s="15">
        <v>131</v>
      </c>
      <c r="F33" s="15">
        <v>102</v>
      </c>
      <c r="G33" s="15">
        <v>403</v>
      </c>
      <c r="H33" s="15">
        <v>746</v>
      </c>
      <c r="J33" s="11" t="s">
        <v>8385</v>
      </c>
      <c r="K33" s="15">
        <v>14570</v>
      </c>
      <c r="L33" s="15">
        <v>8141</v>
      </c>
      <c r="M33" s="15">
        <v>30201</v>
      </c>
      <c r="N33" s="15">
        <v>20811</v>
      </c>
      <c r="O33" s="15">
        <v>73723</v>
      </c>
    </row>
    <row r="34" spans="3:15" x14ac:dyDescent="0.25">
      <c r="C34" s="11" t="s">
        <v>8386</v>
      </c>
      <c r="D34" s="15">
        <v>139</v>
      </c>
      <c r="E34" s="15">
        <v>205</v>
      </c>
      <c r="F34" s="15">
        <v>99</v>
      </c>
      <c r="G34" s="15">
        <v>519</v>
      </c>
      <c r="H34" s="15">
        <v>962</v>
      </c>
      <c r="J34" s="11" t="s">
        <v>8386</v>
      </c>
      <c r="K34" s="15">
        <v>10934</v>
      </c>
      <c r="L34" s="15">
        <v>5424</v>
      </c>
      <c r="M34" s="15">
        <v>27354</v>
      </c>
      <c r="N34" s="15">
        <v>20631</v>
      </c>
      <c r="O34" s="15">
        <v>64343</v>
      </c>
    </row>
    <row r="35" spans="3:15" x14ac:dyDescent="0.25">
      <c r="C35" s="11" t="s">
        <v>8387</v>
      </c>
      <c r="D35" s="15">
        <v>80</v>
      </c>
      <c r="E35" s="15">
        <v>190</v>
      </c>
      <c r="F35" s="15">
        <v>68</v>
      </c>
      <c r="G35" s="15">
        <v>390</v>
      </c>
      <c r="H35" s="15">
        <v>728</v>
      </c>
      <c r="J35" s="11" t="s">
        <v>8387</v>
      </c>
      <c r="K35" s="15">
        <v>7337</v>
      </c>
      <c r="L35" s="15">
        <v>5596</v>
      </c>
      <c r="M35" s="15">
        <v>46620</v>
      </c>
      <c r="N35" s="15">
        <v>17760</v>
      </c>
      <c r="O35" s="15">
        <v>77313</v>
      </c>
    </row>
    <row r="36" spans="3:15" x14ac:dyDescent="0.25">
      <c r="C36" s="11" t="s">
        <v>8388</v>
      </c>
      <c r="D36" s="15">
        <v>10</v>
      </c>
      <c r="E36" s="15">
        <v>21</v>
      </c>
      <c r="F36" s="15">
        <v>28</v>
      </c>
      <c r="G36" s="15">
        <v>55</v>
      </c>
      <c r="H36" s="15">
        <v>114</v>
      </c>
      <c r="J36" s="11" t="s">
        <v>8388</v>
      </c>
      <c r="K36" s="15">
        <v>3609</v>
      </c>
      <c r="L36" s="15">
        <v>2002</v>
      </c>
      <c r="M36" s="15">
        <v>1321</v>
      </c>
      <c r="N36" s="15">
        <v>1607</v>
      </c>
      <c r="O36" s="15">
        <v>8539</v>
      </c>
    </row>
    <row r="37" spans="3:15" x14ac:dyDescent="0.25">
      <c r="C37" s="10" t="s">
        <v>8320</v>
      </c>
      <c r="D37" s="14">
        <v>520</v>
      </c>
      <c r="E37" s="14">
        <v>600</v>
      </c>
      <c r="F37" s="14">
        <v>700</v>
      </c>
      <c r="G37" s="14">
        <v>1393</v>
      </c>
      <c r="H37" s="14">
        <v>3213</v>
      </c>
      <c r="J37" s="10" t="s">
        <v>8320</v>
      </c>
      <c r="K37" s="14">
        <v>58346</v>
      </c>
      <c r="L37" s="14">
        <v>47297</v>
      </c>
      <c r="M37" s="14">
        <v>174797</v>
      </c>
      <c r="N37" s="14">
        <v>64196</v>
      </c>
      <c r="O37" s="14">
        <v>344636</v>
      </c>
    </row>
    <row r="41" spans="3:15" x14ac:dyDescent="0.25">
      <c r="C41" t="s">
        <v>8396</v>
      </c>
    </row>
    <row r="42" spans="3:15" x14ac:dyDescent="0.25">
      <c r="C42" s="7" t="s">
        <v>8393</v>
      </c>
      <c r="D42" s="7" t="s">
        <v>8310</v>
      </c>
      <c r="E42" s="7" t="s">
        <v>8314</v>
      </c>
      <c r="F42" s="7" t="s">
        <v>8312</v>
      </c>
      <c r="G42" s="7" t="s">
        <v>8311</v>
      </c>
    </row>
    <row r="43" spans="3:15" x14ac:dyDescent="0.25">
      <c r="C43" s="6" t="s">
        <v>8368</v>
      </c>
      <c r="D43">
        <v>2</v>
      </c>
      <c r="E43">
        <v>6</v>
      </c>
      <c r="F43">
        <v>1</v>
      </c>
    </row>
    <row r="44" spans="3:15" x14ac:dyDescent="0.25">
      <c r="C44" s="6" t="s">
        <v>8374</v>
      </c>
      <c r="D44">
        <v>20</v>
      </c>
      <c r="E44">
        <v>21</v>
      </c>
      <c r="F44">
        <v>3</v>
      </c>
      <c r="G44">
        <v>3</v>
      </c>
    </row>
    <row r="45" spans="3:15" x14ac:dyDescent="0.25">
      <c r="C45" s="6" t="s">
        <v>8381</v>
      </c>
      <c r="D45">
        <v>41</v>
      </c>
      <c r="E45">
        <v>74</v>
      </c>
      <c r="F45">
        <v>5</v>
      </c>
      <c r="G45">
        <v>4</v>
      </c>
    </row>
    <row r="46" spans="3:15" x14ac:dyDescent="0.25">
      <c r="C46" s="6" t="s">
        <v>8383</v>
      </c>
      <c r="D46">
        <v>41</v>
      </c>
      <c r="E46">
        <v>136</v>
      </c>
      <c r="F46">
        <v>15</v>
      </c>
      <c r="G46">
        <v>8</v>
      </c>
    </row>
    <row r="47" spans="3:15" x14ac:dyDescent="0.25">
      <c r="C47" s="6" t="s">
        <v>8384</v>
      </c>
      <c r="D47">
        <v>35</v>
      </c>
      <c r="E47">
        <v>97</v>
      </c>
      <c r="F47">
        <v>28</v>
      </c>
      <c r="G47">
        <v>11</v>
      </c>
    </row>
    <row r="48" spans="3:15" x14ac:dyDescent="0.25">
      <c r="C48" s="6" t="s">
        <v>8385</v>
      </c>
      <c r="D48">
        <v>60</v>
      </c>
      <c r="E48">
        <v>76</v>
      </c>
      <c r="F48">
        <v>42</v>
      </c>
      <c r="G48">
        <v>241</v>
      </c>
    </row>
    <row r="49" spans="3:7" x14ac:dyDescent="0.25">
      <c r="C49" s="6" t="s">
        <v>8386</v>
      </c>
      <c r="D49">
        <v>58</v>
      </c>
      <c r="E49">
        <v>71</v>
      </c>
      <c r="F49">
        <v>61</v>
      </c>
      <c r="G49">
        <v>304</v>
      </c>
    </row>
    <row r="50" spans="3:7" x14ac:dyDescent="0.25">
      <c r="C50" s="6" t="s">
        <v>8387</v>
      </c>
      <c r="D50">
        <v>37</v>
      </c>
      <c r="E50">
        <v>52</v>
      </c>
      <c r="F50">
        <v>52</v>
      </c>
      <c r="G50">
        <v>249</v>
      </c>
    </row>
    <row r="51" spans="3:7" x14ac:dyDescent="0.25">
      <c r="C51" s="6" t="s">
        <v>8388</v>
      </c>
      <c r="D51">
        <v>6</v>
      </c>
      <c r="E51">
        <v>7</v>
      </c>
      <c r="F51">
        <v>2</v>
      </c>
      <c r="G51">
        <v>19</v>
      </c>
    </row>
  </sheetData>
  <autoFilter ref="J2:T23" xr:uid="{FC0C7C6F-E2EF-4988-AAC7-1FF030F1E52C}"/>
  <sortState ref="G4:H12">
    <sortCondition descending="1" ref="H4:H12"/>
  </sortState>
  <conditionalFormatting sqref="D37:G37">
    <cfRule type="top10" dxfId="0" priority="11" rank="4"/>
  </conditionalFormatting>
  <conditionalFormatting sqref="T4:T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47861-F0A5-45D6-B561-961B54006194}">
  <dimension ref="A2:F15"/>
  <sheetViews>
    <sheetView zoomScale="90" zoomScaleNormal="90" workbookViewId="0">
      <selection activeCell="F21" sqref="F21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7109375" bestFit="1" customWidth="1"/>
    <col min="4" max="4" width="10.85546875" bestFit="1" customWidth="1"/>
    <col min="5" max="5" width="7.7109375" bestFit="1" customWidth="1"/>
    <col min="6" max="6" width="11.28515625" bestFit="1" customWidth="1"/>
    <col min="7" max="7" width="5.5703125" bestFit="1" customWidth="1"/>
    <col min="8" max="8" width="10" bestFit="1" customWidth="1"/>
    <col min="9" max="9" width="12.7109375" bestFit="1" customWidth="1"/>
    <col min="10" max="10" width="6.140625" bestFit="1" customWidth="1"/>
    <col min="11" max="11" width="10" bestFit="1" customWidth="1"/>
    <col min="12" max="12" width="9.42578125" bestFit="1" customWidth="1"/>
    <col min="13" max="13" width="6.140625" bestFit="1" customWidth="1"/>
    <col min="14" max="14" width="4.42578125" bestFit="1" customWidth="1"/>
    <col min="15" max="15" width="10" bestFit="1" customWidth="1"/>
    <col min="16" max="16" width="11.28515625" bestFit="1" customWidth="1"/>
    <col min="17" max="88" width="3.28515625" bestFit="1" customWidth="1"/>
    <col min="89" max="202" width="4.42578125" bestFit="1" customWidth="1"/>
    <col min="203" max="209" width="5.5703125" bestFit="1" customWidth="1"/>
    <col min="210" max="210" width="8" bestFit="1" customWidth="1"/>
    <col min="211" max="212" width="3.28515625" bestFit="1" customWidth="1"/>
    <col min="213" max="217" width="2.140625" bestFit="1" customWidth="1"/>
    <col min="218" max="218" width="3.28515625" bestFit="1" customWidth="1"/>
    <col min="219" max="219" width="2.140625" bestFit="1" customWidth="1"/>
    <col min="220" max="306" width="3.28515625" bestFit="1" customWidth="1"/>
    <col min="307" max="393" width="4.42578125" bestFit="1" customWidth="1"/>
    <col min="394" max="395" width="5.5703125" bestFit="1" customWidth="1"/>
    <col min="396" max="396" width="12.7109375" bestFit="1" customWidth="1"/>
    <col min="397" max="475" width="3.28515625" bestFit="1" customWidth="1"/>
    <col min="476" max="609" width="4.42578125" bestFit="1" customWidth="1"/>
    <col min="610" max="644" width="5.5703125" bestFit="1" customWidth="1"/>
    <col min="645" max="645" width="6.7109375" bestFit="1" customWidth="1"/>
    <col min="646" max="646" width="9.42578125" bestFit="1" customWidth="1"/>
    <col min="647" max="744" width="3.28515625" bestFit="1" customWidth="1"/>
    <col min="745" max="840" width="4.42578125" bestFit="1" customWidth="1"/>
    <col min="841" max="845" width="5.5703125" bestFit="1" customWidth="1"/>
    <col min="846" max="846" width="11.28515625" bestFit="1" customWidth="1"/>
  </cols>
  <sheetData>
    <row r="2" spans="1:6" x14ac:dyDescent="0.25">
      <c r="A2" s="8" t="s">
        <v>8218</v>
      </c>
      <c r="B2" t="s">
        <v>8323</v>
      </c>
    </row>
    <row r="4" spans="1:6" x14ac:dyDescent="0.25">
      <c r="A4" s="8" t="s">
        <v>8367</v>
      </c>
      <c r="B4" s="8" t="s">
        <v>8322</v>
      </c>
    </row>
    <row r="5" spans="1:6" x14ac:dyDescent="0.25">
      <c r="A5" s="8" t="s">
        <v>8319</v>
      </c>
      <c r="B5" t="s">
        <v>8310</v>
      </c>
      <c r="C5" t="s">
        <v>8314</v>
      </c>
      <c r="D5" t="s">
        <v>8312</v>
      </c>
      <c r="E5" t="s">
        <v>8311</v>
      </c>
      <c r="F5" t="s">
        <v>8320</v>
      </c>
    </row>
    <row r="6" spans="1:6" x14ac:dyDescent="0.25">
      <c r="A6" s="9" t="s">
        <v>8368</v>
      </c>
      <c r="B6" s="12">
        <v>156</v>
      </c>
      <c r="C6" s="12">
        <v>500</v>
      </c>
      <c r="D6" s="12">
        <v>23</v>
      </c>
      <c r="E6" s="12"/>
      <c r="F6" s="12">
        <v>679</v>
      </c>
    </row>
    <row r="7" spans="1:6" x14ac:dyDescent="0.25">
      <c r="A7" s="9" t="s">
        <v>8374</v>
      </c>
      <c r="B7" s="12">
        <v>2232</v>
      </c>
      <c r="C7" s="12">
        <v>1540</v>
      </c>
      <c r="D7" s="12">
        <v>233</v>
      </c>
      <c r="E7" s="12">
        <v>196</v>
      </c>
      <c r="F7" s="12">
        <v>4201</v>
      </c>
    </row>
    <row r="8" spans="1:6" x14ac:dyDescent="0.25">
      <c r="A8" s="9" t="s">
        <v>8381</v>
      </c>
      <c r="B8" s="12">
        <v>5576</v>
      </c>
      <c r="C8" s="12">
        <v>4395</v>
      </c>
      <c r="D8" s="12">
        <v>2277</v>
      </c>
      <c r="E8" s="12">
        <v>465</v>
      </c>
      <c r="F8" s="12">
        <v>12713</v>
      </c>
    </row>
    <row r="9" spans="1:6" x14ac:dyDescent="0.25">
      <c r="A9" s="9" t="s">
        <v>8383</v>
      </c>
      <c r="B9" s="12">
        <v>7036</v>
      </c>
      <c r="C9" s="12">
        <v>10362</v>
      </c>
      <c r="D9" s="12">
        <v>9419</v>
      </c>
      <c r="E9" s="12">
        <v>914</v>
      </c>
      <c r="F9" s="12">
        <v>27731</v>
      </c>
    </row>
    <row r="10" spans="1:6" x14ac:dyDescent="0.25">
      <c r="A10" s="9" t="s">
        <v>8384</v>
      </c>
      <c r="B10" s="12">
        <v>6896</v>
      </c>
      <c r="C10" s="12">
        <v>9337</v>
      </c>
      <c r="D10" s="12">
        <v>57349</v>
      </c>
      <c r="E10" s="12">
        <v>1812</v>
      </c>
      <c r="F10" s="12">
        <v>75394</v>
      </c>
    </row>
    <row r="11" spans="1:6" x14ac:dyDescent="0.25">
      <c r="A11" s="9" t="s">
        <v>8385</v>
      </c>
      <c r="B11" s="12">
        <v>14570</v>
      </c>
      <c r="C11" s="12">
        <v>8141</v>
      </c>
      <c r="D11" s="12">
        <v>30201</v>
      </c>
      <c r="E11" s="12">
        <v>20811</v>
      </c>
      <c r="F11" s="12">
        <v>73723</v>
      </c>
    </row>
    <row r="12" spans="1:6" x14ac:dyDescent="0.25">
      <c r="A12" s="9" t="s">
        <v>8386</v>
      </c>
      <c r="B12" s="12">
        <v>10934</v>
      </c>
      <c r="C12" s="12">
        <v>5424</v>
      </c>
      <c r="D12" s="12">
        <v>27354</v>
      </c>
      <c r="E12" s="12">
        <v>20631</v>
      </c>
      <c r="F12" s="12">
        <v>64343</v>
      </c>
    </row>
    <row r="13" spans="1:6" x14ac:dyDescent="0.25">
      <c r="A13" s="9" t="s">
        <v>8387</v>
      </c>
      <c r="B13" s="12">
        <v>7337</v>
      </c>
      <c r="C13" s="12">
        <v>5596</v>
      </c>
      <c r="D13" s="12">
        <v>46620</v>
      </c>
      <c r="E13" s="12">
        <v>17760</v>
      </c>
      <c r="F13" s="12">
        <v>77313</v>
      </c>
    </row>
    <row r="14" spans="1:6" x14ac:dyDescent="0.25">
      <c r="A14" s="9" t="s">
        <v>8388</v>
      </c>
      <c r="B14" s="12">
        <v>3609</v>
      </c>
      <c r="C14" s="12">
        <v>2002</v>
      </c>
      <c r="D14" s="12">
        <v>1321</v>
      </c>
      <c r="E14" s="12">
        <v>1607</v>
      </c>
      <c r="F14" s="12">
        <v>8539</v>
      </c>
    </row>
    <row r="15" spans="1:6" x14ac:dyDescent="0.25">
      <c r="A15" s="9" t="s">
        <v>8320</v>
      </c>
      <c r="B15" s="12">
        <v>58346</v>
      </c>
      <c r="C15" s="12">
        <v>47297</v>
      </c>
      <c r="D15" s="12">
        <v>174797</v>
      </c>
      <c r="E15" s="12">
        <v>64196</v>
      </c>
      <c r="F15" s="12">
        <v>344636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Data_&amp;_Formatting</vt:lpstr>
      <vt:lpstr>Pivot_State_by_Cat.</vt:lpstr>
      <vt:lpstr>Pivot_State_Over_Time</vt:lpstr>
      <vt:lpstr>Bonus</vt:lpstr>
      <vt:lpstr>RepBySubCat</vt:lpstr>
      <vt:lpstr>Sheet3</vt:lpstr>
      <vt:lpstr>AnalysisBySubCat</vt:lpstr>
      <vt:lpstr>RepByTime (3)</vt:lpstr>
      <vt:lpstr>ActivityAnalysis</vt:lpstr>
      <vt:lpstr>RepByTime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knkds</cp:lastModifiedBy>
  <dcterms:created xsi:type="dcterms:W3CDTF">2017-04-20T15:17:24Z</dcterms:created>
  <dcterms:modified xsi:type="dcterms:W3CDTF">2018-10-06T10:49:55Z</dcterms:modified>
</cp:coreProperties>
</file>