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OneDrive - Mälardalens högskola\PPU430, Simulering\Group3\"/>
    </mc:Choice>
  </mc:AlternateContent>
  <xr:revisionPtr revIDLastSave="4" documentId="11_A52B8AB7F733A3DA3734AC1D9FD3D92F083A43C9" xr6:coauthVersionLast="45" xr6:coauthVersionMax="45" xr10:uidLastSave="{E427D24D-80A4-4904-B6D8-478F8DE8E09A}"/>
  <bookViews>
    <workbookView xWindow="-108" yWindow="-108" windowWidth="23256" windowHeight="12576" tabRatio="500" activeTab="2" xr2:uid="{00000000-000D-0000-FFFF-FFFF00000000}"/>
  </bookViews>
  <sheets>
    <sheet name="Production Process" sheetId="1" r:id="rId1"/>
    <sheet name="Demand summary" sheetId="2" r:id="rId2"/>
    <sheet name="Yearly Demand" sheetId="3" r:id="rId3"/>
    <sheet name="ModelValidatio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" i="3" l="1"/>
  <c r="R9" i="3"/>
  <c r="D6" i="4" l="1"/>
  <c r="D5" i="4"/>
  <c r="C5" i="4"/>
  <c r="P33" i="3"/>
  <c r="O33" i="3"/>
  <c r="N33" i="3"/>
  <c r="M33" i="3"/>
  <c r="L33" i="3"/>
  <c r="K33" i="3"/>
  <c r="J33" i="3"/>
  <c r="I33" i="3"/>
  <c r="H33" i="3"/>
  <c r="G33" i="3"/>
  <c r="F33" i="3"/>
  <c r="E33" i="3"/>
  <c r="P32" i="3"/>
  <c r="O32" i="3"/>
  <c r="N32" i="3"/>
  <c r="M32" i="3"/>
  <c r="L32" i="3"/>
  <c r="K32" i="3"/>
  <c r="J32" i="3"/>
  <c r="I32" i="3"/>
  <c r="H32" i="3"/>
  <c r="G32" i="3"/>
  <c r="F32" i="3"/>
  <c r="E32" i="3"/>
  <c r="D11" i="2"/>
  <c r="E11" i="2" s="1"/>
  <c r="D10" i="2"/>
  <c r="E10" i="2" s="1"/>
  <c r="F7" i="2"/>
  <c r="F6" i="2"/>
  <c r="F5" i="2"/>
  <c r="I23" i="1"/>
  <c r="I22" i="1"/>
  <c r="I25" i="1" s="1"/>
  <c r="I21" i="1"/>
  <c r="I18" i="1"/>
  <c r="I17" i="1"/>
  <c r="I16" i="1"/>
  <c r="D13" i="1"/>
  <c r="I13" i="1" s="1"/>
  <c r="I12" i="1"/>
  <c r="I11" i="1"/>
  <c r="I10" i="1"/>
  <c r="I9" i="1"/>
  <c r="I8" i="1"/>
  <c r="G6" i="1"/>
  <c r="G23" i="1" l="1"/>
  <c r="G22" i="1"/>
  <c r="G21" i="1"/>
  <c r="G18" i="1"/>
  <c r="G17" i="1"/>
  <c r="G16" i="1"/>
  <c r="G13" i="1"/>
  <c r="G12" i="1"/>
  <c r="G11" i="1"/>
  <c r="G10" i="1"/>
  <c r="G9" i="1"/>
  <c r="G8" i="1"/>
  <c r="S32" i="3"/>
  <c r="U32" i="3" s="1"/>
  <c r="R32" i="3"/>
  <c r="S33" i="3"/>
  <c r="U33" i="3" s="1"/>
  <c r="R33" i="3"/>
  <c r="E35" i="3" l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V33" i="3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V32" i="3"/>
  <c r="G14" i="1"/>
  <c r="G29" i="1" s="1"/>
  <c r="K8" i="1"/>
  <c r="H8" i="1"/>
  <c r="K9" i="1"/>
  <c r="L9" i="1" s="1"/>
  <c r="H9" i="1"/>
  <c r="K10" i="1"/>
  <c r="L10" i="1" s="1"/>
  <c r="H10" i="1"/>
  <c r="K11" i="1"/>
  <c r="L11" i="1" s="1"/>
  <c r="H11" i="1"/>
  <c r="K12" i="1"/>
  <c r="L12" i="1" s="1"/>
  <c r="H12" i="1"/>
  <c r="K13" i="1"/>
  <c r="L13" i="1" s="1"/>
  <c r="H13" i="1"/>
  <c r="G19" i="1"/>
  <c r="G30" i="1" s="1"/>
  <c r="K16" i="1"/>
  <c r="H16" i="1"/>
  <c r="K17" i="1"/>
  <c r="L17" i="1" s="1"/>
  <c r="H17" i="1"/>
  <c r="K18" i="1"/>
  <c r="L18" i="1" s="1"/>
  <c r="H18" i="1"/>
  <c r="K21" i="1"/>
  <c r="L21" i="1" s="1"/>
  <c r="H21" i="1"/>
  <c r="K22" i="1"/>
  <c r="L22" i="1" s="1"/>
  <c r="H22" i="1"/>
  <c r="K23" i="1"/>
  <c r="L23" i="1" s="1"/>
  <c r="L32" i="1" s="1"/>
  <c r="N32" i="1" s="1"/>
  <c r="H23" i="1"/>
  <c r="H32" i="1" s="1"/>
  <c r="I32" i="1" s="1"/>
  <c r="J32" i="1" s="1"/>
  <c r="H19" i="1" l="1"/>
  <c r="H30" i="1" s="1"/>
  <c r="K19" i="1"/>
  <c r="K30" i="1" s="1"/>
  <c r="L16" i="1"/>
  <c r="L19" i="1" s="1"/>
  <c r="L30" i="1" s="1"/>
  <c r="N30" i="1" s="1"/>
  <c r="H14" i="1"/>
  <c r="H29" i="1" s="1"/>
  <c r="K14" i="1"/>
  <c r="K29" i="1" s="1"/>
  <c r="L8" i="1"/>
  <c r="L14" i="1" s="1"/>
  <c r="L29" i="1" s="1"/>
  <c r="N29" i="1" s="1"/>
  <c r="C4" i="4" l="1"/>
  <c r="J29" i="1"/>
  <c r="D4" i="4"/>
  <c r="J30" i="1"/>
</calcChain>
</file>

<file path=xl/sharedStrings.xml><?xml version="1.0" encoding="utf-8"?>
<sst xmlns="http://schemas.openxmlformats.org/spreadsheetml/2006/main" count="139" uniqueCount="85">
  <si>
    <t>Alt1</t>
  </si>
  <si>
    <t>Shift_h</t>
  </si>
  <si>
    <t>Shift_min</t>
  </si>
  <si>
    <t>Alt2</t>
  </si>
  <si>
    <t>Time between failures (hours)</t>
  </si>
  <si>
    <t>Time to repair (hours)</t>
  </si>
  <si>
    <t>Variation manual assembly (minutes/lot)</t>
  </si>
  <si>
    <t>Process</t>
  </si>
  <si>
    <t>Product</t>
  </si>
  <si>
    <t>Lot size (unit)</t>
  </si>
  <si>
    <t>Process time (min/lot)</t>
  </si>
  <si>
    <t>Critical resources</t>
  </si>
  <si>
    <t>Quantity (unit)</t>
  </si>
  <si>
    <t>Lots/shift</t>
  </si>
  <si>
    <t>Items/shift</t>
  </si>
  <si>
    <t>Tim/item [min]</t>
  </si>
  <si>
    <t>Lots/ shift</t>
  </si>
  <si>
    <t>Items/ shift</t>
  </si>
  <si>
    <t>Minimum</t>
  </si>
  <si>
    <t>Maximum</t>
  </si>
  <si>
    <t>Most Likely</t>
  </si>
  <si>
    <t>Scrap rate</t>
  </si>
  <si>
    <t>Pressing</t>
  </si>
  <si>
    <t>Deck</t>
  </si>
  <si>
    <t>Press</t>
  </si>
  <si>
    <t>Cutting</t>
  </si>
  <si>
    <t>Worker</t>
  </si>
  <si>
    <t>Drilling</t>
  </si>
  <si>
    <t>Finishing</t>
  </si>
  <si>
    <t>Painting</t>
  </si>
  <si>
    <t>Printing Decks</t>
  </si>
  <si>
    <t>Foundry</t>
  </si>
  <si>
    <t>Wheels</t>
  </si>
  <si>
    <t>Furnace</t>
  </si>
  <si>
    <t>Machining</t>
  </si>
  <si>
    <t>Lathe</t>
  </si>
  <si>
    <t>Printing</t>
  </si>
  <si>
    <t>Printing machine</t>
  </si>
  <si>
    <t>Packing Decks</t>
  </si>
  <si>
    <t>Box of decks</t>
  </si>
  <si>
    <t>Packing Wheels</t>
  </si>
  <si>
    <t>Set of wheels</t>
  </si>
  <si>
    <t>Packing machine</t>
  </si>
  <si>
    <t>Assembly line</t>
  </si>
  <si>
    <t>Skateboard</t>
  </si>
  <si>
    <t>Packning Wheels</t>
  </si>
  <si>
    <t>per wheel</t>
  </si>
  <si>
    <t>Lot/month</t>
  </si>
  <si>
    <t>Extendsim</t>
  </si>
  <si>
    <t>Decks</t>
  </si>
  <si>
    <t>Skateboards</t>
  </si>
  <si>
    <t>Demand (per month)</t>
  </si>
  <si>
    <t>items</t>
  </si>
  <si>
    <t>Box of Decks (8 units)</t>
  </si>
  <si>
    <t>Wheels package (4 units)</t>
  </si>
  <si>
    <t>Per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</si>
  <si>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</si>
  <si>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</si>
  <si>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</si>
  <si>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</si>
  <si>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</si>
  <si>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</si>
  <si>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</si>
  <si>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</si>
  <si>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</si>
  <si>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</si>
  <si>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</si>
  <si>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</si>
  <si>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Wheel packages</t>
  </si>
  <si>
    <t>Max</t>
  </si>
  <si>
    <t>Sum</t>
  </si>
  <si>
    <t>AVG/month</t>
  </si>
  <si>
    <t>AVG/day</t>
  </si>
  <si>
    <t>Decks_const</t>
  </si>
  <si>
    <t>Wheels_const</t>
  </si>
  <si>
    <t>MODEL_VALIDATION</t>
  </si>
  <si>
    <t>Units/Month</t>
  </si>
  <si>
    <t>Data_Source (Model)</t>
  </si>
  <si>
    <t>Case</t>
  </si>
  <si>
    <t>Excel_V2_base_case</t>
  </si>
  <si>
    <t>DemandMonth</t>
  </si>
  <si>
    <t>N/A</t>
  </si>
  <si>
    <t>Model_Frank_SIMPLE_1</t>
  </si>
  <si>
    <t>Model_Frank_SIMPLE_4</t>
  </si>
  <si>
    <t>Model_Frank_SIMPLE_6b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</si>
</sst>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#,##0.0"/>
    <numFmt numFmtId="166" formatCode="0,%"/>
    <numFmt numFmtId="167" formatCode="0.0"/>
    <numFmt numFmtId="168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3" fillId="0" borderId="0" applyBorder="0" applyProtection="0"/>
    <xf numFmtId="166" fontId="3" fillId="0" borderId="0" applyBorder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64" fontId="0" fillId="0" borderId="0" xfId="1" applyFont="1" applyBorder="1" applyAlignment="1" applyProtection="1">
      <alignment vertical="top"/>
    </xf>
    <xf numFmtId="165" fontId="0" fillId="0" borderId="0" xfId="1" applyNumberFormat="1" applyFont="1" applyBorder="1" applyAlignment="1" applyProtection="1">
      <alignment vertical="top"/>
    </xf>
    <xf numFmtId="0" fontId="0" fillId="2" borderId="0" xfId="0" applyFill="1" applyAlignment="1">
      <alignment vertical="top"/>
    </xf>
    <xf numFmtId="166" fontId="0" fillId="2" borderId="3" xfId="2" applyFont="1" applyFill="1" applyBorder="1" applyAlignment="1" applyProtection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 applyAlignment="1">
      <alignment vertical="top"/>
    </xf>
    <xf numFmtId="164" fontId="0" fillId="3" borderId="0" xfId="1" applyFont="1" applyFill="1" applyBorder="1" applyAlignment="1" applyProtection="1">
      <alignment vertical="top"/>
    </xf>
    <xf numFmtId="166" fontId="0" fillId="3" borderId="0" xfId="2" applyFont="1" applyFill="1" applyBorder="1" applyAlignment="1" applyProtection="1">
      <alignment vertical="top"/>
    </xf>
    <xf numFmtId="167" fontId="0" fillId="0" borderId="3" xfId="0" applyNumberFormat="1" applyBorder="1" applyAlignment="1">
      <alignment horizontal="center" vertical="top"/>
    </xf>
    <xf numFmtId="0" fontId="0" fillId="2" borderId="0" xfId="0" applyFont="1" applyFill="1" applyBorder="1" applyAlignment="1">
      <alignment vertical="top"/>
    </xf>
    <xf numFmtId="0" fontId="0" fillId="2" borderId="0" xfId="0" applyFill="1" applyBorder="1" applyAlignment="1">
      <alignment horizontal="center" vertical="top"/>
    </xf>
    <xf numFmtId="164" fontId="0" fillId="2" borderId="0" xfId="1" applyFont="1" applyFill="1" applyBorder="1" applyAlignment="1" applyProtection="1">
      <alignment vertical="top"/>
    </xf>
    <xf numFmtId="166" fontId="0" fillId="2" borderId="0" xfId="2" applyFont="1" applyFill="1" applyBorder="1" applyAlignment="1" applyProtection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166" fontId="0" fillId="0" borderId="0" xfId="2" applyFont="1" applyBorder="1" applyAlignment="1" applyProtection="1">
      <alignment vertical="top"/>
    </xf>
    <xf numFmtId="0" fontId="0" fillId="3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164" fontId="0" fillId="3" borderId="1" xfId="1" applyFont="1" applyFill="1" applyBorder="1" applyAlignment="1" applyProtection="1">
      <alignment vertical="top"/>
    </xf>
    <xf numFmtId="166" fontId="0" fillId="3" borderId="1" xfId="2" applyFont="1" applyFill="1" applyBorder="1" applyAlignment="1" applyProtection="1">
      <alignment vertical="top"/>
    </xf>
    <xf numFmtId="168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7E6E6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Yearly product demand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Demand'!$D$9</c:f>
              <c:strCache>
                <c:ptCount val="1"/>
                <c:pt idx="0">
                  <c:v>Skateboards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'Yearly Demand'!$E$8:$P$8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Demand'!$E$9:$P$9</c:f>
              <c:numCache>
                <c:formatCode>General</c:formatCode>
                <c:ptCount val="12"/>
                <c:pt idx="0">
                  <c:v>1500</c:v>
                </c:pt>
                <c:pt idx="1">
                  <c:v>3400</c:v>
                </c:pt>
                <c:pt idx="2">
                  <c:v>5300</c:v>
                </c:pt>
                <c:pt idx="3">
                  <c:v>5300</c:v>
                </c:pt>
                <c:pt idx="4">
                  <c:v>6300</c:v>
                </c:pt>
                <c:pt idx="5">
                  <c:v>8000</c:v>
                </c:pt>
                <c:pt idx="6">
                  <c:v>6400</c:v>
                </c:pt>
                <c:pt idx="7">
                  <c:v>5300</c:v>
                </c:pt>
                <c:pt idx="8">
                  <c:v>4300</c:v>
                </c:pt>
                <c:pt idx="9">
                  <c:v>5100</c:v>
                </c:pt>
                <c:pt idx="10">
                  <c:v>5600</c:v>
                </c:pt>
                <c:pt idx="1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F-493E-8BC8-BE058FDEEA63}"/>
            </c:ext>
          </c:extLst>
        </c:ser>
        <c:ser>
          <c:idx val="1"/>
          <c:order val="1"/>
          <c:tx>
            <c:strRef>
              <c:f>'Yearly Demand'!$D$10</c:f>
              <c:strCache>
                <c:ptCount val="1"/>
                <c:pt idx="0">
                  <c:v>Box of decks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'Yearly Demand'!$E$8:$P$8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Demand'!$E$10:$P$10</c:f>
              <c:numCache>
                <c:formatCode>General</c:formatCode>
                <c:ptCount val="12"/>
                <c:pt idx="0">
                  <c:v>500</c:v>
                </c:pt>
                <c:pt idx="1">
                  <c:v>230</c:v>
                </c:pt>
                <c:pt idx="2">
                  <c:v>230</c:v>
                </c:pt>
                <c:pt idx="3">
                  <c:v>700</c:v>
                </c:pt>
                <c:pt idx="4">
                  <c:v>1000</c:v>
                </c:pt>
                <c:pt idx="5">
                  <c:v>900</c:v>
                </c:pt>
                <c:pt idx="6">
                  <c:v>600</c:v>
                </c:pt>
                <c:pt idx="7">
                  <c:v>290</c:v>
                </c:pt>
                <c:pt idx="8">
                  <c:v>300</c:v>
                </c:pt>
                <c:pt idx="9">
                  <c:v>150</c:v>
                </c:pt>
                <c:pt idx="10">
                  <c:v>280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F-493E-8BC8-BE058FDEEA63}"/>
            </c:ext>
          </c:extLst>
        </c:ser>
        <c:ser>
          <c:idx val="2"/>
          <c:order val="2"/>
          <c:tx>
            <c:strRef>
              <c:f>'Yearly Demand'!$D$11</c:f>
              <c:strCache>
                <c:ptCount val="1"/>
                <c:pt idx="0">
                  <c:v>Wheel packages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'Yearly Demand'!$E$8:$P$8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Demand'!$E$11:$P$11</c:f>
              <c:numCache>
                <c:formatCode>General</c:formatCode>
                <c:ptCount val="12"/>
                <c:pt idx="0">
                  <c:v>1500</c:v>
                </c:pt>
                <c:pt idx="1">
                  <c:v>2500</c:v>
                </c:pt>
                <c:pt idx="2">
                  <c:v>4200</c:v>
                </c:pt>
                <c:pt idx="3">
                  <c:v>5000</c:v>
                </c:pt>
                <c:pt idx="4">
                  <c:v>5000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2500</c:v>
                </c:pt>
                <c:pt idx="9">
                  <c:v>1500</c:v>
                </c:pt>
                <c:pt idx="10">
                  <c:v>1000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F-493E-8BC8-BE058FDE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895571"/>
        <c:axId val="44005485"/>
      </c:lineChart>
      <c:catAx>
        <c:axId val="168955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SE"/>
          </a:p>
        </c:txPr>
        <c:crossAx val="44005485"/>
        <c:crosses val="autoZero"/>
        <c:auto val="1"/>
        <c:lblAlgn val="ctr"/>
        <c:lblOffset val="100"/>
        <c:noMultiLvlLbl val="1"/>
      </c:catAx>
      <c:valAx>
        <c:axId val="44005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SE"/>
          </a:p>
        </c:txPr>
        <c:crossAx val="168955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'Yearly Demand'!$D$32</c:f>
              <c:strCache>
                <c:ptCount val="1"/>
                <c:pt idx="0">
                  <c:v>Decks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'Yearly Demand'!$E$31:$P$31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Demand'!$E$32:$P$32</c:f>
              <c:numCache>
                <c:formatCode>General</c:formatCode>
                <c:ptCount val="12"/>
                <c:pt idx="0">
                  <c:v>5500</c:v>
                </c:pt>
                <c:pt idx="1">
                  <c:v>5240</c:v>
                </c:pt>
                <c:pt idx="2">
                  <c:v>7140</c:v>
                </c:pt>
                <c:pt idx="3">
                  <c:v>10900</c:v>
                </c:pt>
                <c:pt idx="4">
                  <c:v>14300</c:v>
                </c:pt>
                <c:pt idx="5">
                  <c:v>15200</c:v>
                </c:pt>
                <c:pt idx="6">
                  <c:v>11200</c:v>
                </c:pt>
                <c:pt idx="7">
                  <c:v>7620</c:v>
                </c:pt>
                <c:pt idx="8">
                  <c:v>6700</c:v>
                </c:pt>
                <c:pt idx="9">
                  <c:v>6300</c:v>
                </c:pt>
                <c:pt idx="10">
                  <c:v>7840</c:v>
                </c:pt>
                <c:pt idx="11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C-42F1-9A1F-D9BB25AC3161}"/>
            </c:ext>
          </c:extLst>
        </c:ser>
        <c:ser>
          <c:idx val="1"/>
          <c:order val="1"/>
          <c:tx>
            <c:strRef>
              <c:f>'Yearly Demand'!$D$33</c:f>
              <c:strCache>
                <c:ptCount val="1"/>
                <c:pt idx="0">
                  <c:v>Wheels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'Yearly Demand'!$E$31:$P$31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Demand'!$E$33:$P$33</c:f>
              <c:numCache>
                <c:formatCode>General</c:formatCode>
                <c:ptCount val="12"/>
                <c:pt idx="0">
                  <c:v>12000</c:v>
                </c:pt>
                <c:pt idx="1">
                  <c:v>23600</c:v>
                </c:pt>
                <c:pt idx="2">
                  <c:v>38000</c:v>
                </c:pt>
                <c:pt idx="3">
                  <c:v>41200</c:v>
                </c:pt>
                <c:pt idx="4">
                  <c:v>45200</c:v>
                </c:pt>
                <c:pt idx="5">
                  <c:v>46000</c:v>
                </c:pt>
                <c:pt idx="6">
                  <c:v>37600</c:v>
                </c:pt>
                <c:pt idx="7">
                  <c:v>31200</c:v>
                </c:pt>
                <c:pt idx="8">
                  <c:v>27200</c:v>
                </c:pt>
                <c:pt idx="9">
                  <c:v>26400</c:v>
                </c:pt>
                <c:pt idx="10">
                  <c:v>26400</c:v>
                </c:pt>
                <c:pt idx="11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C-42F1-9A1F-D9BB25AC3161}"/>
            </c:ext>
          </c:extLst>
        </c:ser>
        <c:ser>
          <c:idx val="2"/>
          <c:order val="2"/>
          <c:tx>
            <c:strRef>
              <c:f>'Yearly Demand'!$D$34</c:f>
              <c:strCache>
                <c:ptCount val="1"/>
                <c:pt idx="0">
                  <c:v>Decks_const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'Yearly Demand'!$E$31:$P$31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Demand'!$E$34:$P$34</c:f>
              <c:numCache>
                <c:formatCode>0</c:formatCode>
                <c:ptCount val="12"/>
                <c:pt idx="0">
                  <c:v>8812</c:v>
                </c:pt>
                <c:pt idx="1">
                  <c:v>8812</c:v>
                </c:pt>
                <c:pt idx="2">
                  <c:v>8812</c:v>
                </c:pt>
                <c:pt idx="3">
                  <c:v>8812</c:v>
                </c:pt>
                <c:pt idx="4">
                  <c:v>8812</c:v>
                </c:pt>
                <c:pt idx="5">
                  <c:v>8812</c:v>
                </c:pt>
                <c:pt idx="6">
                  <c:v>8812</c:v>
                </c:pt>
                <c:pt idx="7">
                  <c:v>8812</c:v>
                </c:pt>
                <c:pt idx="8">
                  <c:v>8812</c:v>
                </c:pt>
                <c:pt idx="9">
                  <c:v>8812</c:v>
                </c:pt>
                <c:pt idx="10">
                  <c:v>8812</c:v>
                </c:pt>
                <c:pt idx="11">
                  <c:v>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C-42F1-9A1F-D9BB25AC3161}"/>
            </c:ext>
          </c:extLst>
        </c:ser>
        <c:ser>
          <c:idx val="3"/>
          <c:order val="3"/>
          <c:tx>
            <c:strRef>
              <c:f>'Yearly Demand'!$D$35</c:f>
              <c:strCache>
                <c:ptCount val="1"/>
                <c:pt idx="0">
                  <c:v>Wheels_const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'Yearly Demand'!$E$31:$P$31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Demand'!$E$35:$P$35</c:f>
              <c:numCache>
                <c:formatCode>0</c:formatCode>
                <c:ptCount val="12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C-42F1-9A1F-D9BB25AC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2515867"/>
        <c:axId val="80268301"/>
      </c:lineChart>
      <c:catAx>
        <c:axId val="625158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SE"/>
          </a:p>
        </c:txPr>
        <c:crossAx val="80268301"/>
        <c:crosses val="autoZero"/>
        <c:auto val="1"/>
        <c:lblAlgn val="ctr"/>
        <c:lblOffset val="100"/>
        <c:noMultiLvlLbl val="1"/>
      </c:catAx>
      <c:valAx>
        <c:axId val="80268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SE"/>
          </a:p>
        </c:txPr>
        <c:crossAx val="625158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1000080</xdr:colOff>
      <xdr:row>13</xdr:row>
      <xdr:rowOff>9720</xdr:rowOff>
    </xdr:from>
    <xdr:to>
      <xdr:col>15</xdr:col>
      <xdr:colOff>551190</xdr:colOff>
      <xdr:row>27</xdr:row>
      <xdr:rowOff>84600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2880</xdr:colOff>
      <xdr:row>36</xdr:row>
      <xdr:rowOff>114120</xdr:rowOff>
    </xdr:from>
    <xdr:to>
      <xdr:col>16</xdr:col>
      <xdr:colOff>9360</xdr:colOff>
      <xdr:row>54</xdr:row>
      <xdr:rowOff>36360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MK32"/>
  <sheetViews>
    <sheetView topLeftCell="A15" zoomScaleNormal="100" workbookViewId="0">
      <pane xSplit="1" topLeftCell="B1" activePane="topRight" state="frozen"/>
      <selection activeCell="A6" sqref="A6"/>
      <selection pane="topRight" activeCell="L12" sqref="L12"/>
    </sheetView>
  </sheetViews>
  <sheetFormatPr defaultRowHeight="14.4" x14ac:dyDescent="0.3"/>
  <cols>
    <col min="1" max="1" width="14.109375" style="1"/>
    <col min="2" max="2" width="12.6640625" style="1"/>
    <col min="3" max="3" width="8.5546875" style="1"/>
    <col min="4" max="4" width="13.5546875" style="1"/>
    <col min="5" max="5" width="15.44140625" style="1"/>
    <col min="6" max="6" width="8.5546875" style="1"/>
    <col min="7" max="9" width="10.5546875" style="1"/>
    <col min="10" max="10" width="6.109375" style="1"/>
    <col min="11" max="11" width="7.6640625" style="1"/>
    <col min="12" max="12" width="8.109375" style="1"/>
    <col min="13" max="14" width="6.109375" style="1"/>
    <col min="15" max="15" width="9" style="1"/>
    <col min="16" max="16" width="9.44140625" style="1"/>
    <col min="17" max="17" width="10.5546875" style="1"/>
    <col min="18" max="18" width="9" style="1"/>
    <col min="19" max="19" width="9.44140625" style="1"/>
    <col min="20" max="20" width="10.5546875" style="1"/>
    <col min="21" max="21" width="8.5546875" style="1"/>
    <col min="22" max="24" width="11.88671875" style="1"/>
    <col min="25" max="25" width="8.5546875" style="1"/>
    <col min="26" max="26" width="9.109375" style="1"/>
    <col min="27" max="1025" width="8.5546875" style="1"/>
  </cols>
  <sheetData>
    <row r="4" spans="1:1024" x14ac:dyDescent="0.3">
      <c r="G4" s="1" t="s">
        <v>0</v>
      </c>
    </row>
    <row r="5" spans="1:1024" x14ac:dyDescent="0.3">
      <c r="F5" s="1" t="s">
        <v>1</v>
      </c>
      <c r="G5" s="1">
        <v>8</v>
      </c>
    </row>
    <row r="6" spans="1:1024" x14ac:dyDescent="0.3">
      <c r="F6" s="1" t="s">
        <v>2</v>
      </c>
      <c r="G6" s="1">
        <f>60*G5</f>
        <v>480</v>
      </c>
      <c r="K6" s="1" t="s">
        <v>3</v>
      </c>
      <c r="O6" s="45" t="s">
        <v>4</v>
      </c>
      <c r="P6" s="45"/>
      <c r="Q6" s="45"/>
      <c r="R6" s="45" t="s">
        <v>5</v>
      </c>
      <c r="S6" s="45"/>
      <c r="T6" s="45"/>
      <c r="U6" s="2"/>
      <c r="V6" s="46" t="s">
        <v>6</v>
      </c>
      <c r="W6" s="46"/>
      <c r="X6" s="46"/>
    </row>
    <row r="7" spans="1:1024" s="2" customFormat="1" ht="28.8" x14ac:dyDescent="0.3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4" t="s">
        <v>15</v>
      </c>
      <c r="J7" s="4"/>
      <c r="K7" s="3" t="s">
        <v>16</v>
      </c>
      <c r="L7" s="3" t="s">
        <v>17</v>
      </c>
      <c r="M7" s="4"/>
      <c r="N7" s="4"/>
      <c r="O7" s="5" t="s">
        <v>18</v>
      </c>
      <c r="P7" s="5" t="s">
        <v>19</v>
      </c>
      <c r="Q7" s="5" t="s">
        <v>20</v>
      </c>
      <c r="R7" s="5" t="s">
        <v>18</v>
      </c>
      <c r="S7" s="5" t="s">
        <v>19</v>
      </c>
      <c r="T7" s="5" t="s">
        <v>20</v>
      </c>
      <c r="V7" s="5" t="s">
        <v>18</v>
      </c>
      <c r="W7" s="5" t="s">
        <v>19</v>
      </c>
      <c r="X7" s="5" t="s">
        <v>20</v>
      </c>
      <c r="Z7" s="5" t="s">
        <v>21</v>
      </c>
    </row>
    <row r="8" spans="1:1024" s="11" customFormat="1" x14ac:dyDescent="0.3">
      <c r="A8" s="6" t="s">
        <v>22</v>
      </c>
      <c r="B8" s="6" t="s">
        <v>23</v>
      </c>
      <c r="C8" s="7">
        <v>24</v>
      </c>
      <c r="D8" s="7">
        <v>100</v>
      </c>
      <c r="E8" s="6" t="s">
        <v>24</v>
      </c>
      <c r="F8" s="7">
        <v>4</v>
      </c>
      <c r="G8" s="8">
        <f t="shared" ref="G8:G13" si="0">G$6/D8</f>
        <v>4.8</v>
      </c>
      <c r="H8" s="8">
        <f t="shared" ref="H8:H13" si="1">G8*C8</f>
        <v>115.19999999999999</v>
      </c>
      <c r="I8" s="9">
        <f>D8/C8</f>
        <v>4.166666666666667</v>
      </c>
      <c r="J8" s="9"/>
      <c r="K8" s="10">
        <f t="shared" ref="K8:K13" si="2">F8*G8</f>
        <v>19.2</v>
      </c>
      <c r="L8" s="10">
        <f t="shared" ref="L8:L13" si="3">K8*C8</f>
        <v>460.79999999999995</v>
      </c>
      <c r="M8" s="9"/>
      <c r="N8" s="9"/>
      <c r="O8" s="6">
        <v>1900</v>
      </c>
      <c r="P8" s="6">
        <v>1920</v>
      </c>
      <c r="Q8" s="6">
        <v>1905</v>
      </c>
      <c r="R8" s="6">
        <v>1</v>
      </c>
      <c r="S8" s="6">
        <v>1.5</v>
      </c>
      <c r="T8" s="6">
        <v>1.2</v>
      </c>
      <c r="V8" s="6"/>
      <c r="W8" s="6"/>
      <c r="X8" s="6"/>
      <c r="Z8" s="12">
        <v>0.01</v>
      </c>
    </row>
    <row r="9" spans="1:1024" s="15" customFormat="1" x14ac:dyDescent="0.3">
      <c r="A9" s="13" t="s">
        <v>25</v>
      </c>
      <c r="B9" s="13" t="s">
        <v>23</v>
      </c>
      <c r="C9" s="14">
        <v>24</v>
      </c>
      <c r="D9" s="14">
        <v>60</v>
      </c>
      <c r="E9" s="13" t="s">
        <v>26</v>
      </c>
      <c r="F9" s="14">
        <v>3</v>
      </c>
      <c r="G9" s="8">
        <f t="shared" si="0"/>
        <v>8</v>
      </c>
      <c r="H9" s="8">
        <f t="shared" si="1"/>
        <v>192</v>
      </c>
      <c r="I9" s="9">
        <f>F9*D9/C9</f>
        <v>7.5</v>
      </c>
      <c r="J9" s="9"/>
      <c r="K9" s="10">
        <f t="shared" si="2"/>
        <v>24</v>
      </c>
      <c r="L9" s="10">
        <f t="shared" si="3"/>
        <v>576</v>
      </c>
      <c r="M9" s="9"/>
      <c r="N9" s="9"/>
      <c r="O9" s="13">
        <v>30</v>
      </c>
      <c r="P9" s="13">
        <v>35</v>
      </c>
      <c r="Q9" s="13">
        <v>34</v>
      </c>
      <c r="R9" s="13">
        <v>0.1</v>
      </c>
      <c r="S9" s="13">
        <v>0.2</v>
      </c>
      <c r="T9" s="13">
        <v>0.15</v>
      </c>
      <c r="V9" s="16">
        <v>5</v>
      </c>
      <c r="W9" s="16">
        <v>10</v>
      </c>
      <c r="X9" s="16">
        <v>7</v>
      </c>
      <c r="Z9" s="17">
        <v>0.01</v>
      </c>
    </row>
    <row r="10" spans="1:1024" s="15" customFormat="1" x14ac:dyDescent="0.3">
      <c r="A10" s="13" t="s">
        <v>27</v>
      </c>
      <c r="B10" s="13" t="s">
        <v>23</v>
      </c>
      <c r="C10" s="14">
        <v>24</v>
      </c>
      <c r="D10" s="14">
        <v>15</v>
      </c>
      <c r="E10" s="13" t="s">
        <v>26</v>
      </c>
      <c r="F10" s="14">
        <v>1</v>
      </c>
      <c r="G10" s="8">
        <f t="shared" si="0"/>
        <v>32</v>
      </c>
      <c r="H10" s="8">
        <f t="shared" si="1"/>
        <v>768</v>
      </c>
      <c r="I10" s="9">
        <f>F10*D10/C10</f>
        <v>0.625</v>
      </c>
      <c r="J10" s="9"/>
      <c r="K10" s="10">
        <f t="shared" si="2"/>
        <v>32</v>
      </c>
      <c r="L10" s="10">
        <f t="shared" si="3"/>
        <v>768</v>
      </c>
      <c r="M10" s="9"/>
      <c r="N10" s="9"/>
      <c r="O10" s="13"/>
      <c r="P10" s="13"/>
      <c r="Q10" s="13"/>
      <c r="R10" s="13"/>
      <c r="S10" s="13"/>
      <c r="T10" s="13"/>
      <c r="V10" s="16">
        <v>0.5</v>
      </c>
      <c r="W10" s="16">
        <v>1</v>
      </c>
      <c r="X10" s="16">
        <v>0.6</v>
      </c>
      <c r="Z10" s="17">
        <v>0.15</v>
      </c>
    </row>
    <row r="11" spans="1:1024" s="15" customFormat="1" x14ac:dyDescent="0.3">
      <c r="A11" s="13" t="s">
        <v>28</v>
      </c>
      <c r="B11" s="13" t="s">
        <v>23</v>
      </c>
      <c r="C11" s="14">
        <v>24</v>
      </c>
      <c r="D11" s="14">
        <v>15</v>
      </c>
      <c r="E11" s="13" t="s">
        <v>26</v>
      </c>
      <c r="F11" s="14">
        <v>1</v>
      </c>
      <c r="G11" s="8">
        <f t="shared" si="0"/>
        <v>32</v>
      </c>
      <c r="H11" s="8">
        <f t="shared" si="1"/>
        <v>768</v>
      </c>
      <c r="I11" s="9">
        <f>F11*D11/C11</f>
        <v>0.625</v>
      </c>
      <c r="J11" s="9"/>
      <c r="K11" s="10">
        <f t="shared" si="2"/>
        <v>32</v>
      </c>
      <c r="L11" s="10">
        <f t="shared" si="3"/>
        <v>768</v>
      </c>
      <c r="M11" s="9"/>
      <c r="N11" s="9"/>
      <c r="O11" s="13"/>
      <c r="P11" s="13"/>
      <c r="Q11" s="13"/>
      <c r="R11" s="13"/>
      <c r="S11" s="13"/>
      <c r="T11" s="13"/>
      <c r="V11" s="16">
        <v>0.5</v>
      </c>
      <c r="W11" s="16">
        <v>1</v>
      </c>
      <c r="X11" s="16">
        <v>0.6</v>
      </c>
      <c r="Z11" s="17">
        <v>0.15</v>
      </c>
    </row>
    <row r="12" spans="1:1024" s="15" customFormat="1" x14ac:dyDescent="0.3">
      <c r="A12" s="13" t="s">
        <v>29</v>
      </c>
      <c r="B12" s="13" t="s">
        <v>23</v>
      </c>
      <c r="C12" s="14">
        <v>24</v>
      </c>
      <c r="D12" s="14">
        <v>20</v>
      </c>
      <c r="E12" s="13" t="s">
        <v>26</v>
      </c>
      <c r="F12" s="14">
        <v>1</v>
      </c>
      <c r="G12" s="8">
        <f t="shared" si="0"/>
        <v>24</v>
      </c>
      <c r="H12" s="8">
        <f t="shared" si="1"/>
        <v>576</v>
      </c>
      <c r="I12" s="9">
        <f>F12*D12/C12</f>
        <v>0.83333333333333337</v>
      </c>
      <c r="J12" s="9"/>
      <c r="K12" s="10">
        <f t="shared" si="2"/>
        <v>24</v>
      </c>
      <c r="L12" s="10">
        <f t="shared" si="3"/>
        <v>576</v>
      </c>
      <c r="M12" s="9"/>
      <c r="N12" s="9"/>
      <c r="O12" s="13"/>
      <c r="P12" s="13"/>
      <c r="Q12" s="13"/>
      <c r="R12" s="13"/>
      <c r="S12" s="13"/>
      <c r="T12" s="13"/>
      <c r="V12" s="16">
        <v>2</v>
      </c>
      <c r="W12" s="16">
        <v>4</v>
      </c>
      <c r="X12" s="16">
        <v>2.5</v>
      </c>
      <c r="Z12" s="17">
        <v>0.02</v>
      </c>
    </row>
    <row r="13" spans="1:1024" x14ac:dyDescent="0.3">
      <c r="A13" s="13" t="s">
        <v>30</v>
      </c>
      <c r="B13" s="13" t="s">
        <v>23</v>
      </c>
      <c r="C13" s="14">
        <v>24</v>
      </c>
      <c r="D13" s="14">
        <f>C13*1</f>
        <v>24</v>
      </c>
      <c r="E13" s="13" t="s">
        <v>26</v>
      </c>
      <c r="F13" s="14">
        <v>1</v>
      </c>
      <c r="G13" s="18">
        <f t="shared" si="0"/>
        <v>20</v>
      </c>
      <c r="H13" s="8">
        <f t="shared" si="1"/>
        <v>480</v>
      </c>
      <c r="I13" s="9">
        <f>F13*D13/C13</f>
        <v>1</v>
      </c>
      <c r="J13" s="9"/>
      <c r="K13" s="10">
        <f t="shared" si="2"/>
        <v>20</v>
      </c>
      <c r="L13" s="10">
        <f t="shared" si="3"/>
        <v>480</v>
      </c>
      <c r="M13" s="9"/>
      <c r="N13" s="9"/>
      <c r="O13" s="13"/>
      <c r="P13" s="13"/>
      <c r="Q13" s="13"/>
      <c r="R13" s="13"/>
      <c r="S13" s="13"/>
      <c r="T13" s="13"/>
      <c r="V13" s="16"/>
      <c r="W13" s="16"/>
      <c r="X13" s="16"/>
      <c r="Z13" s="17"/>
    </row>
    <row r="14" spans="1:1024" x14ac:dyDescent="0.3">
      <c r="A14"/>
      <c r="B14"/>
      <c r="C14"/>
      <c r="D14"/>
      <c r="E14"/>
      <c r="F14"/>
      <c r="G14">
        <f>_xlfn.FLOOR.MATH(MIN(G8:G13))</f>
        <v>4</v>
      </c>
      <c r="H14">
        <f>_xlfn.FLOOR.MATH(MIN(H8:H13))</f>
        <v>115</v>
      </c>
      <c r="I14" s="9"/>
      <c r="J14" s="9"/>
      <c r="K14">
        <f>_xlfn.FLOOR.MATH(MIN(K8:K13))</f>
        <v>19</v>
      </c>
      <c r="L14">
        <f>_xlfn.FLOOR.MATH(MIN(L8:L13))</f>
        <v>460</v>
      </c>
      <c r="M14" s="9"/>
      <c r="N14" s="9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/>
      <c r="B15"/>
      <c r="C15"/>
      <c r="D15"/>
      <c r="E15"/>
      <c r="F15"/>
      <c r="G15"/>
      <c r="H15"/>
      <c r="I15" s="9"/>
      <c r="J15" s="9"/>
      <c r="K15" s="9"/>
      <c r="L15" s="9"/>
      <c r="M15" s="9"/>
      <c r="N15" s="9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x14ac:dyDescent="0.3">
      <c r="A16" s="19" t="s">
        <v>31</v>
      </c>
      <c r="B16" s="19" t="s">
        <v>32</v>
      </c>
      <c r="C16" s="20">
        <v>192</v>
      </c>
      <c r="D16" s="20">
        <v>55</v>
      </c>
      <c r="E16" s="19" t="s">
        <v>33</v>
      </c>
      <c r="F16" s="20">
        <v>1</v>
      </c>
      <c r="G16" s="18">
        <f>G$6/D16</f>
        <v>8.7272727272727266</v>
      </c>
      <c r="H16" s="18">
        <f>G16*C16</f>
        <v>1675.6363636363635</v>
      </c>
      <c r="I16" s="9">
        <f>F16*D16/C16</f>
        <v>0.28645833333333331</v>
      </c>
      <c r="J16" s="9"/>
      <c r="K16" s="10">
        <f>F16*G16</f>
        <v>8.7272727272727266</v>
      </c>
      <c r="L16" s="10">
        <f>K16*C16</f>
        <v>1675.6363636363635</v>
      </c>
      <c r="M16" s="9"/>
      <c r="N16" s="9"/>
      <c r="O16" s="19">
        <v>6000</v>
      </c>
      <c r="P16" s="19">
        <v>6700</v>
      </c>
      <c r="Q16" s="19">
        <v>6600</v>
      </c>
      <c r="R16" s="19">
        <v>8</v>
      </c>
      <c r="S16" s="19">
        <v>16</v>
      </c>
      <c r="T16" s="19">
        <v>9</v>
      </c>
      <c r="V16" s="21"/>
      <c r="W16" s="21"/>
      <c r="X16" s="21"/>
      <c r="Z16" s="22">
        <v>0.01</v>
      </c>
    </row>
    <row r="17" spans="1:26" x14ac:dyDescent="0.3">
      <c r="A17" s="19" t="s">
        <v>34</v>
      </c>
      <c r="B17" s="19" t="s">
        <v>32</v>
      </c>
      <c r="C17" s="20">
        <v>192</v>
      </c>
      <c r="D17" s="20">
        <v>60</v>
      </c>
      <c r="E17" s="19" t="s">
        <v>35</v>
      </c>
      <c r="F17" s="20">
        <v>2</v>
      </c>
      <c r="G17" s="8">
        <f>G$6/D17</f>
        <v>8</v>
      </c>
      <c r="H17" s="8">
        <f>G17*C17</f>
        <v>1536</v>
      </c>
      <c r="I17" s="9">
        <f>F17*D17/C17</f>
        <v>0.625</v>
      </c>
      <c r="J17" s="9"/>
      <c r="K17" s="10">
        <f>F17*G17</f>
        <v>16</v>
      </c>
      <c r="L17" s="10">
        <f>K17*C17</f>
        <v>3072</v>
      </c>
      <c r="M17" s="9"/>
      <c r="N17" s="9"/>
      <c r="O17" s="19">
        <v>1700</v>
      </c>
      <c r="P17" s="19">
        <v>1710</v>
      </c>
      <c r="Q17" s="19">
        <v>1705</v>
      </c>
      <c r="R17" s="19">
        <v>0.2</v>
      </c>
      <c r="S17" s="19">
        <v>1</v>
      </c>
      <c r="T17" s="19">
        <v>0.4</v>
      </c>
      <c r="V17" s="21"/>
      <c r="W17" s="21"/>
      <c r="X17" s="21"/>
      <c r="Z17" s="22">
        <v>0.11</v>
      </c>
    </row>
    <row r="18" spans="1:26" x14ac:dyDescent="0.3">
      <c r="A18" s="19" t="s">
        <v>36</v>
      </c>
      <c r="B18" s="19" t="s">
        <v>32</v>
      </c>
      <c r="C18" s="20">
        <v>192</v>
      </c>
      <c r="D18" s="20">
        <v>20</v>
      </c>
      <c r="E18" s="19" t="s">
        <v>37</v>
      </c>
      <c r="F18" s="20">
        <v>1</v>
      </c>
      <c r="G18" s="8">
        <f>G$6/D18</f>
        <v>24</v>
      </c>
      <c r="H18" s="8">
        <f>G18*C18</f>
        <v>4608</v>
      </c>
      <c r="I18" s="9">
        <f>F18*D18/C18</f>
        <v>0.10416666666666667</v>
      </c>
      <c r="J18" s="9"/>
      <c r="K18" s="10">
        <f>F18*G18</f>
        <v>24</v>
      </c>
      <c r="L18" s="10">
        <f>K18*C18</f>
        <v>4608</v>
      </c>
      <c r="M18" s="9"/>
      <c r="N18" s="9"/>
      <c r="O18" s="19">
        <v>8000</v>
      </c>
      <c r="P18" s="19">
        <v>8100</v>
      </c>
      <c r="Q18" s="19">
        <v>8090</v>
      </c>
      <c r="R18" s="19">
        <v>12</v>
      </c>
      <c r="S18" s="19">
        <v>18</v>
      </c>
      <c r="T18" s="19">
        <v>13</v>
      </c>
      <c r="V18" s="21"/>
      <c r="W18" s="21"/>
      <c r="X18" s="21"/>
      <c r="Z18" s="22">
        <v>0.01</v>
      </c>
    </row>
    <row r="19" spans="1:26" s="26" customFormat="1" x14ac:dyDescent="0.3">
      <c r="A19" s="23"/>
      <c r="B19" s="23"/>
      <c r="C19" s="24"/>
      <c r="D19" s="24"/>
      <c r="E19" s="23"/>
      <c r="F19" s="24"/>
      <c r="G19" s="25">
        <f>_xlfn.FLOOR.MATH(MIN(G16:G18))</f>
        <v>8</v>
      </c>
      <c r="H19" s="25">
        <f>_xlfn.FLOOR.MATH(MIN(H16:H18))</f>
        <v>1536</v>
      </c>
      <c r="I19" s="9"/>
      <c r="J19" s="9"/>
      <c r="K19" s="25">
        <f>_xlfn.FLOOR.MATH(MIN(K16:K18))</f>
        <v>8</v>
      </c>
      <c r="L19" s="25">
        <f>_xlfn.FLOOR.MATH(MIN(L16:L18))</f>
        <v>1675</v>
      </c>
      <c r="M19" s="9"/>
      <c r="N19" s="9"/>
      <c r="O19" s="23"/>
      <c r="P19" s="23"/>
      <c r="Q19" s="23"/>
      <c r="R19" s="23"/>
      <c r="S19" s="23"/>
      <c r="T19" s="23"/>
      <c r="V19" s="9"/>
      <c r="W19" s="9"/>
      <c r="X19" s="9"/>
      <c r="Z19" s="27"/>
    </row>
    <row r="20" spans="1:26" x14ac:dyDescent="0.3">
      <c r="A20" s="23"/>
      <c r="B20" s="23"/>
      <c r="C20" s="24"/>
      <c r="D20" s="24"/>
      <c r="E20" s="23"/>
      <c r="F20" s="24"/>
      <c r="G20" s="25"/>
      <c r="H20" s="25"/>
      <c r="I20" s="9"/>
      <c r="J20" s="9"/>
      <c r="K20" s="9"/>
      <c r="L20" s="9"/>
      <c r="M20" s="9"/>
      <c r="N20" s="9"/>
      <c r="O20" s="23"/>
      <c r="P20" s="23"/>
      <c r="Q20" s="23"/>
      <c r="R20" s="23"/>
      <c r="S20" s="23"/>
      <c r="T20" s="23"/>
      <c r="V20" s="9"/>
      <c r="W20" s="9"/>
      <c r="X20" s="9"/>
      <c r="Z20" s="27"/>
    </row>
    <row r="21" spans="1:26" s="15" customFormat="1" x14ac:dyDescent="0.3">
      <c r="A21" s="13" t="s">
        <v>38</v>
      </c>
      <c r="B21" s="13" t="s">
        <v>39</v>
      </c>
      <c r="C21" s="14">
        <v>12</v>
      </c>
      <c r="D21" s="14">
        <v>10</v>
      </c>
      <c r="E21" s="13" t="s">
        <v>26</v>
      </c>
      <c r="F21" s="14">
        <v>2</v>
      </c>
      <c r="G21" s="8">
        <f>G$6/D21</f>
        <v>48</v>
      </c>
      <c r="H21" s="8">
        <f>G21*C21</f>
        <v>576</v>
      </c>
      <c r="I21" s="9">
        <f>F21*D21/C21</f>
        <v>1.6666666666666667</v>
      </c>
      <c r="J21" s="9"/>
      <c r="K21" s="10">
        <f>F21*G21</f>
        <v>96</v>
      </c>
      <c r="L21" s="10">
        <f>K21*C21</f>
        <v>1152</v>
      </c>
      <c r="M21" s="9"/>
      <c r="N21" s="9"/>
      <c r="O21" s="13"/>
      <c r="P21" s="13"/>
      <c r="Q21" s="13"/>
      <c r="R21" s="13"/>
      <c r="S21" s="13"/>
      <c r="T21" s="13"/>
      <c r="V21" s="16">
        <v>0.5</v>
      </c>
      <c r="W21" s="16">
        <v>1</v>
      </c>
      <c r="X21" s="16">
        <v>0.7</v>
      </c>
      <c r="Z21" s="17">
        <v>0.01</v>
      </c>
    </row>
    <row r="22" spans="1:26" s="11" customFormat="1" x14ac:dyDescent="0.3">
      <c r="A22" s="19" t="s">
        <v>40</v>
      </c>
      <c r="B22" s="19" t="s">
        <v>41</v>
      </c>
      <c r="C22" s="20">
        <v>48</v>
      </c>
      <c r="D22" s="20">
        <v>30</v>
      </c>
      <c r="E22" s="19" t="s">
        <v>42</v>
      </c>
      <c r="F22" s="20">
        <v>1</v>
      </c>
      <c r="G22" s="8">
        <f>G$6/D22</f>
        <v>16</v>
      </c>
      <c r="H22" s="8">
        <f>G22*C22</f>
        <v>768</v>
      </c>
      <c r="I22" s="9">
        <f>F22*D22/C22</f>
        <v>0.625</v>
      </c>
      <c r="J22" s="9"/>
      <c r="K22" s="10">
        <f>F22*G22</f>
        <v>16</v>
      </c>
      <c r="L22" s="10">
        <f>K22*C22</f>
        <v>768</v>
      </c>
      <c r="M22" s="9"/>
      <c r="N22" s="9"/>
      <c r="O22" s="19">
        <v>35</v>
      </c>
      <c r="P22" s="19">
        <v>40</v>
      </c>
      <c r="Q22" s="19">
        <v>36</v>
      </c>
      <c r="R22" s="19">
        <v>0.1</v>
      </c>
      <c r="S22" s="19">
        <v>0.5</v>
      </c>
      <c r="T22" s="19">
        <v>0.4</v>
      </c>
      <c r="V22" s="21"/>
      <c r="W22" s="21"/>
      <c r="X22" s="21"/>
      <c r="Z22" s="22">
        <v>0.01</v>
      </c>
    </row>
    <row r="23" spans="1:26" s="15" customFormat="1" x14ac:dyDescent="0.3">
      <c r="A23" s="28" t="s">
        <v>43</v>
      </c>
      <c r="B23" s="28" t="s">
        <v>44</v>
      </c>
      <c r="C23" s="29">
        <v>24</v>
      </c>
      <c r="D23" s="29">
        <v>30</v>
      </c>
      <c r="E23" s="28" t="s">
        <v>26</v>
      </c>
      <c r="F23" s="29">
        <v>2</v>
      </c>
      <c r="G23" s="8">
        <f>G$6/D23</f>
        <v>16</v>
      </c>
      <c r="H23" s="8">
        <f>G23*C23</f>
        <v>384</v>
      </c>
      <c r="I23" s="9">
        <f>F23*D23/C23</f>
        <v>2.5</v>
      </c>
      <c r="J23" s="9"/>
      <c r="K23" s="10">
        <f>F23*G23</f>
        <v>32</v>
      </c>
      <c r="L23" s="10">
        <f>K23*C23</f>
        <v>768</v>
      </c>
      <c r="M23" s="9"/>
      <c r="N23" s="9"/>
      <c r="O23" s="28"/>
      <c r="P23" s="28"/>
      <c r="Q23" s="28"/>
      <c r="R23" s="28"/>
      <c r="S23" s="28"/>
      <c r="T23" s="28"/>
      <c r="V23" s="30">
        <v>2</v>
      </c>
      <c r="W23" s="30">
        <v>5</v>
      </c>
      <c r="X23" s="30">
        <v>4</v>
      </c>
      <c r="Z23" s="31">
        <v>0.09</v>
      </c>
    </row>
    <row r="25" spans="1:26" x14ac:dyDescent="0.3">
      <c r="E25" s="1" t="s">
        <v>45</v>
      </c>
      <c r="F25" s="1" t="s">
        <v>46</v>
      </c>
      <c r="I25" s="1">
        <f>I22/4</f>
        <v>0.15625</v>
      </c>
    </row>
    <row r="27" spans="1:26" x14ac:dyDescent="0.3">
      <c r="D27" s="9"/>
      <c r="G27" s="1">
        <v>20</v>
      </c>
      <c r="H27" s="1">
        <v>20</v>
      </c>
      <c r="K27" s="1">
        <v>20</v>
      </c>
      <c r="L27" s="1">
        <v>20</v>
      </c>
    </row>
    <row r="28" spans="1:26" x14ac:dyDescent="0.3">
      <c r="D28" s="9"/>
      <c r="G28" s="1" t="s">
        <v>47</v>
      </c>
      <c r="H28" s="1" t="s">
        <v>47</v>
      </c>
      <c r="I28" s="1" t="s">
        <v>48</v>
      </c>
      <c r="K28" s="1" t="s">
        <v>47</v>
      </c>
      <c r="L28" s="1" t="s">
        <v>47</v>
      </c>
    </row>
    <row r="29" spans="1:26" x14ac:dyDescent="0.3">
      <c r="D29" s="9"/>
      <c r="E29" s="1" t="s">
        <v>49</v>
      </c>
      <c r="F29"/>
      <c r="G29" s="1">
        <f>G14*G27</f>
        <v>80</v>
      </c>
      <c r="H29" s="1">
        <f>H14*H27</f>
        <v>2300</v>
      </c>
      <c r="I29" s="1">
        <v>2232</v>
      </c>
      <c r="J29" s="32">
        <f>I29/H29</f>
        <v>0.97043478260869565</v>
      </c>
      <c r="K29" s="1">
        <f>K14*K27</f>
        <v>380</v>
      </c>
      <c r="L29" s="1">
        <f>L14*L27</f>
        <v>9200</v>
      </c>
      <c r="N29" s="32">
        <f>M29/L29</f>
        <v>0</v>
      </c>
    </row>
    <row r="30" spans="1:26" x14ac:dyDescent="0.3">
      <c r="D30" s="9"/>
      <c r="E30" s="1" t="s">
        <v>32</v>
      </c>
      <c r="F30"/>
      <c r="G30" s="1">
        <f>G27*G19</f>
        <v>160</v>
      </c>
      <c r="H30" s="1">
        <f>H27*H19</f>
        <v>30720</v>
      </c>
      <c r="I30" s="1">
        <v>30336</v>
      </c>
      <c r="J30" s="32">
        <f>I30/H30</f>
        <v>0.98750000000000004</v>
      </c>
      <c r="K30" s="1">
        <f>K27*K19</f>
        <v>160</v>
      </c>
      <c r="L30" s="1">
        <f>L27*L19</f>
        <v>33500</v>
      </c>
      <c r="N30" s="32">
        <f>M30/L30</f>
        <v>0</v>
      </c>
    </row>
    <row r="31" spans="1:26" x14ac:dyDescent="0.3">
      <c r="D31" s="9"/>
      <c r="F31"/>
    </row>
    <row r="32" spans="1:26" x14ac:dyDescent="0.3">
      <c r="D32" s="9"/>
      <c r="E32" s="1" t="s">
        <v>50</v>
      </c>
      <c r="F32"/>
      <c r="H32" s="1">
        <f>H27*H23</f>
        <v>7680</v>
      </c>
      <c r="I32" s="1">
        <f>H32/20</f>
        <v>384</v>
      </c>
      <c r="J32" s="32">
        <f>I32/H32</f>
        <v>0.05</v>
      </c>
      <c r="L32" s="1">
        <f>L27*L23</f>
        <v>15360</v>
      </c>
      <c r="M32" s="1">
        <v>4500</v>
      </c>
      <c r="N32" s="32">
        <f>M32/L32</f>
        <v>0.29296875</v>
      </c>
    </row>
  </sheetData>
  <mergeCells count="3">
    <mergeCell ref="O6:Q6"/>
    <mergeCell ref="R6:T6"/>
    <mergeCell ref="V6:X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11"/>
  <sheetViews>
    <sheetView zoomScaleNormal="100" workbookViewId="0">
      <selection activeCell="C16" sqref="C16"/>
    </sheetView>
  </sheetViews>
  <sheetFormatPr defaultRowHeight="14.4" x14ac:dyDescent="0.3"/>
  <cols>
    <col min="1" max="2" width="8.5546875" style="33"/>
    <col min="3" max="3" width="22.5546875" style="33"/>
    <col min="4" max="4" width="19" style="33"/>
    <col min="5" max="1025" width="8.5546875" style="33"/>
  </cols>
  <sheetData>
    <row r="4" spans="3:6" x14ac:dyDescent="0.3">
      <c r="C4" s="34" t="s">
        <v>8</v>
      </c>
      <c r="D4" s="34" t="s">
        <v>51</v>
      </c>
      <c r="F4" s="33" t="s">
        <v>52</v>
      </c>
    </row>
    <row r="5" spans="3:6" x14ac:dyDescent="0.3">
      <c r="C5" s="35" t="s">
        <v>44</v>
      </c>
      <c r="D5" s="8">
        <v>5280</v>
      </c>
      <c r="F5" s="33">
        <f>D5</f>
        <v>5280</v>
      </c>
    </row>
    <row r="6" spans="3:6" x14ac:dyDescent="0.3">
      <c r="C6" s="36" t="s">
        <v>53</v>
      </c>
      <c r="D6" s="37">
        <v>440</v>
      </c>
      <c r="F6" s="33">
        <f>8*D6</f>
        <v>3520</v>
      </c>
    </row>
    <row r="7" spans="3:6" x14ac:dyDescent="0.3">
      <c r="C7" s="38" t="s">
        <v>54</v>
      </c>
      <c r="D7" s="39">
        <v>2640</v>
      </c>
      <c r="F7" s="33">
        <f>D7*4</f>
        <v>10560</v>
      </c>
    </row>
    <row r="9" spans="3:6" x14ac:dyDescent="0.3">
      <c r="D9" s="34" t="s">
        <v>51</v>
      </c>
      <c r="E9" s="33" t="s">
        <v>55</v>
      </c>
    </row>
    <row r="10" spans="3:6" x14ac:dyDescent="0.3">
      <c r="C10" s="33" t="s">
        <v>49</v>
      </c>
      <c r="D10" s="33">
        <f>D5+8*D6</f>
        <v>8800</v>
      </c>
      <c r="E10" s="33">
        <f>D10/20</f>
        <v>440</v>
      </c>
    </row>
    <row r="11" spans="3:6" x14ac:dyDescent="0.3">
      <c r="C11" s="33" t="s">
        <v>32</v>
      </c>
      <c r="D11" s="33">
        <f>4*D7+4*D5</f>
        <v>31680</v>
      </c>
      <c r="E11" s="33">
        <f>D11/20</f>
        <v>1584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V35"/>
  <sheetViews>
    <sheetView tabSelected="1" zoomScaleNormal="100" workbookViewId="0">
      <selection activeCell="R11" sqref="R11"/>
    </sheetView>
  </sheetViews>
  <sheetFormatPr defaultRowHeight="14.4" x14ac:dyDescent="0.3"/>
  <cols>
    <col min="1" max="3" width="8.33203125"/>
    <col min="4" max="4" width="14.88671875"/>
    <col min="5" max="20" width="8.33203125"/>
    <col min="21" max="21" width="11.109375"/>
    <col min="22" max="1025" width="8.33203125"/>
  </cols>
  <sheetData>
    <row r="8" spans="4:18" x14ac:dyDescent="0.3"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R8">
        <v>7776</v>
      </c>
    </row>
    <row r="9" spans="4:18" x14ac:dyDescent="0.3">
      <c r="D9" t="s">
        <v>50</v>
      </c>
      <c r="E9">
        <v>1500</v>
      </c>
      <c r="F9">
        <v>3400</v>
      </c>
      <c r="G9">
        <v>5300</v>
      </c>
      <c r="H9">
        <v>5300</v>
      </c>
      <c r="I9">
        <v>6300</v>
      </c>
      <c r="J9">
        <v>8000</v>
      </c>
      <c r="K9">
        <v>6400</v>
      </c>
      <c r="L9">
        <v>5300</v>
      </c>
      <c r="M9">
        <v>4300</v>
      </c>
      <c r="N9">
        <v>5100</v>
      </c>
      <c r="O9">
        <v>5600</v>
      </c>
      <c r="P9">
        <v>7000</v>
      </c>
      <c r="R9">
        <f>SUM(E9:P9)</f>
        <v>63500</v>
      </c>
    </row>
    <row r="10" spans="4:18" x14ac:dyDescent="0.3">
      <c r="D10" t="s">
        <v>39</v>
      </c>
      <c r="E10" s="40">
        <v>500</v>
      </c>
      <c r="F10" s="40">
        <v>230</v>
      </c>
      <c r="G10" s="40">
        <v>230</v>
      </c>
      <c r="H10" s="40">
        <v>700</v>
      </c>
      <c r="I10" s="40">
        <v>1000</v>
      </c>
      <c r="J10" s="40">
        <v>900</v>
      </c>
      <c r="K10" s="40">
        <v>600</v>
      </c>
      <c r="L10" s="40">
        <v>290</v>
      </c>
      <c r="M10" s="40">
        <v>300</v>
      </c>
      <c r="N10" s="40">
        <v>150</v>
      </c>
      <c r="O10" s="40">
        <v>280</v>
      </c>
      <c r="P10" s="40">
        <v>100</v>
      </c>
      <c r="R10">
        <f>R8/R9</f>
        <v>0.12245669291338583</v>
      </c>
    </row>
    <row r="11" spans="4:18" x14ac:dyDescent="0.3">
      <c r="D11" t="s">
        <v>68</v>
      </c>
      <c r="E11">
        <v>1500</v>
      </c>
      <c r="F11">
        <v>2500</v>
      </c>
      <c r="G11">
        <v>4200</v>
      </c>
      <c r="H11">
        <v>5000</v>
      </c>
      <c r="I11">
        <v>5000</v>
      </c>
      <c r="J11">
        <v>3500</v>
      </c>
      <c r="K11">
        <v>3000</v>
      </c>
      <c r="L11">
        <v>2500</v>
      </c>
      <c r="M11">
        <v>2500</v>
      </c>
      <c r="N11">
        <v>1500</v>
      </c>
      <c r="O11">
        <v>1000</v>
      </c>
      <c r="P11">
        <v>300</v>
      </c>
    </row>
    <row r="31" spans="4:22" x14ac:dyDescent="0.3">
      <c r="E31" t="s">
        <v>56</v>
      </c>
      <c r="F31" t="s">
        <v>57</v>
      </c>
      <c r="G31" t="s">
        <v>58</v>
      </c>
      <c r="H31" t="s">
        <v>59</v>
      </c>
      <c r="I31" t="s">
        <v>60</v>
      </c>
      <c r="J31" t="s">
        <v>61</v>
      </c>
      <c r="K31" t="s">
        <v>62</v>
      </c>
      <c r="L31" t="s">
        <v>63</v>
      </c>
      <c r="M31" t="s">
        <v>64</v>
      </c>
      <c r="N31" t="s">
        <v>65</v>
      </c>
      <c r="O31" t="s">
        <v>66</v>
      </c>
      <c r="P31" t="s">
        <v>67</v>
      </c>
      <c r="R31" t="s">
        <v>69</v>
      </c>
      <c r="S31" t="s">
        <v>70</v>
      </c>
      <c r="U31" t="s">
        <v>71</v>
      </c>
      <c r="V31" t="s">
        <v>72</v>
      </c>
    </row>
    <row r="32" spans="4:22" x14ac:dyDescent="0.3">
      <c r="D32" t="s">
        <v>49</v>
      </c>
      <c r="E32">
        <f t="shared" ref="E32:P32" si="0">E9+8*E10</f>
        <v>5500</v>
      </c>
      <c r="F32">
        <f t="shared" si="0"/>
        <v>5240</v>
      </c>
      <c r="G32">
        <f t="shared" si="0"/>
        <v>7140</v>
      </c>
      <c r="H32">
        <f t="shared" si="0"/>
        <v>10900</v>
      </c>
      <c r="I32">
        <f t="shared" si="0"/>
        <v>14300</v>
      </c>
      <c r="J32">
        <f t="shared" si="0"/>
        <v>15200</v>
      </c>
      <c r="K32">
        <f t="shared" si="0"/>
        <v>11200</v>
      </c>
      <c r="L32">
        <f t="shared" si="0"/>
        <v>7620</v>
      </c>
      <c r="M32">
        <f t="shared" si="0"/>
        <v>6700</v>
      </c>
      <c r="N32">
        <f t="shared" si="0"/>
        <v>6300</v>
      </c>
      <c r="O32">
        <f t="shared" si="0"/>
        <v>7840</v>
      </c>
      <c r="P32">
        <f t="shared" si="0"/>
        <v>7800</v>
      </c>
      <c r="R32">
        <f>MAX(E32:P32)</f>
        <v>15200</v>
      </c>
      <c r="S32">
        <f>SUM(E32:P32)</f>
        <v>105740</v>
      </c>
      <c r="U32" s="41">
        <f>_xlfn.CEILING.MATH(S32/12)</f>
        <v>8812</v>
      </c>
      <c r="V32">
        <f>_xlfn.CEILING.MATH(U32/20)</f>
        <v>441</v>
      </c>
    </row>
    <row r="33" spans="4:22" x14ac:dyDescent="0.3">
      <c r="D33" t="s">
        <v>32</v>
      </c>
      <c r="E33">
        <f t="shared" ref="E33:P33" si="1">4*E11+4*E9</f>
        <v>12000</v>
      </c>
      <c r="F33">
        <f t="shared" si="1"/>
        <v>23600</v>
      </c>
      <c r="G33">
        <f t="shared" si="1"/>
        <v>38000</v>
      </c>
      <c r="H33">
        <f t="shared" si="1"/>
        <v>41200</v>
      </c>
      <c r="I33">
        <f t="shared" si="1"/>
        <v>45200</v>
      </c>
      <c r="J33">
        <f t="shared" si="1"/>
        <v>46000</v>
      </c>
      <c r="K33">
        <f t="shared" si="1"/>
        <v>37600</v>
      </c>
      <c r="L33">
        <f t="shared" si="1"/>
        <v>31200</v>
      </c>
      <c r="M33">
        <f t="shared" si="1"/>
        <v>27200</v>
      </c>
      <c r="N33">
        <f t="shared" si="1"/>
        <v>26400</v>
      </c>
      <c r="O33">
        <f t="shared" si="1"/>
        <v>26400</v>
      </c>
      <c r="P33">
        <f t="shared" si="1"/>
        <v>29200</v>
      </c>
      <c r="R33">
        <f>MAX(E33:P33)</f>
        <v>46000</v>
      </c>
      <c r="S33">
        <f>SUM(E33:P33)</f>
        <v>384000</v>
      </c>
      <c r="U33" s="41">
        <f>_xlfn.CEILING.MATH(S33/12)</f>
        <v>32000</v>
      </c>
      <c r="V33">
        <f>_xlfn.CEILING.MATH(U33/20)</f>
        <v>1600</v>
      </c>
    </row>
    <row r="34" spans="4:22" x14ac:dyDescent="0.3">
      <c r="D34" t="s">
        <v>73</v>
      </c>
      <c r="E34" s="41">
        <f>U32</f>
        <v>8812</v>
      </c>
      <c r="F34" s="41">
        <f t="shared" ref="F34:P34" si="2">E34</f>
        <v>8812</v>
      </c>
      <c r="G34" s="41">
        <f t="shared" si="2"/>
        <v>8812</v>
      </c>
      <c r="H34" s="41">
        <f t="shared" si="2"/>
        <v>8812</v>
      </c>
      <c r="I34" s="41">
        <f t="shared" si="2"/>
        <v>8812</v>
      </c>
      <c r="J34" s="41">
        <f t="shared" si="2"/>
        <v>8812</v>
      </c>
      <c r="K34" s="41">
        <f t="shared" si="2"/>
        <v>8812</v>
      </c>
      <c r="L34" s="41">
        <f t="shared" si="2"/>
        <v>8812</v>
      </c>
      <c r="M34" s="41">
        <f t="shared" si="2"/>
        <v>8812</v>
      </c>
      <c r="N34" s="41">
        <f t="shared" si="2"/>
        <v>8812</v>
      </c>
      <c r="O34" s="41">
        <f t="shared" si="2"/>
        <v>8812</v>
      </c>
      <c r="P34" s="41">
        <f t="shared" si="2"/>
        <v>8812</v>
      </c>
    </row>
    <row r="35" spans="4:22" x14ac:dyDescent="0.3">
      <c r="D35" t="s">
        <v>74</v>
      </c>
      <c r="E35" s="41">
        <f>U33</f>
        <v>32000</v>
      </c>
      <c r="F35" s="41">
        <f t="shared" ref="F35:P35" si="3">E35</f>
        <v>32000</v>
      </c>
      <c r="G35" s="41">
        <f t="shared" si="3"/>
        <v>32000</v>
      </c>
      <c r="H35" s="41">
        <f t="shared" si="3"/>
        <v>32000</v>
      </c>
      <c r="I35" s="41">
        <f t="shared" si="3"/>
        <v>32000</v>
      </c>
      <c r="J35" s="41">
        <f t="shared" si="3"/>
        <v>32000</v>
      </c>
      <c r="K35" s="41">
        <f t="shared" si="3"/>
        <v>32000</v>
      </c>
      <c r="L35" s="41">
        <f t="shared" si="3"/>
        <v>32000</v>
      </c>
      <c r="M35" s="41">
        <f t="shared" si="3"/>
        <v>32000</v>
      </c>
      <c r="N35" s="41">
        <f t="shared" si="3"/>
        <v>32000</v>
      </c>
      <c r="O35" s="41">
        <f t="shared" si="3"/>
        <v>32000</v>
      </c>
      <c r="P35" s="41">
        <f t="shared" si="3"/>
        <v>32000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E18" sqref="E18"/>
    </sheetView>
  </sheetViews>
  <sheetFormatPr defaultRowHeight="14.4" x14ac:dyDescent="0.3"/>
  <cols>
    <col min="1" max="1" width="25.33203125"/>
    <col min="2" max="2" width="14.6640625"/>
    <col min="3" max="5" width="12.6640625"/>
    <col min="6" max="1025" width="11.5546875"/>
  </cols>
  <sheetData>
    <row r="1" spans="1:5" ht="18" x14ac:dyDescent="0.35">
      <c r="A1" s="42" t="s">
        <v>75</v>
      </c>
    </row>
    <row r="2" spans="1:5" x14ac:dyDescent="0.3">
      <c r="C2" s="43" t="s">
        <v>76</v>
      </c>
      <c r="D2" s="43" t="s">
        <v>76</v>
      </c>
      <c r="E2" s="43" t="s">
        <v>76</v>
      </c>
    </row>
    <row r="3" spans="1:5" x14ac:dyDescent="0.3">
      <c r="A3" s="44" t="s">
        <v>77</v>
      </c>
      <c r="B3" s="44" t="s">
        <v>78</v>
      </c>
      <c r="C3" s="44" t="s">
        <v>49</v>
      </c>
      <c r="D3" s="44" t="s">
        <v>32</v>
      </c>
      <c r="E3" s="44" t="s">
        <v>50</v>
      </c>
    </row>
    <row r="4" spans="1:5" x14ac:dyDescent="0.3">
      <c r="A4" t="s">
        <v>79</v>
      </c>
      <c r="B4" t="s">
        <v>80</v>
      </c>
      <c r="C4">
        <f>'Production Process'!H29</f>
        <v>2300</v>
      </c>
      <c r="D4">
        <f>'Production Process'!H30</f>
        <v>30720</v>
      </c>
      <c r="E4" s="43" t="s">
        <v>81</v>
      </c>
    </row>
    <row r="5" spans="1:5" x14ac:dyDescent="0.3">
      <c r="A5" t="s">
        <v>82</v>
      </c>
      <c r="B5" t="s">
        <v>80</v>
      </c>
      <c r="C5">
        <f>'Production Process'!I29</f>
        <v>2232</v>
      </c>
      <c r="D5">
        <f>'Production Process'!I30</f>
        <v>30336</v>
      </c>
      <c r="E5" s="43" t="s">
        <v>81</v>
      </c>
    </row>
    <row r="6" spans="1:5" x14ac:dyDescent="0.3">
      <c r="A6" t="s">
        <v>83</v>
      </c>
      <c r="B6" t="s">
        <v>80</v>
      </c>
      <c r="C6">
        <v>4512</v>
      </c>
      <c r="D6">
        <f>19048+12288</f>
        <v>31336</v>
      </c>
      <c r="E6" s="43" t="s">
        <v>81</v>
      </c>
    </row>
    <row r="7" spans="1:5" x14ac:dyDescent="0.3">
      <c r="A7" t="s">
        <v>84</v>
      </c>
      <c r="B7" t="s">
        <v>80</v>
      </c>
      <c r="C7">
        <v>5649</v>
      </c>
      <c r="D7">
        <v>12584</v>
      </c>
      <c r="E7">
        <v>5078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Process</vt:lpstr>
      <vt:lpstr>Demand summary</vt:lpstr>
      <vt:lpstr>Yearly Demand</vt:lpstr>
      <vt:lpstr>ModelValidation</vt:lpstr>
    </vt:vector>
  </TitlesOfParts>
  <Manager/>
  <Company>Mälardalens högskola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Flores</dc:creator>
  <cp:keywords/>
  <dc:description/>
  <cp:lastModifiedBy>Anders Eriksson</cp:lastModifiedBy>
  <cp:revision>35</cp:revision>
  <dcterms:created xsi:type="dcterms:W3CDTF">2019-08-08T11:57:24Z</dcterms:created>
  <dcterms:modified xsi:type="dcterms:W3CDTF">2020-10-21T08:56:51Z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Mälardalens högskola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