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emester 1 -2025\Network Routing Principles\2-P\"/>
    </mc:Choice>
  </mc:AlternateContent>
  <xr:revisionPtr revIDLastSave="0" documentId="13_ncr:1_{000724BE-4EFE-4955-BAAF-45345230F3F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J11" i="1" s="1"/>
  <c r="J10" i="1" l="1"/>
  <c r="J8" i="1"/>
  <c r="J5" i="1"/>
  <c r="J9" i="1"/>
  <c r="C13" i="1" s="1"/>
  <c r="J6" i="1"/>
  <c r="J12" i="1"/>
  <c r="J13" i="1"/>
  <c r="C10" i="1" s="1"/>
  <c r="J7" i="1"/>
  <c r="L5" i="1" l="1"/>
  <c r="L6" i="1"/>
  <c r="F12" i="1" s="1"/>
  <c r="C14" i="1"/>
  <c r="C15" i="1"/>
  <c r="L11" i="1"/>
  <c r="C12" i="1"/>
  <c r="C11" i="1"/>
  <c r="D14" i="1"/>
  <c r="D15" i="1"/>
  <c r="D10" i="1"/>
  <c r="D12" i="1"/>
  <c r="D11" i="1"/>
  <c r="D13" i="1"/>
  <c r="L10" i="1"/>
  <c r="L12" i="1" s="1"/>
  <c r="F10" i="1" l="1"/>
  <c r="F11" i="1"/>
  <c r="L7" i="1"/>
  <c r="G15" i="1"/>
  <c r="E15" i="1"/>
  <c r="G13" i="1"/>
  <c r="E13" i="1"/>
  <c r="G14" i="1"/>
  <c r="E14" i="1"/>
  <c r="F15" i="1"/>
  <c r="F13" i="1"/>
  <c r="F14" i="1"/>
  <c r="G10" i="1" l="1"/>
  <c r="G12" i="1"/>
  <c r="G11" i="1"/>
  <c r="E11" i="1"/>
  <c r="E12" i="1"/>
  <c r="E10" i="1"/>
</calcChain>
</file>

<file path=xl/sharedStrings.xml><?xml version="1.0" encoding="utf-8"?>
<sst xmlns="http://schemas.openxmlformats.org/spreadsheetml/2006/main" count="20" uniqueCount="18">
  <si>
    <t>Network Routing Principles Scenario Network Calculator</t>
  </si>
  <si>
    <t>Instructions:</t>
  </si>
  <si>
    <t>Enter your student ID in cell B5</t>
  </si>
  <si>
    <t>Digits</t>
  </si>
  <si>
    <t>Value</t>
  </si>
  <si>
    <t>Scenarios 1-3</t>
  </si>
  <si>
    <t>Student ID</t>
  </si>
  <si>
    <t>XXX</t>
  </si>
  <si>
    <t>YYY</t>
  </si>
  <si>
    <t>Calculated ID</t>
  </si>
  <si>
    <t>XXXAdjusted</t>
  </si>
  <si>
    <t>Corporate Address</t>
  </si>
  <si>
    <t>ISP Link Address</t>
  </si>
  <si>
    <t>VLANXXX</t>
  </si>
  <si>
    <t>VLANYYY</t>
  </si>
  <si>
    <t>VLANZZZ</t>
  </si>
  <si>
    <t>Scenarios 4-6</t>
  </si>
  <si>
    <t>YYY2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</si>
</sst>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6" sqref="B6"/>
    </sheetView>
  </sheetViews>
  <sheetFormatPr defaultRowHeight="14.4" x14ac:dyDescent="0.3"/>
  <cols>
    <col min="1" max="1" width="11.88671875" bestFit="1"/>
    <col min="2" max="2" width="10.88671875" bestFit="1" customWidth="1"/>
    <col min="3" max="3" width="16.6640625" bestFit="1"/>
    <col min="4" max="4" width="14.5546875" bestFit="1"/>
    <col min="5" max="5" width="10.109375" bestFit="1"/>
    <col min="9" max="12" width="0" hidden="1" customWidth="1"/>
  </cols>
  <sheetData>
    <row r="1" spans="1:12" s="1" customFormat="1" ht="21" x14ac:dyDescent="0.4">
      <c r="A1" s="1" t="s">
        <v>0</v>
      </c>
    </row>
    <row r="3" spans="1:12" x14ac:dyDescent="0.3">
      <c r="A3" t="s">
        <v>1</v>
      </c>
      <c r="B3" t="s">
        <v>2</v>
      </c>
    </row>
    <row r="4" spans="1:12" x14ac:dyDescent="0.3">
      <c r="I4" t="s">
        <v>3</v>
      </c>
      <c r="J4" t="s">
        <v>4</v>
      </c>
      <c r="K4" t="s">
        <v>5</v>
      </c>
    </row>
    <row r="5" spans="1:12" x14ac:dyDescent="0.3">
      <c r="A5" t="s">
        <v>6</v>
      </c>
      <c r="B5">
        <v>104772183</v>
      </c>
      <c r="I5">
        <v>1</v>
      </c>
      <c r="J5" t="str">
        <f t="shared" ref="J5:J13" si="0">LEFT(RIGHT($B$7,10-I5),1)</f>
        <v>1</v>
      </c>
      <c r="K5" t="s">
        <v>7</v>
      </c>
      <c r="L5" t="str">
        <f>IF(AND(J11="0",J12="0"),J13,CONCATENATE(IF(J11="0","",J11),J12,J13))</f>
        <v>183</v>
      </c>
    </row>
    <row r="6" spans="1:12" x14ac:dyDescent="0.3">
      <c r="I6">
        <v>2</v>
      </c>
      <c r="J6" t="str">
        <f t="shared" si="0"/>
        <v>0</v>
      </c>
      <c r="K6" t="s">
        <v>8</v>
      </c>
      <c r="L6" t="str">
        <f>IF(AND(J8="0",J9="0"),J10,CONCATENATE(IF(J8="0","",J8),J9,J10))</f>
        <v>772</v>
      </c>
    </row>
    <row r="7" spans="1:12" x14ac:dyDescent="0.3">
      <c r="A7" t="s">
        <v>9</v>
      </c>
      <c r="B7">
        <f>IF(LEN(B5)=9,IF(ISNUMBER(B5),B5,0),IF(LEN(B5)=7,IF(ISNUMBER(B5),990000000+B5,IF(AND(ISNUMBER(VALUE(LEFT(B5,6))),UPPER(RIGHT(B5))="X"),CONCATENATE("99",LEFT(B5,6),"0"),0)),0))</f>
        <v>104772183</v>
      </c>
      <c r="I7">
        <v>3</v>
      </c>
      <c r="J7" t="str">
        <f t="shared" si="0"/>
        <v>4</v>
      </c>
      <c r="K7" t="s">
        <v>10</v>
      </c>
      <c r="L7" t="str">
        <f>IF(L5=L6,L5+1,L5)</f>
        <v>183</v>
      </c>
    </row>
    <row r="8" spans="1:12" x14ac:dyDescent="0.3">
      <c r="I8">
        <v>4</v>
      </c>
      <c r="J8" t="str">
        <f t="shared" si="0"/>
        <v>7</v>
      </c>
    </row>
    <row r="9" spans="1:12" x14ac:dyDescent="0.3">
      <c r="C9" t="s">
        <v>11</v>
      </c>
      <c r="D9" t="s">
        <v>12</v>
      </c>
      <c r="E9" t="s">
        <v>13</v>
      </c>
      <c r="F9" t="s">
        <v>14</v>
      </c>
      <c r="G9" t="s">
        <v>15</v>
      </c>
      <c r="I9">
        <v>5</v>
      </c>
      <c r="J9" t="str">
        <f t="shared" si="0"/>
        <v>7</v>
      </c>
      <c r="K9" t="s">
        <v>16</v>
      </c>
    </row>
    <row r="10" spans="1:12" x14ac:dyDescent="0.3">
      <c r="B10" s="2">
        <v>1</v>
      </c>
      <c r="C10" s="2" t="str">
        <f>CONCATENATE("158.",$J$11,$J$13,".0.0/16")</f>
        <v>158.13.0.0/16</v>
      </c>
      <c r="D10" t="str">
        <f>CONCATENATE("201.24.4",$J$12,".0/30")</f>
        <v>201.24.48.0/30</v>
      </c>
      <c r="E10" t="str">
        <f>CONCATENATE("VLAN",$L$7)</f>
        <v>VLAN183</v>
      </c>
      <c r="F10" t="str">
        <f>CONCATENATE("VLAN",$L$6)</f>
        <v>VLAN772</v>
      </c>
      <c r="G10" t="str">
        <f>CONCATENATE("VLAN",IF(OR($L$7="256",$L$6="256"),253,256))</f>
        <v>VLAN256</v>
      </c>
      <c r="I10">
        <v>6</v>
      </c>
      <c r="J10" t="str">
        <f t="shared" si="0"/>
        <v>2</v>
      </c>
      <c r="K10" t="s">
        <v>7</v>
      </c>
      <c r="L10" t="str">
        <f>IF(AND(J9="0",J10="0"),J111,CONCATENATE(IF(J9="0","",J9),J10,J11))</f>
        <v>721</v>
      </c>
    </row>
    <row r="11" spans="1:12" x14ac:dyDescent="0.3">
      <c r="B11" s="2">
        <v>2</v>
      </c>
      <c r="C11" s="2" t="str">
        <f>CONCATENATE("148.",$J$11,$J$13,".0.0/16")</f>
        <v>148.13.0.0/16</v>
      </c>
      <c r="D11" t="str">
        <f>CONCATENATE("204.3.5",$J$12,".0/30")</f>
        <v>204.3.58.0/30</v>
      </c>
      <c r="E11" t="str">
        <f>CONCATENATE("VLAN",$L$7)</f>
        <v>VLAN183</v>
      </c>
      <c r="F11" t="str">
        <f>CONCATENATE("VLAN",$L$6)</f>
        <v>VLAN772</v>
      </c>
      <c r="G11" t="str">
        <f>CONCATENATE("VLAN",IF(OR($L$7="130",$L$6="130"),127,130))</f>
        <v>VLAN130</v>
      </c>
      <c r="I11">
        <v>7</v>
      </c>
      <c r="J11" t="str">
        <f t="shared" si="0"/>
        <v>1</v>
      </c>
      <c r="K11" t="s">
        <v>17</v>
      </c>
      <c r="L11" t="str">
        <f>IF(AND(J10="0",J11="0"),J112,CONCATENATE(IF(J10="0","",J10),J11,J12))</f>
        <v>218</v>
      </c>
    </row>
    <row r="12" spans="1:12" x14ac:dyDescent="0.3">
      <c r="B12" s="2">
        <v>3</v>
      </c>
      <c r="C12" s="2" t="str">
        <f>CONCATENATE("131.",$J$11,$J$13,".0.0/17")</f>
        <v>131.13.0.0/17</v>
      </c>
      <c r="D12" t="str">
        <f>CONCATENATE("211.13.8",$J$12,".0/30")</f>
        <v>211.13.88.0/30</v>
      </c>
      <c r="E12" t="str">
        <f>CONCATENATE("VLAN",$L$7)</f>
        <v>VLAN183</v>
      </c>
      <c r="F12" t="str">
        <f>CONCATENATE("VLAN",$L$6)</f>
        <v>VLAN772</v>
      </c>
      <c r="G12" t="str">
        <f>CONCATENATE("VLAN",IF(OR($L$7="112",$L$6="112"),109,112))</f>
        <v>VLAN112</v>
      </c>
      <c r="I12">
        <v>8</v>
      </c>
      <c r="J12" t="str">
        <f t="shared" si="0"/>
        <v>8</v>
      </c>
      <c r="K12" t="s">
        <v>10</v>
      </c>
      <c r="L12" t="str">
        <f>IF(L10=L11,L10+1,L10)</f>
        <v>721</v>
      </c>
    </row>
    <row r="13" spans="1:12" x14ac:dyDescent="0.3">
      <c r="B13" s="2">
        <v>4</v>
      </c>
      <c r="C13" s="2" t="str">
        <f>CONCATENATE("145.",$J$11,$J$9,".0.0/16")</f>
        <v>145.17.0.0/16</v>
      </c>
      <c r="D13" t="str">
        <f>CONCATENATE("211.11.5",$J$12,".0/30")</f>
        <v>211.11.58.0/30</v>
      </c>
      <c r="E13" t="str">
        <f>CONCATENATE("VLAN",$L$12)</f>
        <v>VLAN721</v>
      </c>
      <c r="F13" t="str">
        <f>CONCATENATE("VLAN",$L$11)</f>
        <v>VLAN218</v>
      </c>
      <c r="G13" t="str">
        <f>CONCATENATE("VLAN",IF(OR($L$12="154",$L$11="154"),151,154))</f>
        <v>VLAN154</v>
      </c>
      <c r="I13">
        <v>9</v>
      </c>
      <c r="J13" t="str">
        <f t="shared" si="0"/>
        <v>3</v>
      </c>
    </row>
    <row r="14" spans="1:12" x14ac:dyDescent="0.3">
      <c r="B14" s="2">
        <v>5</v>
      </c>
      <c r="C14" s="2" t="str">
        <f>CONCATENATE($J$10,$J$9,".0.0.0/8")</f>
        <v>27.0.0.0/8</v>
      </c>
      <c r="D14" t="str">
        <f>CONCATENATE("201.45.3",$J$12,".0/30")</f>
        <v>201.45.38.0/30</v>
      </c>
      <c r="E14" t="str">
        <f>CONCATENATE("VLAN",$L$12)</f>
        <v>VLAN721</v>
      </c>
      <c r="F14" t="str">
        <f>CONCATENATE("VLAN",$L$11)</f>
        <v>VLAN218</v>
      </c>
      <c r="G14" t="str">
        <f>CONCATENATE("VLAN",IF(OR($L$12="195",$L$11="195"),192,195))</f>
        <v>VLAN195</v>
      </c>
    </row>
    <row r="15" spans="1:12" x14ac:dyDescent="0.3">
      <c r="B15" s="2">
        <v>6</v>
      </c>
      <c r="C15" s="2" t="str">
        <f>CONCATENATE($J$10,$J$9,".0.0.0/8")</f>
        <v>27.0.0.0/8</v>
      </c>
      <c r="D15" t="str">
        <f>CONCATENATE("191.22.4",$J$12,".0/30")</f>
        <v>191.22.48.0/30</v>
      </c>
      <c r="E15" t="str">
        <f>CONCATENATE("VLAN",$L$12)</f>
        <v>VLAN721</v>
      </c>
      <c r="F15" t="str">
        <f>CONCATENATE("VLAN",$L$11)</f>
        <v>VLAN218</v>
      </c>
      <c r="G15" t="str">
        <f>CONCATENATE("VLAN",IF(OR($L$12="516",$L$11="516"),513,516))</f>
        <v>VLAN516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Pham</cp:lastModifiedBy>
  <cp:revision>1</cp:revision>
  <dcterms:created xsi:type="dcterms:W3CDTF">2024-02-19T03:47:05Z</dcterms:created>
  <dcterms:modified xsi:type="dcterms:W3CDTF">2025-03-12T04:57:55Z</dcterms:modified>
  <cp:category/>
  <cp:contentStatus/>
</cp:coreProperties>
</file>