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cho\Desktop\"/>
    </mc:Choice>
  </mc:AlternateContent>
  <xr:revisionPtr revIDLastSave="0" documentId="13_ncr:1_{B68C74BC-AFB0-43B1-AC41-8B91AF54FA47}" xr6:coauthVersionLast="45" xr6:coauthVersionMax="45" xr10:uidLastSave="{00000000-0000-0000-0000-000000000000}"/>
  <bookViews>
    <workbookView xWindow="-108" yWindow="-108" windowWidth="23256" windowHeight="12576" xr2:uid="{9A7C77AC-E263-4DDE-8AC9-084B9293AAA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R8" i="1" l="1"/>
  <c r="L7" i="1"/>
  <c r="L13" i="1" l="1"/>
  <c r="L14" i="1" s="1"/>
  <c r="L9" i="1"/>
  <c r="L5" i="1"/>
  <c r="L4" i="1" s="1"/>
  <c r="F17" i="1"/>
  <c r="I3" i="1"/>
  <c r="I2" i="1"/>
  <c r="E2" i="1"/>
  <c r="F8" i="1" l="1"/>
  <c r="F7" i="1"/>
  <c r="F6" i="1"/>
  <c r="F5" i="1"/>
  <c r="F4" i="1"/>
  <c r="F3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F11" i="1" s="1"/>
  <c r="F12" i="1" s="1"/>
  <c r="D2" i="1"/>
  <c r="I6" i="1" l="1"/>
  <c r="I5" i="1"/>
  <c r="I4" i="1"/>
  <c r="I8" i="1"/>
  <c r="C13" i="1"/>
  <c r="I7" i="1"/>
  <c r="I9" i="1" l="1"/>
  <c r="C14" i="1" s="1"/>
  <c r="F13" i="1" s="1"/>
</calcChain>
</file>

<file path=xl/sharedStrings.xml><?xml version="1.0" encoding="utf-8"?>
<sst xmlns="http://schemas.openxmlformats.org/spreadsheetml/2006/main" count="47" uniqueCount="45">
  <si>
    <t>Rt</t>
  </si>
  <si>
    <t>Zt</t>
  </si>
  <si>
    <t>R-Z</t>
  </si>
  <si>
    <t>Дробь</t>
  </si>
  <si>
    <t>t</t>
  </si>
  <si>
    <t>46/365</t>
  </si>
  <si>
    <t>d1</t>
  </si>
  <si>
    <t>ИД</t>
  </si>
  <si>
    <t>К</t>
  </si>
  <si>
    <t>d2</t>
  </si>
  <si>
    <t>f(d1)</t>
  </si>
  <si>
    <t>f(d2)</t>
  </si>
  <si>
    <t>ВНД</t>
  </si>
  <si>
    <t>ЧДД</t>
  </si>
  <si>
    <t>При d2</t>
  </si>
  <si>
    <t>60/365</t>
  </si>
  <si>
    <t>40/365</t>
  </si>
  <si>
    <t>81/365</t>
  </si>
  <si>
    <t>4/365</t>
  </si>
  <si>
    <t>23/365</t>
  </si>
  <si>
    <t>СО</t>
  </si>
  <si>
    <t>A</t>
  </si>
  <si>
    <t>SIZE</t>
  </si>
  <si>
    <t>B</t>
  </si>
  <si>
    <t>PREC</t>
  </si>
  <si>
    <t>FLEX</t>
  </si>
  <si>
    <t>RESL</t>
  </si>
  <si>
    <t>TEAM</t>
  </si>
  <si>
    <t>PMAT</t>
  </si>
  <si>
    <t>SF</t>
  </si>
  <si>
    <t>E</t>
  </si>
  <si>
    <t>EM</t>
  </si>
  <si>
    <t>PERS</t>
  </si>
  <si>
    <t>RCPX</t>
  </si>
  <si>
    <t>RUSE</t>
  </si>
  <si>
    <t>PDIF</t>
  </si>
  <si>
    <t>PREX</t>
  </si>
  <si>
    <t>FCIL</t>
  </si>
  <si>
    <t>SCED</t>
  </si>
  <si>
    <t>PM</t>
  </si>
  <si>
    <t>TDEV</t>
  </si>
  <si>
    <t xml:space="preserve">C </t>
  </si>
  <si>
    <t>D</t>
  </si>
  <si>
    <t>PMns</t>
  </si>
  <si>
    <t>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</si>
</sst>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1A6-E962-4810-AE23-21EB300786F9}">
  <dimension ref="A1:R17"/>
  <sheetViews>
    <sheetView tabSelected="1" workbookViewId="0">
      <selection activeCell="C10" sqref="C10"/>
    </sheetView>
  </sheetViews>
  <sheetFormatPr defaultRowHeight="14.4" x14ac:dyDescent="0.3"/>
  <cols>
    <col min="2" max="2" width="12.44140625" customWidth="1"/>
    <col min="3" max="3" width="12.6640625" bestFit="1" customWidth="1"/>
    <col min="5" max="5" width="14" customWidth="1"/>
    <col min="12" max="12" width="13.6640625" customWidth="1"/>
  </cols>
  <sheetData>
    <row r="1" spans="1:18" x14ac:dyDescent="0.3"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t="s">
        <v>4</v>
      </c>
      <c r="I1" t="s">
        <v>14</v>
      </c>
    </row>
    <row r="2" spans="1:18" x14ac:dyDescent="0.3">
      <c r="B2" s="5">
        <v>0</v>
      </c>
      <c r="C2" s="6">
        <v>12000</v>
      </c>
      <c r="D2" s="6">
        <f>B2-C2</f>
        <v>-12000</v>
      </c>
      <c r="E2" s="6">
        <f t="shared" ref="E2:E8" si="0">D2/POWER((1+$C$11),F2)</f>
        <v>-11803.240437214306</v>
      </c>
      <c r="F2" s="7">
        <f>23/365</f>
        <v>6.3013698630136991E-2</v>
      </c>
      <c r="G2" t="s">
        <v>19</v>
      </c>
      <c r="H2">
        <v>23</v>
      </c>
      <c r="I2" s="6">
        <f t="shared" ref="I2:I8" si="1">D2/POWER((1+$C$12),F2)</f>
        <v>-38308.11962738946</v>
      </c>
      <c r="K2" t="s">
        <v>21</v>
      </c>
      <c r="L2">
        <v>2.94</v>
      </c>
      <c r="N2" t="s">
        <v>24</v>
      </c>
      <c r="O2">
        <v>4.96</v>
      </c>
    </row>
    <row r="3" spans="1:18" x14ac:dyDescent="0.3">
      <c r="B3" s="5">
        <v>0</v>
      </c>
      <c r="C3" s="6">
        <v>87000</v>
      </c>
      <c r="D3" s="6">
        <f t="shared" ref="D3:D8" si="2">B3-C3</f>
        <v>-87000</v>
      </c>
      <c r="E3" s="6">
        <f t="shared" si="0"/>
        <v>-84170.376244625775</v>
      </c>
      <c r="F3" s="7">
        <f>46/365</f>
        <v>0.12602739726027398</v>
      </c>
      <c r="G3" t="s">
        <v>5</v>
      </c>
      <c r="H3">
        <v>46</v>
      </c>
      <c r="I3" s="6">
        <f t="shared" si="1"/>
        <v>-886621.85108760546</v>
      </c>
      <c r="K3" t="s">
        <v>22</v>
      </c>
      <c r="L3">
        <v>55000</v>
      </c>
      <c r="N3" t="s">
        <v>25</v>
      </c>
      <c r="O3">
        <v>3.04</v>
      </c>
    </row>
    <row r="4" spans="1:18" x14ac:dyDescent="0.3">
      <c r="B4" s="5">
        <v>0</v>
      </c>
      <c r="C4" s="6">
        <v>87000</v>
      </c>
      <c r="D4" s="6">
        <f t="shared" si="2"/>
        <v>-87000</v>
      </c>
      <c r="E4" s="6">
        <f t="shared" si="0"/>
        <v>-84170.376244625775</v>
      </c>
      <c r="F4" s="7">
        <f>46/365</f>
        <v>0.12602739726027398</v>
      </c>
      <c r="G4" t="s">
        <v>5</v>
      </c>
      <c r="H4">
        <v>46</v>
      </c>
      <c r="I4" s="6">
        <f t="shared" si="1"/>
        <v>-886621.85108760546</v>
      </c>
      <c r="K4" t="s">
        <v>30</v>
      </c>
      <c r="L4">
        <f>L6+(0.01 * L5)</f>
        <v>1.1011</v>
      </c>
      <c r="N4" t="s">
        <v>26</v>
      </c>
      <c r="O4">
        <v>4.24</v>
      </c>
    </row>
    <row r="5" spans="1:18" x14ac:dyDescent="0.3">
      <c r="B5" s="5">
        <v>0</v>
      </c>
      <c r="C5" s="6">
        <v>98000</v>
      </c>
      <c r="D5" s="6">
        <f t="shared" si="2"/>
        <v>-98000</v>
      </c>
      <c r="E5" s="6">
        <f t="shared" si="0"/>
        <v>-93863.26601530156</v>
      </c>
      <c r="F5" s="7">
        <f>60/365</f>
        <v>0.16438356164383561</v>
      </c>
      <c r="G5" t="s">
        <v>15</v>
      </c>
      <c r="H5">
        <v>60</v>
      </c>
      <c r="I5" s="6">
        <f t="shared" si="1"/>
        <v>-2024391.7953249973</v>
      </c>
      <c r="K5" t="s">
        <v>29</v>
      </c>
      <c r="L5">
        <f>O2+O3+O4+O5+O6</f>
        <v>19.11</v>
      </c>
      <c r="N5" t="s">
        <v>27</v>
      </c>
      <c r="O5">
        <v>2.19</v>
      </c>
    </row>
    <row r="6" spans="1:18" x14ac:dyDescent="0.3">
      <c r="B6" s="5">
        <v>0</v>
      </c>
      <c r="C6" s="6">
        <v>62000</v>
      </c>
      <c r="D6" s="6">
        <f t="shared" si="2"/>
        <v>-62000</v>
      </c>
      <c r="E6" s="6">
        <f t="shared" si="0"/>
        <v>-60242.744198875487</v>
      </c>
      <c r="F6" s="7">
        <f>40/365</f>
        <v>0.1095890410958904</v>
      </c>
      <c r="G6" t="s">
        <v>16</v>
      </c>
      <c r="H6">
        <v>40</v>
      </c>
      <c r="I6" s="6">
        <f t="shared" si="1"/>
        <v>-466771.16345495323</v>
      </c>
      <c r="K6" t="s">
        <v>23</v>
      </c>
      <c r="L6">
        <v>0.91</v>
      </c>
      <c r="N6" t="s">
        <v>28</v>
      </c>
      <c r="O6">
        <v>4.68</v>
      </c>
    </row>
    <row r="7" spans="1:18" x14ac:dyDescent="0.3">
      <c r="B7" s="5">
        <v>0</v>
      </c>
      <c r="C7" s="6">
        <v>50000</v>
      </c>
      <c r="D7" s="6">
        <f t="shared" si="2"/>
        <v>-50000</v>
      </c>
      <c r="E7" s="6">
        <f t="shared" si="0"/>
        <v>-47171.96257727663</v>
      </c>
      <c r="F7" s="7">
        <f>81/365</f>
        <v>0.22191780821917809</v>
      </c>
      <c r="G7" t="s">
        <v>17</v>
      </c>
      <c r="H7">
        <v>81</v>
      </c>
      <c r="I7" s="6">
        <f t="shared" si="1"/>
        <v>-2980660.2069441765</v>
      </c>
      <c r="K7" t="s">
        <v>31</v>
      </c>
      <c r="L7">
        <f>O8*O9*O10*O11*O12*O13*O14</f>
        <v>0.35718023999999998</v>
      </c>
    </row>
    <row r="8" spans="1:18" ht="15" thickBot="1" x14ac:dyDescent="0.35">
      <c r="B8" s="8">
        <v>1000000</v>
      </c>
      <c r="C8" s="9">
        <v>25000</v>
      </c>
      <c r="D8" s="9">
        <f t="shared" si="2"/>
        <v>975000</v>
      </c>
      <c r="E8" s="9">
        <f t="shared" si="0"/>
        <v>972200.68206699193</v>
      </c>
      <c r="F8" s="10">
        <f>4/365</f>
        <v>1.0958904109589041E-2</v>
      </c>
      <c r="G8" t="s">
        <v>18</v>
      </c>
      <c r="H8">
        <v>4</v>
      </c>
      <c r="I8" s="6">
        <f t="shared" si="1"/>
        <v>1193097.2606065948</v>
      </c>
      <c r="N8" t="s">
        <v>32</v>
      </c>
      <c r="O8">
        <v>1</v>
      </c>
      <c r="Q8" t="s">
        <v>44</v>
      </c>
      <c r="R8">
        <f>O8*O9*O10*O11*O12*O13</f>
        <v>0.35718023999999998</v>
      </c>
    </row>
    <row r="9" spans="1:18" x14ac:dyDescent="0.3">
      <c r="A9" s="1"/>
      <c r="C9">
        <f>SUM(C2:C8)</f>
        <v>421000</v>
      </c>
      <c r="I9">
        <f>SUM(I2:I8)</f>
        <v>-6090277.7269201335</v>
      </c>
      <c r="K9" t="s">
        <v>39</v>
      </c>
      <c r="L9">
        <f>L2*POWER(L3,L4)*L7</f>
        <v>174119.78112645179</v>
      </c>
      <c r="N9" t="s">
        <v>33</v>
      </c>
      <c r="O9">
        <v>0.8</v>
      </c>
    </row>
    <row r="10" spans="1:18" ht="15" thickBot="1" x14ac:dyDescent="0.35">
      <c r="N10" t="s">
        <v>34</v>
      </c>
      <c r="O10">
        <v>0.95</v>
      </c>
    </row>
    <row r="11" spans="1:18" x14ac:dyDescent="0.3">
      <c r="B11" t="s">
        <v>6</v>
      </c>
      <c r="C11">
        <v>0.3</v>
      </c>
      <c r="E11" s="2" t="s">
        <v>13</v>
      </c>
      <c r="F11" s="4">
        <f>SUM(E2:E8)</f>
        <v>590778.71634907229</v>
      </c>
      <c r="K11" t="s">
        <v>41</v>
      </c>
      <c r="L11">
        <v>3.67</v>
      </c>
      <c r="N11" t="s">
        <v>35</v>
      </c>
      <c r="O11">
        <v>0.87</v>
      </c>
    </row>
    <row r="12" spans="1:18" x14ac:dyDescent="0.3">
      <c r="B12" t="s">
        <v>9</v>
      </c>
      <c r="C12" s="11">
        <v>-0.99999998999999995</v>
      </c>
      <c r="E12" s="5" t="s">
        <v>7</v>
      </c>
      <c r="F12" s="7">
        <f>F11/F15</f>
        <v>1.1180520748468439</v>
      </c>
      <c r="K12" t="s">
        <v>42</v>
      </c>
      <c r="L12">
        <v>0.28000000000000003</v>
      </c>
      <c r="N12" t="s">
        <v>36</v>
      </c>
      <c r="O12">
        <v>0.74</v>
      </c>
    </row>
    <row r="13" spans="1:18" ht="15" thickBot="1" x14ac:dyDescent="0.35">
      <c r="B13" t="s">
        <v>10</v>
      </c>
      <c r="C13">
        <f>F11</f>
        <v>590778.71634907229</v>
      </c>
      <c r="E13" s="8" t="s">
        <v>12</v>
      </c>
      <c r="F13" s="10">
        <f>C11+(C13/(C13-C14)*(C12-C11))</f>
        <v>0.18504627496153897</v>
      </c>
      <c r="K13" t="s">
        <v>43</v>
      </c>
      <c r="L13">
        <f>L2*POWER(L3,L4)*R8</f>
        <v>174119.78112645179</v>
      </c>
      <c r="N13" t="s">
        <v>37</v>
      </c>
      <c r="O13">
        <v>0.73</v>
      </c>
    </row>
    <row r="14" spans="1:18" x14ac:dyDescent="0.3">
      <c r="B14" t="s">
        <v>11</v>
      </c>
      <c r="C14">
        <f>I9</f>
        <v>-6090277.7269201335</v>
      </c>
      <c r="K14" t="s">
        <v>40</v>
      </c>
      <c r="L14">
        <f>L11*POWER(L13,(L12+(0.2*0.01*L5)))*(O14/100)</f>
        <v>1.7076888808204169</v>
      </c>
      <c r="N14" t="s">
        <v>38</v>
      </c>
      <c r="O14">
        <v>1</v>
      </c>
    </row>
    <row r="15" spans="1:18" x14ac:dyDescent="0.3">
      <c r="E15" t="s">
        <v>8</v>
      </c>
      <c r="F15">
        <v>528400</v>
      </c>
    </row>
    <row r="17" spans="5:6" x14ac:dyDescent="0.3">
      <c r="E17" t="s">
        <v>20</v>
      </c>
      <c r="F17">
        <f>F15/(B8-F15)</f>
        <v>1.1204410517387617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Vlad Shorin</cp:lastModifiedBy>
  <dcterms:created xsi:type="dcterms:W3CDTF">2020-03-02T11:44:01Z</dcterms:created>
  <dcterms:modified xsi:type="dcterms:W3CDTF">2020-03-03T08:29:07Z</dcterms:modified>
</cp:coreProperties>
</file>