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40F34ECB-4D84-40D4-826D-5E65EBC3E26E}" xr6:coauthVersionLast="45" xr6:coauthVersionMax="45" xr10:uidLastSave="{00000000-0000-0000-0000-000000000000}"/>
  <bookViews>
    <workbookView xWindow="828" yWindow="-108" windowWidth="22320" windowHeight="13176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E26" i="1" s="1"/>
  <c r="P26" i="1" l="1"/>
  <c r="L26" i="1"/>
  <c r="H26" i="1"/>
  <c r="D26" i="1"/>
  <c r="O26" i="1"/>
  <c r="O28" i="1" s="1"/>
  <c r="O29" i="1" s="1"/>
  <c r="O30" i="1" s="1"/>
  <c r="K26" i="1"/>
  <c r="G26" i="1"/>
  <c r="G28" i="1" s="1"/>
  <c r="G29" i="1" s="1"/>
  <c r="G30" i="1" s="1"/>
  <c r="C26" i="1"/>
  <c r="C28" i="1" s="1"/>
  <c r="C29" i="1" s="1"/>
  <c r="C30" i="1" s="1"/>
  <c r="N26" i="1"/>
  <c r="J26" i="1"/>
  <c r="F26" i="1"/>
  <c r="B26" i="1"/>
  <c r="B28" i="1" s="1"/>
  <c r="M26" i="1"/>
  <c r="M28" i="1" s="1"/>
  <c r="M29" i="1" s="1"/>
  <c r="M30" i="1" s="1"/>
  <c r="I26" i="1"/>
  <c r="F6" i="2"/>
  <c r="F7" i="2"/>
  <c r="F5" i="2"/>
  <c r="C8" i="2"/>
  <c r="D8" i="2"/>
  <c r="E8" i="2"/>
  <c r="B8" i="2"/>
  <c r="D28" i="1"/>
  <c r="D29" i="1" s="1"/>
  <c r="D30" i="1" s="1"/>
  <c r="E28" i="1"/>
  <c r="E29" i="1" s="1"/>
  <c r="E30" i="1" s="1"/>
  <c r="F28" i="1"/>
  <c r="F29" i="1" s="1"/>
  <c r="F30" i="1" s="1"/>
  <c r="H28" i="1"/>
  <c r="H29" i="1" s="1"/>
  <c r="H30" i="1" s="1"/>
  <c r="I28" i="1"/>
  <c r="I29" i="1" s="1"/>
  <c r="I30" i="1" s="1"/>
  <c r="J28" i="1"/>
  <c r="J29" i="1" s="1"/>
  <c r="J30" i="1" s="1"/>
  <c r="K28" i="1"/>
  <c r="K29" i="1" s="1"/>
  <c r="K30" i="1" s="1"/>
  <c r="L28" i="1"/>
  <c r="L29" i="1" s="1"/>
  <c r="L30" i="1" s="1"/>
  <c r="N28" i="1"/>
  <c r="N29" i="1" s="1"/>
  <c r="N30" i="1" s="1"/>
  <c r="P28" i="1"/>
  <c r="P29" i="1" s="1"/>
  <c r="P30" i="1" s="1"/>
  <c r="B29" i="1"/>
  <c r="B30" i="1" s="1"/>
  <c r="B24" i="1"/>
  <c r="B19" i="1"/>
  <c r="B17" i="1"/>
  <c r="Q15" i="1"/>
  <c r="Q14" i="1"/>
  <c r="Q11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Q8" i="1"/>
  <c r="Q7" i="1"/>
  <c r="Q30" i="1" l="1"/>
  <c r="B32" i="1" s="1"/>
  <c r="E32" i="1" s="1"/>
</calcChain>
</file>

<file path=xl/sharedStrings.xml><?xml version="1.0" encoding="utf-8"?>
<sst xmlns="http://schemas.openxmlformats.org/spreadsheetml/2006/main" count="95" uniqueCount="75">
  <si>
    <t>Вариант 1</t>
  </si>
  <si>
    <t>Вариант 2</t>
  </si>
  <si>
    <r>
      <t xml:space="preserve">Исследователь-естествоиспытатель в результате наблюдения за неким явлением получил статистические данные о зависимости величины </t>
    </r>
    <r>
      <rPr>
        <i/>
        <sz val="10"/>
        <color theme="1"/>
        <rFont val="Times New Roman"/>
        <family val="1"/>
        <charset val="204"/>
      </rPr>
      <t>Y</t>
    </r>
    <r>
      <rPr>
        <sz val="10"/>
        <color theme="1"/>
        <rFont val="Times New Roman"/>
        <family val="1"/>
        <charset val="204"/>
      </rPr>
      <t xml:space="preserve"> от величины </t>
    </r>
    <r>
      <rPr>
        <i/>
        <sz val="10"/>
        <color theme="1"/>
        <rFont val="Times New Roman"/>
        <family val="1"/>
        <charset val="204"/>
      </rPr>
      <t xml:space="preserve">X </t>
    </r>
    <r>
      <rPr>
        <sz val="10"/>
        <color theme="1"/>
        <rFont val="Times New Roman"/>
        <family val="1"/>
        <charset val="204"/>
      </rPr>
      <t>(таблица 2.5).</t>
    </r>
  </si>
  <si>
    <t xml:space="preserve">Оцените степень связи между двумя величинами. Выявите вид зависимости и постройте уравнение регрессии на основе представленной информации. </t>
  </si>
  <si>
    <t>рассчитайте коэффициент линейной парной корреляции и среднюю относительную ошибку, отразите исходные данные и полученную зависимость на графиках.</t>
  </si>
  <si>
    <t>Переменные</t>
  </si>
  <si>
    <t>Статистические данные</t>
  </si>
  <si>
    <t>X</t>
  </si>
  <si>
    <t>Y</t>
  </si>
  <si>
    <t>Постройте матрицу игры, проверьте наличие седловой точки. Если она имеется, определите оптимальные стратегии игроков и цену игры</t>
  </si>
  <si>
    <t>Крупной промышленной компании предстоит решить вопрос: какой из двух инновационных проектов - проект А или проект В - принять к реализации?</t>
  </si>
  <si>
    <t>Объективных количественных критериев для сравнения предложить не удалось.</t>
  </si>
  <si>
    <t>Было принято решение об использовании метода экспертных оценок.</t>
  </si>
  <si>
    <t>Четыре эксперта оценили по 10-балльной каждый из девяти предложенных критериев отбора с точки зрения их важности для успеха проекта (таблица 1).</t>
  </si>
  <si>
    <t>Затем проекты А и В были оценены с точки зрения соответствия каждому из критериев (таблица 2).</t>
  </si>
  <si>
    <t>По данным таблицы 2 для проектов определите групповую оценку каждого фактора на основе использования средней арифметической.</t>
  </si>
  <si>
    <t xml:space="preserve">Рассчитайте интегральные оценки проектов А и В (с учетом относительных весов «факторов успеха»). </t>
  </si>
  <si>
    <t>Посоветуйте руководству компании, какой из проектов принять к реализации.</t>
  </si>
  <si>
    <t>Таблица 1 - Оценка экспертами важности «факторов успеха»</t>
  </si>
  <si>
    <t xml:space="preserve">1-ый </t>
  </si>
  <si>
    <t xml:space="preserve">2-ой </t>
  </si>
  <si>
    <t xml:space="preserve">3-ий </t>
  </si>
  <si>
    <t xml:space="preserve">4-ый </t>
  </si>
  <si>
    <t xml:space="preserve">2. Размер необходимых инвестиций </t>
  </si>
  <si>
    <t xml:space="preserve">3. Потенциальный размер прибыли </t>
  </si>
  <si>
    <t>Факторы</t>
  </si>
  <si>
    <t xml:space="preserve">1. Соответствие долгосрочным целям </t>
  </si>
  <si>
    <t xml:space="preserve">6. Необходимость технологических </t>
  </si>
  <si>
    <t xml:space="preserve">7. Потребность в дополнительных производственных мощностях </t>
  </si>
  <si>
    <r>
      <t>4. Степень риска</t>
    </r>
    <r>
      <rPr>
        <sz val="11"/>
        <color theme="1"/>
        <rFont val="Times New Roman"/>
        <family val="1"/>
        <charset val="204"/>
      </rPr>
      <t xml:space="preserve"> </t>
    </r>
  </si>
  <si>
    <r>
      <t>5. Наличие необходимых научно-технических</t>
    </r>
    <r>
      <rPr>
        <sz val="11"/>
        <color theme="1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кадров</t>
    </r>
    <r>
      <rPr>
        <sz val="11"/>
        <color theme="1"/>
        <rFont val="Times New Roman"/>
        <family val="1"/>
        <charset val="204"/>
      </rPr>
      <t xml:space="preserve"> </t>
    </r>
  </si>
  <si>
    <r>
      <t>8. Соответствие экологическим нормам</t>
    </r>
    <r>
      <rPr>
        <sz val="11"/>
        <color theme="1"/>
        <rFont val="Times New Roman"/>
        <family val="1"/>
        <charset val="204"/>
      </rPr>
      <t xml:space="preserve"> </t>
    </r>
  </si>
  <si>
    <r>
      <t>9. Реакция общественности на осуществление</t>
    </r>
    <r>
      <rPr>
        <sz val="11"/>
        <color theme="1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>проекта</t>
    </r>
    <r>
      <rPr>
        <sz val="11"/>
        <color theme="1"/>
        <rFont val="Times New Roman"/>
        <family val="1"/>
        <charset val="204"/>
      </rPr>
      <t xml:space="preserve"> </t>
    </r>
  </si>
  <si>
    <t>По данным таблицы 1 определите относительный вес каждого из десяти критериев.</t>
  </si>
  <si>
    <r>
      <t>Экспертные оценки</t>
    </r>
    <r>
      <rPr>
        <sz val="10"/>
        <color theme="1"/>
        <rFont val="Times New Roman"/>
        <family val="1"/>
        <charset val="204"/>
      </rPr>
      <t xml:space="preserve"> </t>
    </r>
  </si>
  <si>
    <t>Таблица 2 - Оценки, выставленные экспертами проектам А и В</t>
  </si>
  <si>
    <t xml:space="preserve">Проект А </t>
  </si>
  <si>
    <r>
      <t>Оценки</t>
    </r>
    <r>
      <rPr>
        <sz val="11"/>
        <color theme="1"/>
        <rFont val="Times New Roman"/>
        <family val="1"/>
        <charset val="204"/>
      </rPr>
      <t xml:space="preserve"> </t>
    </r>
  </si>
  <si>
    <r>
      <t>Проект В</t>
    </r>
    <r>
      <rPr>
        <sz val="11"/>
        <color theme="1"/>
        <rFont val="Times New Roman"/>
        <family val="1"/>
        <charset val="204"/>
      </rPr>
      <t xml:space="preserve"> </t>
    </r>
  </si>
  <si>
    <t xml:space="preserve"> Среднее значение</t>
  </si>
  <si>
    <t>Разницы Х</t>
  </si>
  <si>
    <t>Разницы Y</t>
  </si>
  <si>
    <t>Разницы X^2</t>
  </si>
  <si>
    <t>Разницы Y^2</t>
  </si>
  <si>
    <t>Сумма произведения</t>
  </si>
  <si>
    <t>Сумма:</t>
  </si>
  <si>
    <t>Корень:</t>
  </si>
  <si>
    <t>Коэффициент парной корреляции:</t>
  </si>
  <si>
    <t>b=</t>
  </si>
  <si>
    <t>a=</t>
  </si>
  <si>
    <t>Уравнение парной линейной регрессии:</t>
  </si>
  <si>
    <t>y = -186,15 + 12,95 * x</t>
  </si>
  <si>
    <t>Случайная компонента</t>
  </si>
  <si>
    <t>Модуль случайной компоненты</t>
  </si>
  <si>
    <t>Частное</t>
  </si>
  <si>
    <t xml:space="preserve">Точность </t>
  </si>
  <si>
    <t xml:space="preserve"> =&gt;</t>
  </si>
  <si>
    <t>&gt; 0.7, =&gt; связь сильная; &gt; 0, =&gt; прямая зависимость</t>
  </si>
  <si>
    <t>B1</t>
  </si>
  <si>
    <t>B2</t>
  </si>
  <si>
    <t>B3</t>
  </si>
  <si>
    <t>B4</t>
  </si>
  <si>
    <t>a = min(Ai)</t>
  </si>
  <si>
    <t>A1</t>
  </si>
  <si>
    <t>A2</t>
  </si>
  <si>
    <t>A3</t>
  </si>
  <si>
    <t>b = max(Bi)</t>
  </si>
  <si>
    <t>Седловая точка (2, 3) указывает решение на пару альтернатив (A2,B3). Цена игры равна 4.</t>
  </si>
  <si>
    <t>Находим гарантированный выигрыш, определяемый нижней ценой игры a = max(ai) = 4,</t>
  </si>
  <si>
    <t>которая указывает на максимальную чистую стратегию A2. </t>
  </si>
  <si>
    <t>Верхняя цена игры b = min(bj) = 4. </t>
  </si>
  <si>
    <t xml:space="preserve"> - максиминная стратегия</t>
  </si>
  <si>
    <t>которая указывает на максимальную чистую стратегию В3. </t>
  </si>
  <si>
    <t xml:space="preserve"> - минимаксная стратегия</t>
  </si>
  <si>
    <t xml:space="preserve">Eотн(ошибка)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</si>
</sst>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 indent="5"/>
    </xf>
    <xf numFmtId="0" fontId="0" fillId="0" borderId="11" xfId="0" applyBorder="1"/>
    <xf numFmtId="0" fontId="0" fillId="0" borderId="12" xfId="0" applyBorder="1"/>
    <xf numFmtId="0" fontId="6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6" fillId="2" borderId="6" xfId="0" applyFont="1" applyFill="1" applyBorder="1" applyAlignment="1">
      <alignment horizontal="center" vertical="center" wrapText="1"/>
    </xf>
    <xf numFmtId="0" fontId="9" fillId="0" borderId="23" xfId="0" applyFont="1" applyBorder="1" applyAlignment="1"/>
    <xf numFmtId="0" fontId="8" fillId="0" borderId="24" xfId="0" applyFont="1" applyBorder="1" applyAlignment="1"/>
    <xf numFmtId="0" fontId="9" fillId="0" borderId="24" xfId="0" applyFont="1" applyBorder="1" applyAlignment="1"/>
    <xf numFmtId="0" fontId="9" fillId="0" borderId="25" xfId="0" applyFont="1" applyBorder="1" applyAlignment="1"/>
    <xf numFmtId="0" fontId="7" fillId="2" borderId="1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9" fillId="0" borderId="33" xfId="0" applyFont="1" applyBorder="1" applyAlignment="1"/>
    <xf numFmtId="0" fontId="9" fillId="2" borderId="1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8" fillId="0" borderId="37" xfId="0" applyFont="1" applyFill="1" applyBorder="1" applyAlignment="1">
      <alignment horizontal="center" vertical="center" wrapText="1"/>
    </xf>
    <xf numFmtId="2" fontId="0" fillId="0" borderId="38" xfId="0" applyNumberFormat="1" applyBorder="1"/>
    <xf numFmtId="2" fontId="0" fillId="0" borderId="39" xfId="0" applyNumberFormat="1" applyBorder="1"/>
    <xf numFmtId="0" fontId="0" fillId="0" borderId="38" xfId="0" applyBorder="1"/>
    <xf numFmtId="0" fontId="0" fillId="0" borderId="39" xfId="0" applyBorder="1"/>
    <xf numFmtId="0" fontId="8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/>
    <xf numFmtId="2" fontId="0" fillId="0" borderId="19" xfId="0" applyNumberFormat="1" applyBorder="1"/>
    <xf numFmtId="0" fontId="0" fillId="0" borderId="0" xfId="0" applyFill="1" applyBorder="1"/>
    <xf numFmtId="0" fontId="0" fillId="0" borderId="4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0" fontId="0" fillId="0" borderId="43" xfId="0" applyBorder="1"/>
    <xf numFmtId="0" fontId="0" fillId="0" borderId="17" xfId="0" applyBorder="1"/>
    <xf numFmtId="0" fontId="0" fillId="0" borderId="28" xfId="0" applyBorder="1"/>
    <xf numFmtId="0" fontId="0" fillId="3" borderId="28" xfId="0" applyFill="1" applyBorder="1"/>
    <xf numFmtId="0" fontId="0" fillId="3" borderId="17" xfId="0" applyFill="1" applyBorder="1"/>
    <xf numFmtId="0" fontId="0" fillId="0" borderId="0" xfId="0" applyAlignment="1">
      <alignment horizontal="right"/>
    </xf>
    <xf numFmtId="0" fontId="0" fillId="3" borderId="43" xfId="0" applyFill="1" applyBorder="1" applyAlignment="1">
      <alignment horizontal="right" wrapText="1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34" xfId="0" applyBorder="1" applyAlignment="1">
      <alignment horizontal="right"/>
    </xf>
    <xf numFmtId="2" fontId="0" fillId="0" borderId="36" xfId="0" applyNumberFormat="1" applyBorder="1"/>
    <xf numFmtId="0" fontId="0" fillId="0" borderId="37" xfId="0" applyBorder="1" applyAlignment="1">
      <alignment horizontal="right"/>
    </xf>
    <xf numFmtId="0" fontId="0" fillId="0" borderId="37" xfId="0" applyBorder="1" applyAlignment="1">
      <alignment horizontal="right" wrapText="1"/>
    </xf>
    <xf numFmtId="0" fontId="0" fillId="0" borderId="43" xfId="0" applyBorder="1" applyAlignment="1">
      <alignment horizontal="right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3" borderId="0" xfId="0" applyFill="1"/>
    <xf numFmtId="9" fontId="0" fillId="3" borderId="0" xfId="0" applyNumberFormat="1" applyFill="1"/>
    <xf numFmtId="10" fontId="0" fillId="0" borderId="0" xfId="1" applyNumberFormat="1" applyFont="1"/>
    <xf numFmtId="0" fontId="9" fillId="0" borderId="0" xfId="0" applyFont="1" applyFill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Линейная однопараметрическая модель регрессии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Исходные 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1'!$B$7:$P$7</c:f>
              <c:numCache>
                <c:formatCode>General</c:formatCode>
                <c:ptCount val="15"/>
                <c:pt idx="0">
                  <c:v>110</c:v>
                </c:pt>
                <c:pt idx="1">
                  <c:v>120</c:v>
                </c:pt>
                <c:pt idx="2">
                  <c:v>140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400</c:v>
                </c:pt>
              </c:numCache>
            </c:numRef>
          </c:xVal>
          <c:yVal>
            <c:numRef>
              <c:f>'Задание 1'!$B$8:$P$8</c:f>
              <c:numCache>
                <c:formatCode>General</c:formatCode>
                <c:ptCount val="15"/>
                <c:pt idx="0">
                  <c:v>1870</c:v>
                </c:pt>
                <c:pt idx="1">
                  <c:v>1900</c:v>
                </c:pt>
                <c:pt idx="2">
                  <c:v>2011</c:v>
                </c:pt>
                <c:pt idx="3">
                  <c:v>2100</c:v>
                </c:pt>
                <c:pt idx="4">
                  <c:v>2210</c:v>
                </c:pt>
                <c:pt idx="5">
                  <c:v>2182</c:v>
                </c:pt>
                <c:pt idx="6">
                  <c:v>2310</c:v>
                </c:pt>
                <c:pt idx="7">
                  <c:v>2534</c:v>
                </c:pt>
                <c:pt idx="8">
                  <c:v>2600</c:v>
                </c:pt>
                <c:pt idx="9">
                  <c:v>2756</c:v>
                </c:pt>
                <c:pt idx="10">
                  <c:v>3187</c:v>
                </c:pt>
                <c:pt idx="11">
                  <c:v>3482</c:v>
                </c:pt>
                <c:pt idx="12">
                  <c:v>4170</c:v>
                </c:pt>
                <c:pt idx="13">
                  <c:v>4888</c:v>
                </c:pt>
                <c:pt idx="14">
                  <c:v>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B-4A56-9B4C-F17F175F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06016"/>
        <c:axId val="1721282720"/>
      </c:scatterChart>
      <c:scatterChart>
        <c:scatterStyle val="lineMarker"/>
        <c:varyColors val="0"/>
        <c:ser>
          <c:idx val="1"/>
          <c:order val="1"/>
          <c:tx>
            <c:v>Полученная зависимость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1'!$B$7:$P$7</c:f>
              <c:numCache>
                <c:formatCode>General</c:formatCode>
                <c:ptCount val="15"/>
                <c:pt idx="0">
                  <c:v>110</c:v>
                </c:pt>
                <c:pt idx="1">
                  <c:v>120</c:v>
                </c:pt>
                <c:pt idx="2">
                  <c:v>140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400</c:v>
                </c:pt>
              </c:numCache>
            </c:numRef>
          </c:xVal>
          <c:yVal>
            <c:numRef>
              <c:f>'Задание 1'!$B$26:$P$26</c:f>
              <c:numCache>
                <c:formatCode>General</c:formatCode>
                <c:ptCount val="15"/>
                <c:pt idx="0">
                  <c:v>1238.2984286913756</c:v>
                </c:pt>
                <c:pt idx="1">
                  <c:v>1367.7935708288353</c:v>
                </c:pt>
                <c:pt idx="2">
                  <c:v>1626.7838551037541</c:v>
                </c:pt>
                <c:pt idx="3">
                  <c:v>2144.7644236535925</c:v>
                </c:pt>
                <c:pt idx="4">
                  <c:v>2274.259565791052</c:v>
                </c:pt>
                <c:pt idx="5">
                  <c:v>2403.7547079285114</c:v>
                </c:pt>
                <c:pt idx="6">
                  <c:v>2662.7449922034302</c:v>
                </c:pt>
                <c:pt idx="7">
                  <c:v>2921.7352764783495</c:v>
                </c:pt>
                <c:pt idx="8">
                  <c:v>3180.7255607532684</c:v>
                </c:pt>
                <c:pt idx="9">
                  <c:v>3439.7158450281872</c:v>
                </c:pt>
                <c:pt idx="10">
                  <c:v>3698.7061293031065</c:v>
                </c:pt>
                <c:pt idx="11">
                  <c:v>3957.6964135780254</c:v>
                </c:pt>
                <c:pt idx="12">
                  <c:v>4216.6866978529442</c:v>
                </c:pt>
                <c:pt idx="13">
                  <c:v>4475.676982127864</c:v>
                </c:pt>
                <c:pt idx="14">
                  <c:v>4993.6575506777017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B-4A56-9B4C-F17F175F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06016"/>
        <c:axId val="1721282720"/>
      </c:scatterChart>
      <c:valAx>
        <c:axId val="172190601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282720"/>
        <c:crosses val="autoZero"/>
        <c:crossBetween val="midCat"/>
      </c:valAx>
      <c:valAx>
        <c:axId val="17212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9060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15</xdr:row>
      <xdr:rowOff>7620</xdr:rowOff>
    </xdr:from>
    <xdr:to>
      <xdr:col>16</xdr:col>
      <xdr:colOff>1196340</xdr:colOff>
      <xdr:row>24</xdr:row>
      <xdr:rowOff>350520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A8E99F-0FC2-4DF4-849B-92BE7C2E8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A5" zoomScale="85" zoomScaleNormal="85" workbookViewId="0">
      <selection activeCell="S18" sqref="S18"/>
    </sheetView>
  </sheetViews>
  <sheetFormatPr defaultRowHeight="14.4" x14ac:dyDescent="0.3"/>
  <cols>
    <col min="1" max="1" width="21.44140625" customWidth="1"/>
    <col min="2" max="3" width="8.77734375" customWidth="1"/>
    <col min="4" max="4" width="15.44140625" customWidth="1"/>
    <col min="5" max="6" width="8.77734375" customWidth="1"/>
    <col min="7" max="7" width="9" customWidth="1"/>
    <col min="8" max="16" width="8.77734375" customWidth="1"/>
    <col min="17" max="17" width="20" customWidth="1"/>
  </cols>
  <sheetData>
    <row r="1" spans="1:17" x14ac:dyDescent="0.3">
      <c r="A1" t="s">
        <v>0</v>
      </c>
    </row>
    <row r="2" spans="1:17" x14ac:dyDescent="0.3">
      <c r="A2" s="1" t="s">
        <v>2</v>
      </c>
    </row>
    <row r="3" spans="1:17" x14ac:dyDescent="0.3">
      <c r="A3" t="s">
        <v>3</v>
      </c>
    </row>
    <row r="4" spans="1:17" x14ac:dyDescent="0.3">
      <c r="A4" t="s">
        <v>4</v>
      </c>
    </row>
    <row r="5" spans="1:17" ht="15" thickBot="1" x14ac:dyDescent="0.35"/>
    <row r="6" spans="1:17" ht="15" thickBot="1" x14ac:dyDescent="0.35">
      <c r="A6" s="34" t="s">
        <v>5</v>
      </c>
      <c r="B6" s="80" t="s">
        <v>6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47" t="s">
        <v>39</v>
      </c>
    </row>
    <row r="7" spans="1:17" ht="15" thickBot="1" x14ac:dyDescent="0.35">
      <c r="A7" s="35" t="s">
        <v>7</v>
      </c>
      <c r="B7" s="36">
        <v>110</v>
      </c>
      <c r="C7" s="36">
        <v>120</v>
      </c>
      <c r="D7" s="36">
        <v>140</v>
      </c>
      <c r="E7" s="36">
        <v>180</v>
      </c>
      <c r="F7" s="36">
        <v>190</v>
      </c>
      <c r="G7" s="36">
        <v>200</v>
      </c>
      <c r="H7" s="36">
        <v>220</v>
      </c>
      <c r="I7" s="36">
        <v>240</v>
      </c>
      <c r="J7" s="36">
        <v>260</v>
      </c>
      <c r="K7" s="36">
        <v>280</v>
      </c>
      <c r="L7" s="36">
        <v>300</v>
      </c>
      <c r="M7" s="36">
        <v>320</v>
      </c>
      <c r="N7" s="36">
        <v>340</v>
      </c>
      <c r="O7" s="36">
        <v>360</v>
      </c>
      <c r="P7" s="46">
        <v>400</v>
      </c>
      <c r="Q7" s="48">
        <f>AVERAGE(B7:P7)</f>
        <v>244</v>
      </c>
    </row>
    <row r="8" spans="1:17" ht="15" thickBot="1" x14ac:dyDescent="0.35">
      <c r="A8" s="35" t="s">
        <v>8</v>
      </c>
      <c r="B8" s="36">
        <v>1870</v>
      </c>
      <c r="C8" s="36">
        <v>1900</v>
      </c>
      <c r="D8" s="36">
        <v>2011</v>
      </c>
      <c r="E8" s="36">
        <v>2100</v>
      </c>
      <c r="F8" s="36">
        <v>2210</v>
      </c>
      <c r="G8" s="36">
        <v>2182</v>
      </c>
      <c r="H8" s="36">
        <v>2310</v>
      </c>
      <c r="I8" s="36">
        <v>2534</v>
      </c>
      <c r="J8" s="36">
        <v>2600</v>
      </c>
      <c r="K8" s="36">
        <v>2756</v>
      </c>
      <c r="L8" s="36">
        <v>3187</v>
      </c>
      <c r="M8" s="36">
        <v>3482</v>
      </c>
      <c r="N8" s="36">
        <v>4170</v>
      </c>
      <c r="O8" s="36">
        <v>4888</v>
      </c>
      <c r="P8" s="46">
        <v>6403</v>
      </c>
      <c r="Q8" s="49">
        <f>AVERAGE(B8:P8)</f>
        <v>2973.5333333333333</v>
      </c>
    </row>
    <row r="10" spans="1:17" x14ac:dyDescent="0.3">
      <c r="A10" s="38" t="s">
        <v>40</v>
      </c>
      <c r="B10" s="39">
        <f>B7-$Q$7</f>
        <v>-134</v>
      </c>
      <c r="C10" s="39">
        <f t="shared" ref="C10:P10" si="0">C7-$Q$7</f>
        <v>-124</v>
      </c>
      <c r="D10" s="39">
        <f t="shared" si="0"/>
        <v>-104</v>
      </c>
      <c r="E10" s="39">
        <f t="shared" si="0"/>
        <v>-64</v>
      </c>
      <c r="F10" s="39">
        <f t="shared" si="0"/>
        <v>-54</v>
      </c>
      <c r="G10" s="39">
        <f t="shared" si="0"/>
        <v>-44</v>
      </c>
      <c r="H10" s="39">
        <f t="shared" si="0"/>
        <v>-24</v>
      </c>
      <c r="I10" s="39">
        <f t="shared" si="0"/>
        <v>-4</v>
      </c>
      <c r="J10" s="39">
        <f t="shared" si="0"/>
        <v>16</v>
      </c>
      <c r="K10" s="39">
        <f t="shared" si="0"/>
        <v>36</v>
      </c>
      <c r="L10" s="39">
        <f t="shared" si="0"/>
        <v>56</v>
      </c>
      <c r="M10" s="39">
        <f t="shared" si="0"/>
        <v>76</v>
      </c>
      <c r="N10" s="39">
        <f t="shared" si="0"/>
        <v>96</v>
      </c>
      <c r="O10" s="39">
        <f t="shared" si="0"/>
        <v>116</v>
      </c>
      <c r="P10" s="40">
        <f t="shared" si="0"/>
        <v>156</v>
      </c>
      <c r="Q10" s="47" t="s">
        <v>44</v>
      </c>
    </row>
    <row r="11" spans="1:17" x14ac:dyDescent="0.3">
      <c r="A11" s="41" t="s">
        <v>41</v>
      </c>
      <c r="B11" s="42">
        <f>B8-$Q$8</f>
        <v>-1103.5333333333333</v>
      </c>
      <c r="C11" s="42">
        <f t="shared" ref="C11:P11" si="1">C8-$Q$8</f>
        <v>-1073.5333333333333</v>
      </c>
      <c r="D11" s="42">
        <f t="shared" si="1"/>
        <v>-962.5333333333333</v>
      </c>
      <c r="E11" s="42">
        <f t="shared" si="1"/>
        <v>-873.5333333333333</v>
      </c>
      <c r="F11" s="42">
        <f t="shared" si="1"/>
        <v>-763.5333333333333</v>
      </c>
      <c r="G11" s="42">
        <f t="shared" si="1"/>
        <v>-791.5333333333333</v>
      </c>
      <c r="H11" s="42">
        <f t="shared" si="1"/>
        <v>-663.5333333333333</v>
      </c>
      <c r="I11" s="42">
        <f t="shared" si="1"/>
        <v>-439.5333333333333</v>
      </c>
      <c r="J11" s="42">
        <f t="shared" si="1"/>
        <v>-373.5333333333333</v>
      </c>
      <c r="K11" s="42">
        <f t="shared" si="1"/>
        <v>-217.5333333333333</v>
      </c>
      <c r="L11" s="42">
        <f t="shared" si="1"/>
        <v>213.4666666666667</v>
      </c>
      <c r="M11" s="42">
        <f t="shared" si="1"/>
        <v>508.4666666666667</v>
      </c>
      <c r="N11" s="42">
        <f t="shared" si="1"/>
        <v>1196.4666666666667</v>
      </c>
      <c r="O11" s="42">
        <f t="shared" si="1"/>
        <v>1914.4666666666667</v>
      </c>
      <c r="P11" s="43">
        <f t="shared" si="1"/>
        <v>3429.4666666666667</v>
      </c>
      <c r="Q11" s="53">
        <f>SUMPRODUCT(B10:P10,B11:P11)</f>
        <v>1439468</v>
      </c>
    </row>
    <row r="12" spans="1:17" x14ac:dyDescent="0.3">
      <c r="Q12" s="37"/>
    </row>
    <row r="13" spans="1:17" x14ac:dyDescent="0.3">
      <c r="Q13" s="47" t="s">
        <v>45</v>
      </c>
    </row>
    <row r="14" spans="1:17" x14ac:dyDescent="0.3">
      <c r="A14" s="38" t="s">
        <v>42</v>
      </c>
      <c r="B14" s="39">
        <f t="shared" ref="B14:P14" si="2">B10 ^ 2</f>
        <v>17956</v>
      </c>
      <c r="C14" s="39">
        <f t="shared" si="2"/>
        <v>15376</v>
      </c>
      <c r="D14" s="39">
        <f t="shared" si="2"/>
        <v>10816</v>
      </c>
      <c r="E14" s="39">
        <f t="shared" si="2"/>
        <v>4096</v>
      </c>
      <c r="F14" s="39">
        <f t="shared" si="2"/>
        <v>2916</v>
      </c>
      <c r="G14" s="39">
        <f t="shared" si="2"/>
        <v>1936</v>
      </c>
      <c r="H14" s="39">
        <f t="shared" si="2"/>
        <v>576</v>
      </c>
      <c r="I14" s="39">
        <f t="shared" si="2"/>
        <v>16</v>
      </c>
      <c r="J14" s="39">
        <f t="shared" si="2"/>
        <v>256</v>
      </c>
      <c r="K14" s="39">
        <f t="shared" si="2"/>
        <v>1296</v>
      </c>
      <c r="L14" s="39">
        <f t="shared" si="2"/>
        <v>3136</v>
      </c>
      <c r="M14" s="39">
        <f t="shared" si="2"/>
        <v>5776</v>
      </c>
      <c r="N14" s="39">
        <f t="shared" si="2"/>
        <v>9216</v>
      </c>
      <c r="O14" s="39">
        <f t="shared" si="2"/>
        <v>13456</v>
      </c>
      <c r="P14" s="39">
        <f t="shared" si="2"/>
        <v>24336</v>
      </c>
      <c r="Q14" s="51">
        <f>SUM(B14:P14)</f>
        <v>111160</v>
      </c>
    </row>
    <row r="15" spans="1:17" x14ac:dyDescent="0.3">
      <c r="A15" s="41" t="s">
        <v>43</v>
      </c>
      <c r="B15" s="44">
        <f t="shared" ref="B15:P15" si="3">B11 ^ 2</f>
        <v>1217785.8177777778</v>
      </c>
      <c r="C15" s="44">
        <f t="shared" si="3"/>
        <v>1152473.8177777778</v>
      </c>
      <c r="D15" s="44">
        <f t="shared" si="3"/>
        <v>926470.41777777777</v>
      </c>
      <c r="E15" s="44">
        <f t="shared" si="3"/>
        <v>763060.48444444442</v>
      </c>
      <c r="F15" s="44">
        <f t="shared" si="3"/>
        <v>582983.15111111104</v>
      </c>
      <c r="G15" s="44">
        <f t="shared" si="3"/>
        <v>626525.01777777774</v>
      </c>
      <c r="H15" s="44">
        <f t="shared" si="3"/>
        <v>440276.48444444442</v>
      </c>
      <c r="I15" s="44">
        <f t="shared" si="3"/>
        <v>193189.5511111111</v>
      </c>
      <c r="J15" s="44">
        <f t="shared" si="3"/>
        <v>139527.15111111107</v>
      </c>
      <c r="K15" s="44">
        <f t="shared" si="3"/>
        <v>47320.751111111094</v>
      </c>
      <c r="L15" s="44">
        <f t="shared" si="3"/>
        <v>45568.017777777794</v>
      </c>
      <c r="M15" s="44">
        <f t="shared" si="3"/>
        <v>258538.35111111114</v>
      </c>
      <c r="N15" s="44">
        <f t="shared" si="3"/>
        <v>1431532.4844444445</v>
      </c>
      <c r="O15" s="44">
        <f t="shared" si="3"/>
        <v>3665182.6177777778</v>
      </c>
      <c r="P15" s="44">
        <f t="shared" si="3"/>
        <v>11761241.617777778</v>
      </c>
      <c r="Q15" s="52">
        <f>SUM(B15:P15)</f>
        <v>23251675.733333334</v>
      </c>
    </row>
    <row r="17" spans="1:17" x14ac:dyDescent="0.3">
      <c r="A17" s="61" t="s">
        <v>46</v>
      </c>
      <c r="B17" s="55">
        <f>SQRT(Q14*Q15)</f>
        <v>1607686.6219874236</v>
      </c>
    </row>
    <row r="19" spans="1:17" ht="28.8" x14ac:dyDescent="0.3">
      <c r="A19" s="60" t="s">
        <v>47</v>
      </c>
      <c r="B19" s="57">
        <f>Q11/B17</f>
        <v>0.89536603733165887</v>
      </c>
      <c r="C19" s="57" t="s">
        <v>57</v>
      </c>
      <c r="D19" s="57"/>
      <c r="E19" s="57"/>
      <c r="F19" s="57"/>
      <c r="G19" s="58"/>
    </row>
    <row r="23" spans="1:17" x14ac:dyDescent="0.3">
      <c r="A23" s="64" t="s">
        <v>49</v>
      </c>
      <c r="B23" s="65">
        <f>INTERCEPT(B8:P8,B7:P7)</f>
        <v>-186.14813482067893</v>
      </c>
    </row>
    <row r="24" spans="1:17" ht="12" customHeight="1" x14ac:dyDescent="0.3">
      <c r="A24" s="66" t="s">
        <v>48</v>
      </c>
      <c r="B24" s="43">
        <f>SLOPE(B8:P8,B7:P7)</f>
        <v>12.949514213745951</v>
      </c>
    </row>
    <row r="25" spans="1:17" ht="28.8" x14ac:dyDescent="0.3">
      <c r="A25" s="62" t="s">
        <v>50</v>
      </c>
    </row>
    <row r="26" spans="1:17" x14ac:dyDescent="0.3">
      <c r="A26" s="63" t="s">
        <v>51</v>
      </c>
      <c r="B26" s="54">
        <f>$B$23+$B$24*B7</f>
        <v>1238.2984286913756</v>
      </c>
      <c r="C26" s="56">
        <f t="shared" ref="C26:P26" si="4">$B$23+$B$24*C7</f>
        <v>1367.7935708288353</v>
      </c>
      <c r="D26" s="56">
        <f t="shared" si="4"/>
        <v>1626.7838551037541</v>
      </c>
      <c r="E26" s="56">
        <f t="shared" si="4"/>
        <v>2144.7644236535925</v>
      </c>
      <c r="F26" s="56">
        <f t="shared" si="4"/>
        <v>2274.259565791052</v>
      </c>
      <c r="G26" s="56">
        <f t="shared" si="4"/>
        <v>2403.7547079285114</v>
      </c>
      <c r="H26" s="56">
        <f t="shared" si="4"/>
        <v>2662.7449922034302</v>
      </c>
      <c r="I26" s="56">
        <f t="shared" si="4"/>
        <v>2921.7352764783495</v>
      </c>
      <c r="J26" s="56">
        <f t="shared" si="4"/>
        <v>3180.7255607532684</v>
      </c>
      <c r="K26" s="56">
        <f t="shared" si="4"/>
        <v>3439.7158450281872</v>
      </c>
      <c r="L26" s="56">
        <f t="shared" si="4"/>
        <v>3698.7061293031065</v>
      </c>
      <c r="M26" s="56">
        <f t="shared" si="4"/>
        <v>3957.6964135780254</v>
      </c>
      <c r="N26" s="56">
        <f t="shared" si="4"/>
        <v>4216.6866978529442</v>
      </c>
      <c r="O26" s="56">
        <f t="shared" si="4"/>
        <v>4475.676982127864</v>
      </c>
      <c r="P26" s="55">
        <f t="shared" si="4"/>
        <v>4993.6575506777017</v>
      </c>
    </row>
    <row r="27" spans="1:17" x14ac:dyDescent="0.3">
      <c r="Q27" t="s">
        <v>45</v>
      </c>
    </row>
    <row r="28" spans="1:17" x14ac:dyDescent="0.3">
      <c r="A28" s="64" t="s">
        <v>52</v>
      </c>
      <c r="B28" s="39">
        <f>B8-B26</f>
        <v>631.70157130862435</v>
      </c>
      <c r="C28" s="39">
        <f t="shared" ref="C28:P28" si="5">C8-C26</f>
        <v>532.2064291711647</v>
      </c>
      <c r="D28" s="39">
        <f t="shared" si="5"/>
        <v>384.21614489624585</v>
      </c>
      <c r="E28" s="39">
        <f t="shared" si="5"/>
        <v>-44.76442365359253</v>
      </c>
      <c r="F28" s="39">
        <f t="shared" si="5"/>
        <v>-64.259565791051955</v>
      </c>
      <c r="G28" s="39">
        <f t="shared" si="5"/>
        <v>-221.75470792851138</v>
      </c>
      <c r="H28" s="39">
        <f t="shared" si="5"/>
        <v>-352.74499220343023</v>
      </c>
      <c r="I28" s="39">
        <f t="shared" si="5"/>
        <v>-387.73527647834953</v>
      </c>
      <c r="J28" s="39">
        <f t="shared" si="5"/>
        <v>-580.72556075326838</v>
      </c>
      <c r="K28" s="39">
        <f t="shared" si="5"/>
        <v>-683.71584502818723</v>
      </c>
      <c r="L28" s="39">
        <f t="shared" si="5"/>
        <v>-511.70612930310654</v>
      </c>
      <c r="M28" s="39">
        <f t="shared" si="5"/>
        <v>-475.69641357802539</v>
      </c>
      <c r="N28" s="39">
        <f t="shared" si="5"/>
        <v>-46.686697852944235</v>
      </c>
      <c r="O28" s="39">
        <f t="shared" si="5"/>
        <v>412.32301787213601</v>
      </c>
      <c r="P28" s="40">
        <f t="shared" si="5"/>
        <v>1409.3424493222983</v>
      </c>
    </row>
    <row r="29" spans="1:17" ht="28.8" x14ac:dyDescent="0.3">
      <c r="A29" s="67" t="s">
        <v>53</v>
      </c>
      <c r="B29" s="44">
        <f>ABS(B28)</f>
        <v>631.70157130862435</v>
      </c>
      <c r="C29" s="44">
        <f t="shared" ref="C29:P29" si="6">ABS(C28)</f>
        <v>532.2064291711647</v>
      </c>
      <c r="D29" s="44">
        <f t="shared" si="6"/>
        <v>384.21614489624585</v>
      </c>
      <c r="E29" s="44">
        <f t="shared" si="6"/>
        <v>44.76442365359253</v>
      </c>
      <c r="F29" s="44">
        <f t="shared" si="6"/>
        <v>64.259565791051955</v>
      </c>
      <c r="G29" s="44">
        <f t="shared" si="6"/>
        <v>221.75470792851138</v>
      </c>
      <c r="H29" s="44">
        <f t="shared" si="6"/>
        <v>352.74499220343023</v>
      </c>
      <c r="I29" s="44">
        <f t="shared" si="6"/>
        <v>387.73527647834953</v>
      </c>
      <c r="J29" s="44">
        <f t="shared" si="6"/>
        <v>580.72556075326838</v>
      </c>
      <c r="K29" s="44">
        <f t="shared" si="6"/>
        <v>683.71584502818723</v>
      </c>
      <c r="L29" s="44">
        <f t="shared" si="6"/>
        <v>511.70612930310654</v>
      </c>
      <c r="M29" s="44">
        <f t="shared" si="6"/>
        <v>475.69641357802539</v>
      </c>
      <c r="N29" s="44">
        <f t="shared" si="6"/>
        <v>46.686697852944235</v>
      </c>
      <c r="O29" s="44">
        <f t="shared" si="6"/>
        <v>412.32301787213601</v>
      </c>
      <c r="P29" s="45">
        <f t="shared" si="6"/>
        <v>1409.3424493222983</v>
      </c>
    </row>
    <row r="30" spans="1:17" x14ac:dyDescent="0.3">
      <c r="A30" s="68" t="s">
        <v>54</v>
      </c>
      <c r="B30" s="56">
        <f>B29/B8</f>
        <v>0.33780832690300766</v>
      </c>
      <c r="C30" s="56">
        <f t="shared" ref="C30:P30" si="7">C29/C8</f>
        <v>0.28010864693219195</v>
      </c>
      <c r="D30" s="56">
        <f t="shared" si="7"/>
        <v>0.19105725753169858</v>
      </c>
      <c r="E30" s="56">
        <f t="shared" si="7"/>
        <v>2.1316392215996443E-2</v>
      </c>
      <c r="F30" s="56">
        <f t="shared" si="7"/>
        <v>2.9076726602285951E-2</v>
      </c>
      <c r="G30" s="56">
        <f t="shared" si="7"/>
        <v>0.10162910537511979</v>
      </c>
      <c r="H30" s="56">
        <f t="shared" si="7"/>
        <v>0.15270345982832478</v>
      </c>
      <c r="I30" s="56">
        <f t="shared" si="7"/>
        <v>0.1530131319961916</v>
      </c>
      <c r="J30" s="56">
        <f t="shared" si="7"/>
        <v>0.22335598490510322</v>
      </c>
      <c r="K30" s="56">
        <f t="shared" si="7"/>
        <v>0.24808267236146125</v>
      </c>
      <c r="L30" s="56">
        <f t="shared" si="7"/>
        <v>0.16056044220367321</v>
      </c>
      <c r="M30" s="56">
        <f t="shared" si="7"/>
        <v>0.13661585685756042</v>
      </c>
      <c r="N30" s="56">
        <f t="shared" si="7"/>
        <v>1.1195850804063366E-2</v>
      </c>
      <c r="O30" s="56">
        <f t="shared" si="7"/>
        <v>8.4354136225887069E-2</v>
      </c>
      <c r="P30" s="55">
        <f t="shared" si="7"/>
        <v>0.22010658274594694</v>
      </c>
      <c r="Q30" s="50">
        <f>SUM(B30:P30)</f>
        <v>2.3509845734885131</v>
      </c>
    </row>
    <row r="31" spans="1:17" x14ac:dyDescent="0.3">
      <c r="A31" s="59"/>
    </row>
    <row r="32" spans="1:17" x14ac:dyDescent="0.3">
      <c r="A32" s="59" t="s">
        <v>55</v>
      </c>
      <c r="B32" s="98">
        <f>1/15 * Q30</f>
        <v>0.1567323048992342</v>
      </c>
      <c r="C32" s="6" t="s">
        <v>56</v>
      </c>
      <c r="D32" s="96" t="s">
        <v>74</v>
      </c>
      <c r="E32" s="97">
        <f>100% - B32</f>
        <v>0.84326769510076582</v>
      </c>
    </row>
    <row r="33" spans="1:2" x14ac:dyDescent="0.3">
      <c r="A33" s="59"/>
      <c r="B33" s="69"/>
    </row>
    <row r="34" spans="1:2" x14ac:dyDescent="0.3">
      <c r="A34" s="59"/>
    </row>
    <row r="35" spans="1:2" x14ac:dyDescent="0.3">
      <c r="A35" s="59"/>
    </row>
    <row r="36" spans="1:2" x14ac:dyDescent="0.3">
      <c r="A36" s="59"/>
    </row>
    <row r="37" spans="1:2" x14ac:dyDescent="0.3">
      <c r="A37" s="59"/>
    </row>
    <row r="38" spans="1:2" x14ac:dyDescent="0.3">
      <c r="A38" s="59"/>
    </row>
    <row r="39" spans="1:2" x14ac:dyDescent="0.3">
      <c r="A39" s="59"/>
    </row>
    <row r="40" spans="1:2" x14ac:dyDescent="0.3">
      <c r="A40" s="59"/>
    </row>
    <row r="41" spans="1:2" x14ac:dyDescent="0.3">
      <c r="A41" s="59"/>
    </row>
    <row r="42" spans="1:2" x14ac:dyDescent="0.3">
      <c r="A42" s="59"/>
    </row>
    <row r="43" spans="1:2" x14ac:dyDescent="0.3">
      <c r="A43" s="59"/>
    </row>
    <row r="44" spans="1:2" x14ac:dyDescent="0.3">
      <c r="A44" s="59"/>
    </row>
  </sheetData>
  <mergeCells count="1">
    <mergeCell ref="B6: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FB6B-97DE-471C-8958-C61C961E94F6}">
  <dimension ref="A1:J14"/>
  <sheetViews>
    <sheetView workbookViewId="0">
      <selection activeCell="J13" sqref="J13"/>
    </sheetView>
  </sheetViews>
  <sheetFormatPr defaultRowHeight="14.4" x14ac:dyDescent="0.3"/>
  <cols>
    <col min="1" max="1" width="11.6640625" customWidth="1"/>
    <col min="6" max="6" width="9.6640625" customWidth="1"/>
  </cols>
  <sheetData>
    <row r="1" spans="1:10" x14ac:dyDescent="0.3">
      <c r="A1" s="7" t="s">
        <v>0</v>
      </c>
      <c r="B1" s="7"/>
      <c r="C1" s="7"/>
      <c r="D1" s="7"/>
    </row>
    <row r="2" spans="1:10" x14ac:dyDescent="0.3">
      <c r="A2" s="70" t="s">
        <v>9</v>
      </c>
      <c r="B2" s="7"/>
      <c r="C2" s="7"/>
      <c r="D2" s="7"/>
    </row>
    <row r="3" spans="1:10" ht="15" thickBot="1" x14ac:dyDescent="0.35">
      <c r="A3" s="7"/>
      <c r="B3" s="7"/>
      <c r="C3" s="7"/>
      <c r="D3" s="7"/>
    </row>
    <row r="4" spans="1:10" ht="15" thickBot="1" x14ac:dyDescent="0.35">
      <c r="A4" s="72"/>
      <c r="B4" s="3" t="s">
        <v>58</v>
      </c>
      <c r="C4" s="3" t="s">
        <v>59</v>
      </c>
      <c r="D4" s="3" t="s">
        <v>60</v>
      </c>
      <c r="E4" s="3" t="s">
        <v>61</v>
      </c>
      <c r="F4" s="72" t="s">
        <v>62</v>
      </c>
    </row>
    <row r="5" spans="1:10" x14ac:dyDescent="0.3">
      <c r="A5" s="4" t="s">
        <v>63</v>
      </c>
      <c r="B5" s="71">
        <v>4</v>
      </c>
      <c r="C5" s="71">
        <v>3</v>
      </c>
      <c r="D5" s="71">
        <v>2</v>
      </c>
      <c r="E5" s="71">
        <v>3</v>
      </c>
      <c r="F5" s="77">
        <f>MIN(B5:E5)</f>
        <v>2</v>
      </c>
    </row>
    <row r="6" spans="1:10" x14ac:dyDescent="0.3">
      <c r="A6" s="4" t="s">
        <v>64</v>
      </c>
      <c r="B6" s="71">
        <v>9</v>
      </c>
      <c r="C6" s="71">
        <v>5</v>
      </c>
      <c r="D6" s="71">
        <v>4</v>
      </c>
      <c r="E6" s="71">
        <v>7</v>
      </c>
      <c r="F6" s="78">
        <f t="shared" ref="F6:F7" si="0">MIN(B6:E6)</f>
        <v>4</v>
      </c>
    </row>
    <row r="7" spans="1:10" ht="15" thickBot="1" x14ac:dyDescent="0.35">
      <c r="A7" s="4" t="s">
        <v>65</v>
      </c>
      <c r="B7" s="71">
        <v>6</v>
      </c>
      <c r="C7" s="71">
        <v>1</v>
      </c>
      <c r="D7" s="71">
        <v>2</v>
      </c>
      <c r="E7" s="71">
        <v>5</v>
      </c>
      <c r="F7" s="79">
        <f t="shared" si="0"/>
        <v>1</v>
      </c>
    </row>
    <row r="8" spans="1:10" ht="15" thickBot="1" x14ac:dyDescent="0.35">
      <c r="A8" s="72" t="s">
        <v>66</v>
      </c>
      <c r="B8" s="74">
        <f>MAX(B5:B7)</f>
        <v>9</v>
      </c>
      <c r="C8" s="75">
        <f t="shared" ref="C8:E8" si="1">MAX(C5:C7)</f>
        <v>5</v>
      </c>
      <c r="D8" s="75">
        <f t="shared" si="1"/>
        <v>4</v>
      </c>
      <c r="E8" s="76">
        <f t="shared" si="1"/>
        <v>7</v>
      </c>
      <c r="F8" s="73"/>
    </row>
    <row r="10" spans="1:10" x14ac:dyDescent="0.3">
      <c r="A10" s="69" t="s">
        <v>68</v>
      </c>
      <c r="J10" t="s">
        <v>71</v>
      </c>
    </row>
    <row r="11" spans="1:10" x14ac:dyDescent="0.3">
      <c r="A11" s="69" t="s">
        <v>69</v>
      </c>
    </row>
    <row r="12" spans="1:10" x14ac:dyDescent="0.3">
      <c r="A12" s="69" t="s">
        <v>70</v>
      </c>
      <c r="J12" t="s">
        <v>73</v>
      </c>
    </row>
    <row r="13" spans="1:10" x14ac:dyDescent="0.3">
      <c r="A13" s="69" t="s">
        <v>72</v>
      </c>
    </row>
    <row r="14" spans="1:10" x14ac:dyDescent="0.3">
      <c r="A14" s="6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78EA-7D4D-4EF9-A8D7-95FB550143E2}">
  <dimension ref="A1:I41"/>
  <sheetViews>
    <sheetView tabSelected="1" topLeftCell="A4" workbookViewId="0">
      <selection activeCell="G14" sqref="G14"/>
    </sheetView>
  </sheetViews>
  <sheetFormatPr defaultRowHeight="14.4" x14ac:dyDescent="0.3"/>
  <cols>
    <col min="1" max="1" width="58" customWidth="1"/>
    <col min="2" max="2" width="8.88671875" customWidth="1"/>
  </cols>
  <sheetData>
    <row r="1" spans="1:5" x14ac:dyDescent="0.3">
      <c r="A1" s="7" t="s">
        <v>1</v>
      </c>
    </row>
    <row r="2" spans="1:5" x14ac:dyDescent="0.3">
      <c r="A2" s="7" t="s">
        <v>10</v>
      </c>
    </row>
    <row r="3" spans="1:5" x14ac:dyDescent="0.3">
      <c r="A3" s="8" t="s">
        <v>11</v>
      </c>
    </row>
    <row r="4" spans="1:5" x14ac:dyDescent="0.3">
      <c r="A4" s="8" t="s">
        <v>12</v>
      </c>
    </row>
    <row r="5" spans="1:5" x14ac:dyDescent="0.3">
      <c r="A5" s="9" t="s">
        <v>13</v>
      </c>
    </row>
    <row r="6" spans="1:5" x14ac:dyDescent="0.3">
      <c r="A6" s="7" t="s">
        <v>14</v>
      </c>
    </row>
    <row r="7" spans="1:5" x14ac:dyDescent="0.3">
      <c r="A7" s="7"/>
    </row>
    <row r="8" spans="1:5" x14ac:dyDescent="0.3">
      <c r="A8" s="8" t="s">
        <v>33</v>
      </c>
    </row>
    <row r="9" spans="1:5" x14ac:dyDescent="0.3">
      <c r="A9" s="7" t="s">
        <v>15</v>
      </c>
    </row>
    <row r="10" spans="1:5" x14ac:dyDescent="0.3">
      <c r="A10" s="9" t="s">
        <v>16</v>
      </c>
    </row>
    <row r="11" spans="1:5" x14ac:dyDescent="0.3">
      <c r="A11" s="7" t="s">
        <v>17</v>
      </c>
    </row>
    <row r="13" spans="1:5" ht="16.8" x14ac:dyDescent="0.3">
      <c r="A13" s="2" t="s">
        <v>18</v>
      </c>
    </row>
    <row r="14" spans="1:5" ht="15" thickBot="1" x14ac:dyDescent="0.35"/>
    <row r="15" spans="1:5" ht="15" thickBot="1" x14ac:dyDescent="0.35">
      <c r="A15" s="94" t="s">
        <v>25</v>
      </c>
      <c r="B15" s="91" t="s">
        <v>34</v>
      </c>
      <c r="C15" s="92"/>
      <c r="D15" s="92"/>
      <c r="E15" s="93"/>
    </row>
    <row r="16" spans="1:5" ht="15" thickBot="1" x14ac:dyDescent="0.35">
      <c r="A16" s="95"/>
      <c r="B16" s="10" t="s">
        <v>19</v>
      </c>
      <c r="C16" s="10" t="s">
        <v>20</v>
      </c>
      <c r="D16" s="10" t="s">
        <v>21</v>
      </c>
      <c r="E16" s="5" t="s">
        <v>22</v>
      </c>
    </row>
    <row r="17" spans="1:9" ht="15.6" x14ac:dyDescent="0.3">
      <c r="A17" s="11" t="s">
        <v>26</v>
      </c>
      <c r="B17" s="15">
        <v>6</v>
      </c>
      <c r="C17" s="18">
        <v>8</v>
      </c>
      <c r="D17" s="15">
        <v>4</v>
      </c>
      <c r="E17" s="21">
        <v>6</v>
      </c>
    </row>
    <row r="18" spans="1:9" ht="15.6" x14ac:dyDescent="0.3">
      <c r="A18" s="12" t="s">
        <v>23</v>
      </c>
      <c r="B18" s="16">
        <v>8</v>
      </c>
      <c r="C18" s="19">
        <v>8</v>
      </c>
      <c r="D18" s="16">
        <v>6</v>
      </c>
      <c r="E18" s="22">
        <v>6</v>
      </c>
    </row>
    <row r="19" spans="1:9" ht="15.6" x14ac:dyDescent="0.3">
      <c r="A19" s="12" t="s">
        <v>24</v>
      </c>
      <c r="B19" s="16">
        <v>10</v>
      </c>
      <c r="C19" s="19">
        <v>9</v>
      </c>
      <c r="D19" s="16">
        <v>8</v>
      </c>
      <c r="E19" s="22">
        <v>10</v>
      </c>
    </row>
    <row r="20" spans="1:9" ht="15.6" x14ac:dyDescent="0.3">
      <c r="A20" s="13" t="s">
        <v>29</v>
      </c>
      <c r="B20" s="16">
        <v>6</v>
      </c>
      <c r="C20" s="19">
        <v>4</v>
      </c>
      <c r="D20" s="16">
        <v>8</v>
      </c>
      <c r="E20" s="22">
        <v>9</v>
      </c>
    </row>
    <row r="21" spans="1:9" ht="15.6" x14ac:dyDescent="0.3">
      <c r="A21" s="13" t="s">
        <v>30</v>
      </c>
      <c r="B21" s="16">
        <v>8</v>
      </c>
      <c r="C21" s="19">
        <v>9</v>
      </c>
      <c r="D21" s="16">
        <v>7</v>
      </c>
      <c r="E21" s="22">
        <v>9</v>
      </c>
    </row>
    <row r="22" spans="1:9" ht="15.6" x14ac:dyDescent="0.3">
      <c r="A22" s="13" t="s">
        <v>27</v>
      </c>
      <c r="B22" s="16">
        <v>6</v>
      </c>
      <c r="C22" s="19">
        <v>5</v>
      </c>
      <c r="D22" s="16">
        <v>6</v>
      </c>
      <c r="E22" s="22">
        <v>7</v>
      </c>
    </row>
    <row r="23" spans="1:9" ht="15.6" x14ac:dyDescent="0.3">
      <c r="A23" s="12" t="s">
        <v>28</v>
      </c>
      <c r="B23" s="16">
        <v>5</v>
      </c>
      <c r="C23" s="19">
        <v>8</v>
      </c>
      <c r="D23" s="16">
        <v>6</v>
      </c>
      <c r="E23" s="22">
        <v>6</v>
      </c>
    </row>
    <row r="24" spans="1:9" ht="15.6" x14ac:dyDescent="0.3">
      <c r="A24" s="13" t="s">
        <v>31</v>
      </c>
      <c r="B24" s="16">
        <v>5</v>
      </c>
      <c r="C24" s="19">
        <v>8</v>
      </c>
      <c r="D24" s="16">
        <v>6</v>
      </c>
      <c r="E24" s="22">
        <v>5</v>
      </c>
    </row>
    <row r="25" spans="1:9" ht="16.2" thickBot="1" x14ac:dyDescent="0.35">
      <c r="A25" s="14" t="s">
        <v>32</v>
      </c>
      <c r="B25" s="17">
        <v>3</v>
      </c>
      <c r="C25" s="20">
        <v>6</v>
      </c>
      <c r="D25" s="17">
        <v>6</v>
      </c>
      <c r="E25" s="23">
        <v>4</v>
      </c>
    </row>
    <row r="27" spans="1:9" ht="17.399999999999999" thickBot="1" x14ac:dyDescent="0.35">
      <c r="A27" s="2" t="s">
        <v>35</v>
      </c>
    </row>
    <row r="28" spans="1:9" ht="15" thickBot="1" x14ac:dyDescent="0.35">
      <c r="A28" s="82" t="s">
        <v>25</v>
      </c>
      <c r="B28" s="88" t="s">
        <v>37</v>
      </c>
      <c r="C28" s="89"/>
      <c r="D28" s="89"/>
      <c r="E28" s="89"/>
      <c r="F28" s="89"/>
      <c r="G28" s="89"/>
      <c r="H28" s="89"/>
      <c r="I28" s="90"/>
    </row>
    <row r="29" spans="1:9" ht="15" thickBot="1" x14ac:dyDescent="0.35">
      <c r="A29" s="83"/>
      <c r="B29" s="85" t="s">
        <v>36</v>
      </c>
      <c r="C29" s="86"/>
      <c r="D29" s="86"/>
      <c r="E29" s="87"/>
      <c r="F29" s="88" t="s">
        <v>38</v>
      </c>
      <c r="G29" s="89"/>
      <c r="H29" s="89"/>
      <c r="I29" s="90"/>
    </row>
    <row r="30" spans="1:9" ht="15" thickBot="1" x14ac:dyDescent="0.35">
      <c r="A30" s="84"/>
      <c r="B30" s="25" t="s">
        <v>19</v>
      </c>
      <c r="C30" s="26" t="s">
        <v>20</v>
      </c>
      <c r="D30" s="26" t="s">
        <v>21</v>
      </c>
      <c r="E30" s="26" t="s">
        <v>22</v>
      </c>
      <c r="F30" s="26" t="s">
        <v>19</v>
      </c>
      <c r="G30" s="26" t="s">
        <v>20</v>
      </c>
      <c r="H30" s="26" t="s">
        <v>21</v>
      </c>
      <c r="I30" s="26" t="s">
        <v>22</v>
      </c>
    </row>
    <row r="31" spans="1:9" x14ac:dyDescent="0.3">
      <c r="A31" s="24" t="s">
        <v>26</v>
      </c>
      <c r="B31" s="27">
        <v>8</v>
      </c>
      <c r="C31" s="30">
        <v>7</v>
      </c>
      <c r="D31" s="32">
        <v>5</v>
      </c>
      <c r="E31" s="30">
        <v>6</v>
      </c>
      <c r="F31" s="32">
        <v>9</v>
      </c>
      <c r="G31" s="30">
        <v>10</v>
      </c>
      <c r="H31" s="32">
        <v>8</v>
      </c>
      <c r="I31" s="30">
        <v>8</v>
      </c>
    </row>
    <row r="32" spans="1:9" ht="15.6" x14ac:dyDescent="0.3">
      <c r="A32" s="12" t="s">
        <v>23</v>
      </c>
      <c r="B32" s="28">
        <v>5</v>
      </c>
      <c r="C32" s="16">
        <v>5</v>
      </c>
      <c r="D32" s="19">
        <v>7</v>
      </c>
      <c r="E32" s="16">
        <v>6</v>
      </c>
      <c r="F32" s="19">
        <v>5</v>
      </c>
      <c r="G32" s="16">
        <v>4</v>
      </c>
      <c r="H32" s="19">
        <v>3</v>
      </c>
      <c r="I32" s="16">
        <v>5</v>
      </c>
    </row>
    <row r="33" spans="1:9" ht="15.6" x14ac:dyDescent="0.3">
      <c r="A33" s="12" t="s">
        <v>24</v>
      </c>
      <c r="B33" s="28">
        <v>9</v>
      </c>
      <c r="C33" s="16">
        <v>10</v>
      </c>
      <c r="D33" s="19">
        <v>8</v>
      </c>
      <c r="E33" s="16">
        <v>9</v>
      </c>
      <c r="F33" s="19">
        <v>6</v>
      </c>
      <c r="G33" s="16">
        <v>8</v>
      </c>
      <c r="H33" s="19">
        <v>7</v>
      </c>
      <c r="I33" s="16">
        <v>7</v>
      </c>
    </row>
    <row r="34" spans="1:9" ht="15.6" x14ac:dyDescent="0.3">
      <c r="A34" s="13" t="s">
        <v>29</v>
      </c>
      <c r="B34" s="28">
        <v>4</v>
      </c>
      <c r="C34" s="16">
        <v>6</v>
      </c>
      <c r="D34" s="19">
        <v>6</v>
      </c>
      <c r="E34" s="16">
        <v>4</v>
      </c>
      <c r="F34" s="19">
        <v>8</v>
      </c>
      <c r="G34" s="16">
        <v>6</v>
      </c>
      <c r="H34" s="19">
        <v>10</v>
      </c>
      <c r="I34" s="16">
        <v>8</v>
      </c>
    </row>
    <row r="35" spans="1:9" ht="15.6" x14ac:dyDescent="0.3">
      <c r="A35" s="13" t="s">
        <v>30</v>
      </c>
      <c r="B35" s="28">
        <v>6</v>
      </c>
      <c r="C35" s="16">
        <v>4</v>
      </c>
      <c r="D35" s="19">
        <v>8</v>
      </c>
      <c r="E35" s="16">
        <v>7</v>
      </c>
      <c r="F35" s="19">
        <v>6</v>
      </c>
      <c r="G35" s="16">
        <v>5</v>
      </c>
      <c r="H35" s="19">
        <v>6</v>
      </c>
      <c r="I35" s="16">
        <v>7</v>
      </c>
    </row>
    <row r="36" spans="1:9" ht="15.6" x14ac:dyDescent="0.3">
      <c r="A36" s="13" t="s">
        <v>27</v>
      </c>
      <c r="B36" s="28">
        <v>7</v>
      </c>
      <c r="C36" s="16">
        <v>5</v>
      </c>
      <c r="D36" s="19">
        <v>8</v>
      </c>
      <c r="E36" s="16">
        <v>5</v>
      </c>
      <c r="F36" s="19">
        <v>6</v>
      </c>
      <c r="G36" s="16">
        <v>7</v>
      </c>
      <c r="H36" s="19">
        <v>6</v>
      </c>
      <c r="I36" s="16">
        <v>8</v>
      </c>
    </row>
    <row r="37" spans="1:9" ht="15.6" x14ac:dyDescent="0.3">
      <c r="A37" s="12" t="s">
        <v>28</v>
      </c>
      <c r="B37" s="28">
        <v>7</v>
      </c>
      <c r="C37" s="16">
        <v>7</v>
      </c>
      <c r="D37" s="19">
        <v>6</v>
      </c>
      <c r="E37" s="16">
        <v>6</v>
      </c>
      <c r="F37" s="19">
        <v>4</v>
      </c>
      <c r="G37" s="16">
        <v>6</v>
      </c>
      <c r="H37" s="19">
        <v>6</v>
      </c>
      <c r="I37" s="16">
        <v>8</v>
      </c>
    </row>
    <row r="38" spans="1:9" ht="15.6" x14ac:dyDescent="0.3">
      <c r="A38" s="13" t="s">
        <v>31</v>
      </c>
      <c r="B38" s="28">
        <v>9</v>
      </c>
      <c r="C38" s="16">
        <v>10</v>
      </c>
      <c r="D38" s="19">
        <v>9</v>
      </c>
      <c r="E38" s="16">
        <v>9</v>
      </c>
      <c r="F38" s="19">
        <v>8</v>
      </c>
      <c r="G38" s="16">
        <v>7</v>
      </c>
      <c r="H38" s="19">
        <v>6</v>
      </c>
      <c r="I38" s="16">
        <v>6</v>
      </c>
    </row>
    <row r="39" spans="1:9" ht="17.399999999999999" thickBot="1" x14ac:dyDescent="0.35">
      <c r="A39" s="14" t="s">
        <v>32</v>
      </c>
      <c r="B39" s="29">
        <v>9</v>
      </c>
      <c r="C39" s="31">
        <v>8</v>
      </c>
      <c r="D39" s="33">
        <v>9</v>
      </c>
      <c r="E39" s="31">
        <v>6</v>
      </c>
      <c r="F39" s="33">
        <v>3</v>
      </c>
      <c r="G39" s="31">
        <v>4</v>
      </c>
      <c r="H39" s="33">
        <v>6</v>
      </c>
      <c r="I39" s="31">
        <v>6</v>
      </c>
    </row>
    <row r="41" spans="1:9" x14ac:dyDescent="0.3">
      <c r="A41" s="99"/>
    </row>
  </sheetData>
  <mergeCells count="6">
    <mergeCell ref="A28:A30"/>
    <mergeCell ref="B29:E29"/>
    <mergeCell ref="F29:I29"/>
    <mergeCell ref="B28:I28"/>
    <mergeCell ref="B15:E15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2019-11-23T16:11:36Z</dcterms:modified>
</cp:coreProperties>
</file>