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p\Desktop\Financial-master\"/>
    </mc:Choice>
  </mc:AlternateContent>
  <xr:revisionPtr revIDLastSave="0" documentId="13_ncr:1_{3E679CD9-C55F-4297-AB0C-DFEC6146F1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3" i="1"/>
  <c r="B13" i="1"/>
  <c r="B14" i="1" s="1"/>
  <c r="B15" i="1" s="1"/>
  <c r="B16" i="1" s="1"/>
  <c r="B12" i="1"/>
  <c r="B11" i="1"/>
  <c r="B10" i="1"/>
  <c r="B9" i="1"/>
</calcChain>
</file>

<file path=xl/sharedStrings.xml><?xml version="1.0" encoding="utf-8"?>
<sst xmlns="http://schemas.openxmlformats.org/spreadsheetml/2006/main" count="25" uniqueCount="25">
  <si>
    <t>日期（一月份）</t>
    <phoneticPr fontId="1" type="noConversion"/>
  </si>
  <si>
    <t>现货价格</t>
    <phoneticPr fontId="1" type="noConversion"/>
  </si>
  <si>
    <t>期货价格</t>
    <phoneticPr fontId="1" type="noConversion"/>
  </si>
  <si>
    <t>现货量</t>
    <phoneticPr fontId="1" type="noConversion"/>
  </si>
  <si>
    <t>一、最小风险保值持仓量分析</t>
    <phoneticPr fontId="1" type="noConversion"/>
  </si>
  <si>
    <t>样本容量</t>
    <phoneticPr fontId="1" type="noConversion"/>
  </si>
  <si>
    <t>现货平均值</t>
    <phoneticPr fontId="1" type="noConversion"/>
  </si>
  <si>
    <t>现货标准差</t>
    <phoneticPr fontId="1" type="noConversion"/>
  </si>
  <si>
    <t>期货平均值</t>
    <phoneticPr fontId="1" type="noConversion"/>
  </si>
  <si>
    <t>期货标准差</t>
    <phoneticPr fontId="1" type="noConversion"/>
  </si>
  <si>
    <t>现期货相关系数</t>
    <phoneticPr fontId="1" type="noConversion"/>
  </si>
  <si>
    <t>最小风险套现比</t>
    <phoneticPr fontId="1" type="noConversion"/>
  </si>
  <si>
    <t>最小风险套现量</t>
    <phoneticPr fontId="1" type="noConversion"/>
  </si>
  <si>
    <t>合约数（吨/手）</t>
    <phoneticPr fontId="1" type="noConversion"/>
  </si>
  <si>
    <t>输入</t>
    <phoneticPr fontId="1" type="noConversion"/>
  </si>
  <si>
    <t>期货套期保值分析</t>
    <phoneticPr fontId="1" type="noConversion"/>
  </si>
  <si>
    <t>二</t>
    <phoneticPr fontId="1" type="noConversion"/>
  </si>
  <si>
    <t>建仓日</t>
    <phoneticPr fontId="1" type="noConversion"/>
  </si>
  <si>
    <t>现货价</t>
    <phoneticPr fontId="1" type="noConversion"/>
  </si>
  <si>
    <t>期货价</t>
    <phoneticPr fontId="1" type="noConversion"/>
  </si>
  <si>
    <t>期货合约数</t>
    <phoneticPr fontId="1" type="noConversion"/>
  </si>
  <si>
    <t>预测空头收益</t>
    <phoneticPr fontId="1" type="noConversion"/>
  </si>
  <si>
    <t>预测多头收益</t>
    <phoneticPr fontId="1" type="noConversion"/>
  </si>
  <si>
    <t>1月份修正</t>
    <phoneticPr fontId="1" type="noConversion"/>
  </si>
  <si>
    <t>套期保值风险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</si>
</sst>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预测空头收益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Sheet1!$B$23:$O$23</c:f>
              <c:numCache>
                <c:formatCode>0.00_ </c:formatCode>
                <c:ptCount val="14"/>
                <c:pt idx="0">
                  <c:v>26.67300000000003</c:v>
                </c:pt>
                <c:pt idx="1">
                  <c:v>28.633000000000031</c:v>
                </c:pt>
                <c:pt idx="2">
                  <c:v>31.593000000000032</c:v>
                </c:pt>
                <c:pt idx="3">
                  <c:v>31.85300000000003</c:v>
                </c:pt>
                <c:pt idx="4">
                  <c:v>34.223000000000035</c:v>
                </c:pt>
                <c:pt idx="5">
                  <c:v>30.523000000000032</c:v>
                </c:pt>
                <c:pt idx="6">
                  <c:v>39.073000000000036</c:v>
                </c:pt>
                <c:pt idx="7">
                  <c:v>41.663000000000032</c:v>
                </c:pt>
                <c:pt idx="8">
                  <c:v>42.513000000000034</c:v>
                </c:pt>
                <c:pt idx="9">
                  <c:v>34.333000000000034</c:v>
                </c:pt>
                <c:pt idx="10">
                  <c:v>34.113000000000035</c:v>
                </c:pt>
                <c:pt idx="11">
                  <c:v>42.143000000000036</c:v>
                </c:pt>
                <c:pt idx="12">
                  <c:v>78.463000000000036</c:v>
                </c:pt>
                <c:pt idx="13">
                  <c:v>31.443000000000033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8-44D8-8337-E4F2C332E24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预测多头收益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Sheet1!$B$24:$O$24</c:f>
              <c:numCache>
                <c:formatCode>0.00_ </c:formatCode>
                <c:ptCount val="14"/>
                <c:pt idx="0">
                  <c:v>-26.67300000000003</c:v>
                </c:pt>
                <c:pt idx="1">
                  <c:v>-28.633000000000031</c:v>
                </c:pt>
                <c:pt idx="2">
                  <c:v>-31.593000000000032</c:v>
                </c:pt>
                <c:pt idx="3">
                  <c:v>-31.85300000000003</c:v>
                </c:pt>
                <c:pt idx="4">
                  <c:v>-34.223000000000035</c:v>
                </c:pt>
                <c:pt idx="5">
                  <c:v>-30.523000000000032</c:v>
                </c:pt>
                <c:pt idx="6">
                  <c:v>-39.073000000000036</c:v>
                </c:pt>
                <c:pt idx="7">
                  <c:v>-41.663000000000032</c:v>
                </c:pt>
                <c:pt idx="8">
                  <c:v>-42.513000000000034</c:v>
                </c:pt>
                <c:pt idx="9">
                  <c:v>-34.333000000000034</c:v>
                </c:pt>
                <c:pt idx="10">
                  <c:v>-34.113000000000035</c:v>
                </c:pt>
                <c:pt idx="11">
                  <c:v>-42.143000000000036</c:v>
                </c:pt>
                <c:pt idx="12">
                  <c:v>-78.463000000000036</c:v>
                </c:pt>
                <c:pt idx="13">
                  <c:v>-31.443000000000033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8-44D8-8337-E4F2C332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9928"/>
        <c:axId val="965603768"/>
      </c:lineChart>
      <c:catAx>
        <c:axId val="96559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603768"/>
        <c:crosses val="autoZero"/>
        <c:auto val="1"/>
        <c:lblAlgn val="ctr"/>
        <c:lblOffset val="100"/>
        <c:noMultiLvlLbl val="0"/>
      </c:catAx>
      <c:valAx>
        <c:axId val="9656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5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998220</xdr:colOff>
      <xdr:row>28</xdr:row>
      <xdr:rowOff>7620</xdr:rowOff>
    </xdr:from>
    <xdr:to>
      <xdr:col>6</xdr:col>
      <xdr:colOff>548640</xdr:colOff>
      <xdr:row>43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632DD1-DF7E-44CB-8A2D-0B6AE056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topLeftCell="A25" workbookViewId="0">
      <selection activeCell="A3" sqref="A3"/>
    </sheetView>
  </sheetViews>
  <sheetFormatPr defaultRowHeight="14" x14ac:dyDescent="0.3"/>
  <cols>
    <col min="1" max="1" width="15.58203125" customWidth="1"/>
    <col min="2" max="2" width="8.58203125" customWidth="1"/>
    <col min="3" max="3" width="7.33203125" customWidth="1"/>
    <col min="4" max="5" width="6.6640625" customWidth="1"/>
    <col min="6" max="6" width="6.83203125" customWidth="1"/>
    <col min="7" max="7" width="7.1640625" bestFit="1" customWidth="1"/>
    <col min="8" max="8" width="7" bestFit="1" customWidth="1"/>
    <col min="9" max="10" width="7.1640625" bestFit="1" customWidth="1"/>
    <col min="11" max="11" width="7" bestFit="1" customWidth="1"/>
    <col min="12" max="16" width="7.1640625" bestFit="1" customWidth="1"/>
    <col min="17" max="17" width="6.1640625" bestFit="1" customWidth="1"/>
    <col min="18" max="21" width="7.1640625" bestFit="1" customWidth="1"/>
  </cols>
  <sheetData>
    <row r="1" spans="1:21" x14ac:dyDescent="0.3">
      <c r="A1" t="s">
        <v>15</v>
      </c>
    </row>
    <row r="2" spans="1:21" x14ac:dyDescent="0.3">
      <c r="A2" t="s">
        <v>14</v>
      </c>
    </row>
    <row r="3" spans="1:21" x14ac:dyDescent="0.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  <row r="4" spans="1:21" x14ac:dyDescent="0.3">
      <c r="A4" t="s">
        <v>1</v>
      </c>
      <c r="B4">
        <v>1213</v>
      </c>
      <c r="C4">
        <v>1201</v>
      </c>
      <c r="D4">
        <v>1197</v>
      </c>
      <c r="E4">
        <v>1200</v>
      </c>
      <c r="F4">
        <v>1204</v>
      </c>
      <c r="G4">
        <v>1197</v>
      </c>
      <c r="H4">
        <v>1186</v>
      </c>
      <c r="I4">
        <v>1202</v>
      </c>
      <c r="J4">
        <v>1191</v>
      </c>
      <c r="K4">
        <v>1179</v>
      </c>
      <c r="L4">
        <v>1171</v>
      </c>
      <c r="M4">
        <v>1200</v>
      </c>
      <c r="N4">
        <v>1190</v>
      </c>
      <c r="O4">
        <v>1188</v>
      </c>
      <c r="P4">
        <v>1175</v>
      </c>
      <c r="Q4">
        <v>1158</v>
      </c>
      <c r="R4">
        <v>1143</v>
      </c>
      <c r="S4">
        <v>1127</v>
      </c>
      <c r="T4">
        <v>1140</v>
      </c>
      <c r="U4">
        <v>1121</v>
      </c>
    </row>
    <row r="5" spans="1:21" x14ac:dyDescent="0.3">
      <c r="A5" t="s">
        <v>2</v>
      </c>
      <c r="B5">
        <v>1226</v>
      </c>
      <c r="C5">
        <v>1215</v>
      </c>
      <c r="D5">
        <v>1217</v>
      </c>
      <c r="E5">
        <v>1222</v>
      </c>
      <c r="F5">
        <v>1225</v>
      </c>
      <c r="G5">
        <v>1219</v>
      </c>
      <c r="H5">
        <v>1210</v>
      </c>
      <c r="I5">
        <v>1222</v>
      </c>
      <c r="J5">
        <v>1212</v>
      </c>
      <c r="K5">
        <v>1100</v>
      </c>
      <c r="L5">
        <v>1195</v>
      </c>
      <c r="M5">
        <v>1222</v>
      </c>
      <c r="N5">
        <v>1211</v>
      </c>
      <c r="O5">
        <v>1203</v>
      </c>
      <c r="P5">
        <v>1196</v>
      </c>
      <c r="Q5">
        <v>1180</v>
      </c>
      <c r="R5">
        <v>1165</v>
      </c>
      <c r="S5">
        <v>1151</v>
      </c>
      <c r="T5">
        <v>1163</v>
      </c>
      <c r="U5">
        <v>1144</v>
      </c>
    </row>
    <row r="6" spans="1:21" x14ac:dyDescent="0.3">
      <c r="A6" t="s">
        <v>3</v>
      </c>
      <c r="B6">
        <v>1000</v>
      </c>
    </row>
    <row r="7" spans="1:21" x14ac:dyDescent="0.3">
      <c r="A7" t="s">
        <v>4</v>
      </c>
    </row>
    <row r="8" spans="1:21" x14ac:dyDescent="0.3">
      <c r="A8" t="s">
        <v>5</v>
      </c>
      <c r="B8">
        <v>20</v>
      </c>
    </row>
    <row r="9" spans="1:21" x14ac:dyDescent="0.3">
      <c r="A9" t="s">
        <v>6</v>
      </c>
      <c r="B9" s="1">
        <f>AVERAGE(B4:U4)</f>
        <v>1179.1500000000001</v>
      </c>
    </row>
    <row r="10" spans="1:21" x14ac:dyDescent="0.3">
      <c r="A10" t="s">
        <v>7</v>
      </c>
      <c r="B10" s="1">
        <f>VAR(B4:U4)^(0.5)</f>
        <v>27.265314383315896</v>
      </c>
    </row>
    <row r="11" spans="1:21" x14ac:dyDescent="0.3">
      <c r="A11" t="s">
        <v>8</v>
      </c>
      <c r="B11" s="1">
        <f>AVERAGE(B5:U5)</f>
        <v>1194.9000000000001</v>
      </c>
    </row>
    <row r="12" spans="1:21" x14ac:dyDescent="0.3">
      <c r="A12" t="s">
        <v>9</v>
      </c>
      <c r="B12" s="1">
        <f>VAR(B5:U5)^(0.5)</f>
        <v>34.069433746240534</v>
      </c>
    </row>
    <row r="13" spans="1:21" x14ac:dyDescent="0.3">
      <c r="A13" t="s">
        <v>10</v>
      </c>
      <c r="B13" s="1">
        <f>CORREL(B4:U4,B5:U5)</f>
        <v>0.75182885001984823</v>
      </c>
    </row>
    <row r="14" spans="1:21" x14ac:dyDescent="0.3">
      <c r="A14" t="s">
        <v>11</v>
      </c>
      <c r="B14" s="1">
        <f>B13*B10/B12</f>
        <v>0.60167862227824698</v>
      </c>
    </row>
    <row r="15" spans="1:21" x14ac:dyDescent="0.3">
      <c r="A15" t="s">
        <v>12</v>
      </c>
      <c r="B15" s="1">
        <f>B6*B14</f>
        <v>601.67862227824696</v>
      </c>
    </row>
    <row r="16" spans="1:21" x14ac:dyDescent="0.3">
      <c r="A16" t="s">
        <v>13</v>
      </c>
      <c r="B16" s="1">
        <f>B15/5</f>
        <v>120.3357244556494</v>
      </c>
    </row>
    <row r="18" spans="1:21" x14ac:dyDescent="0.3">
      <c r="A18" t="s">
        <v>16</v>
      </c>
    </row>
    <row r="19" spans="1:21" x14ac:dyDescent="0.3">
      <c r="A19" t="s">
        <v>17</v>
      </c>
      <c r="B19">
        <v>2.1</v>
      </c>
      <c r="C19">
        <v>2.2000000000000002</v>
      </c>
      <c r="D19">
        <v>2.2999999999999998</v>
      </c>
      <c r="E19">
        <v>2.7</v>
      </c>
      <c r="F19">
        <v>2.11</v>
      </c>
      <c r="G19">
        <v>2.14</v>
      </c>
      <c r="H19">
        <v>2.15</v>
      </c>
      <c r="I19">
        <v>2.16</v>
      </c>
      <c r="J19">
        <v>2.17</v>
      </c>
      <c r="K19">
        <v>2.1800000000000002</v>
      </c>
      <c r="L19">
        <v>2.21</v>
      </c>
      <c r="M19">
        <v>2.2200000000000002</v>
      </c>
      <c r="N19">
        <v>2.23</v>
      </c>
      <c r="O19">
        <v>2.2400000000000002</v>
      </c>
    </row>
    <row r="20" spans="1:21" x14ac:dyDescent="0.3">
      <c r="A20" t="s">
        <v>18</v>
      </c>
      <c r="B20">
        <v>1116</v>
      </c>
      <c r="C20">
        <v>1109</v>
      </c>
      <c r="D20">
        <v>1101</v>
      </c>
      <c r="E20">
        <v>1102</v>
      </c>
      <c r="F20">
        <v>1099</v>
      </c>
      <c r="G20">
        <v>1109</v>
      </c>
      <c r="H20">
        <v>1091</v>
      </c>
      <c r="I20">
        <v>1084</v>
      </c>
      <c r="J20">
        <v>1080</v>
      </c>
      <c r="K20">
        <v>1097</v>
      </c>
      <c r="L20">
        <v>1101</v>
      </c>
      <c r="M20">
        <v>1081</v>
      </c>
      <c r="N20">
        <v>1085</v>
      </c>
      <c r="O20">
        <v>1098</v>
      </c>
    </row>
    <row r="21" spans="1:21" x14ac:dyDescent="0.3">
      <c r="A21" t="s">
        <v>19</v>
      </c>
      <c r="B21">
        <v>1137</v>
      </c>
      <c r="C21">
        <v>1129</v>
      </c>
      <c r="D21">
        <v>1121</v>
      </c>
      <c r="E21">
        <v>1123</v>
      </c>
      <c r="F21">
        <v>1122</v>
      </c>
      <c r="G21">
        <v>1132</v>
      </c>
      <c r="H21">
        <v>1117</v>
      </c>
      <c r="I21">
        <v>1110</v>
      </c>
      <c r="J21">
        <v>1105</v>
      </c>
      <c r="K21">
        <v>1119</v>
      </c>
      <c r="L21">
        <v>1125</v>
      </c>
      <c r="M21">
        <v>1106</v>
      </c>
      <c r="N21">
        <v>1170</v>
      </c>
      <c r="O21">
        <v>1116</v>
      </c>
    </row>
    <row r="22" spans="1:21" x14ac:dyDescent="0.3">
      <c r="A22" t="s">
        <v>20</v>
      </c>
      <c r="B22">
        <v>126</v>
      </c>
    </row>
    <row r="23" spans="1:21" x14ac:dyDescent="0.3">
      <c r="A23" t="s">
        <v>21</v>
      </c>
      <c r="B23" s="1">
        <f>($B$9-B20)+(5*$B$22*(B21-$B$11))/($B$6)</f>
        <v>26.67300000000003</v>
      </c>
      <c r="C23" s="1">
        <f t="shared" ref="C23:O23" si="0">($B$9-C20)+(5*$B$22*(C21-$B$11))/($B$6)</f>
        <v>28.633000000000031</v>
      </c>
      <c r="D23" s="1">
        <f t="shared" si="0"/>
        <v>31.593000000000032</v>
      </c>
      <c r="E23" s="1">
        <f t="shared" si="0"/>
        <v>31.85300000000003</v>
      </c>
      <c r="F23" s="1">
        <f t="shared" si="0"/>
        <v>34.223000000000035</v>
      </c>
      <c r="G23" s="1">
        <f t="shared" si="0"/>
        <v>30.523000000000032</v>
      </c>
      <c r="H23" s="1">
        <f t="shared" si="0"/>
        <v>39.073000000000036</v>
      </c>
      <c r="I23" s="1">
        <f t="shared" si="0"/>
        <v>41.663000000000032</v>
      </c>
      <c r="J23" s="1">
        <f t="shared" si="0"/>
        <v>42.513000000000034</v>
      </c>
      <c r="K23" s="1">
        <f t="shared" si="0"/>
        <v>34.333000000000034</v>
      </c>
      <c r="L23" s="1">
        <f t="shared" si="0"/>
        <v>34.113000000000035</v>
      </c>
      <c r="M23" s="1">
        <f t="shared" si="0"/>
        <v>42.143000000000036</v>
      </c>
      <c r="N23" s="1">
        <f t="shared" si="0"/>
        <v>78.463000000000036</v>
      </c>
      <c r="O23" s="1">
        <f t="shared" si="0"/>
        <v>31.443000000000033</v>
      </c>
    </row>
    <row r="24" spans="1:21" x14ac:dyDescent="0.3">
      <c r="A24" t="s">
        <v>22</v>
      </c>
      <c r="B24" s="1">
        <f>-B23</f>
        <v>-26.67300000000003</v>
      </c>
      <c r="C24" s="1">
        <f t="shared" ref="C24:O24" si="1">-C23</f>
        <v>-28.633000000000031</v>
      </c>
      <c r="D24" s="1">
        <f t="shared" si="1"/>
        <v>-31.593000000000032</v>
      </c>
      <c r="E24" s="1">
        <f t="shared" si="1"/>
        <v>-31.85300000000003</v>
      </c>
      <c r="F24" s="1">
        <f t="shared" si="1"/>
        <v>-34.223000000000035</v>
      </c>
      <c r="G24" s="1">
        <f t="shared" si="1"/>
        <v>-30.523000000000032</v>
      </c>
      <c r="H24" s="1">
        <f t="shared" si="1"/>
        <v>-39.073000000000036</v>
      </c>
      <c r="I24" s="1">
        <f t="shared" si="1"/>
        <v>-41.663000000000032</v>
      </c>
      <c r="J24" s="1">
        <f t="shared" si="1"/>
        <v>-42.513000000000034</v>
      </c>
      <c r="K24" s="1">
        <f t="shared" si="1"/>
        <v>-34.333000000000034</v>
      </c>
      <c r="L24" s="1">
        <f t="shared" si="1"/>
        <v>-34.113000000000035</v>
      </c>
      <c r="M24" s="1">
        <f t="shared" si="1"/>
        <v>-42.143000000000036</v>
      </c>
      <c r="N24" s="1">
        <f t="shared" si="1"/>
        <v>-78.463000000000036</v>
      </c>
      <c r="O24" s="1">
        <f t="shared" si="1"/>
        <v>-31.443000000000033</v>
      </c>
    </row>
    <row r="25" spans="1:21" x14ac:dyDescent="0.3">
      <c r="A25" t="s">
        <v>23</v>
      </c>
      <c r="B25">
        <f>(B4-(5*$B$22*B5)/$B$6)</f>
        <v>440.62</v>
      </c>
      <c r="C25">
        <f t="shared" ref="C25:U25" si="2">(C4-(5*$B$22*C5)/$B$6)</f>
        <v>435.54999999999995</v>
      </c>
      <c r="D25">
        <f t="shared" si="2"/>
        <v>430.28999999999996</v>
      </c>
      <c r="E25">
        <f t="shared" si="2"/>
        <v>430.14</v>
      </c>
      <c r="F25">
        <f t="shared" si="2"/>
        <v>432.25</v>
      </c>
      <c r="G25">
        <f t="shared" si="2"/>
        <v>429.03</v>
      </c>
      <c r="H25">
        <f t="shared" si="2"/>
        <v>423.70000000000005</v>
      </c>
      <c r="I25">
        <f t="shared" si="2"/>
        <v>432.14</v>
      </c>
      <c r="J25">
        <f t="shared" si="2"/>
        <v>427.44000000000005</v>
      </c>
      <c r="K25">
        <f t="shared" si="2"/>
        <v>486</v>
      </c>
      <c r="L25">
        <f t="shared" si="2"/>
        <v>418.15</v>
      </c>
      <c r="M25">
        <f t="shared" si="2"/>
        <v>430.14</v>
      </c>
      <c r="N25">
        <f t="shared" si="2"/>
        <v>427.07000000000005</v>
      </c>
      <c r="O25">
        <f t="shared" si="2"/>
        <v>430.11</v>
      </c>
      <c r="P25">
        <f t="shared" si="2"/>
        <v>421.52</v>
      </c>
      <c r="Q25">
        <f t="shared" si="2"/>
        <v>414.6</v>
      </c>
      <c r="R25">
        <f t="shared" si="2"/>
        <v>409.04999999999995</v>
      </c>
      <c r="S25">
        <f t="shared" si="2"/>
        <v>401.87</v>
      </c>
      <c r="T25">
        <f t="shared" si="2"/>
        <v>407.30999999999995</v>
      </c>
      <c r="U25">
        <f t="shared" si="2"/>
        <v>400.28</v>
      </c>
    </row>
    <row r="26" spans="1:21" x14ac:dyDescent="0.3">
      <c r="A26" t="s">
        <v>24</v>
      </c>
      <c r="B26">
        <f>VAR((B25:U25))^0.5</f>
        <v>18.003486826021703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2015-06-05T18:17:20Z</dcterms:created>
  <dcterms:modified xsi:type="dcterms:W3CDTF">2019-11-23T10:55:11Z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3b194d91</vt:lpwstr>
  </property>
</Properties>
</file>