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fit &amp; Loss" sheetId="1" state="visible" r:id="rId2"/>
    <sheet name="Quarters" sheetId="2" state="visible" r:id="rId3"/>
    <sheet name="Balance Sheet" sheetId="3" state="visible" r:id="rId4"/>
    <sheet name="Cash Flow" sheetId="4" state="visible" r:id="rId5"/>
    <sheet name="Customization" sheetId="5" state="visible" r:id="rId6"/>
    <sheet name="Data Sheet" sheetId="6" state="visible" r:id="rId7"/>
  </sheets>
  <definedNames>
    <definedName function="false" hidden="false" name="UPDATE" vbProcedure="false">'Data Sheet'!$E$1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<sst xmlns="http://schemas.openxmlformats.org/spreadsheetml/2006/main" count="146" uniqueCount="94">
  <si>
    <t xml:space="preserve">SCREENER.IN</t>
  </si>
  <si>
    <t xml:space="preserve">Narration</t>
  </si>
  <si>
    <t xml:space="preserve">Trailing</t>
  </si>
  <si>
    <t xml:space="preserve">Best Case</t>
  </si>
  <si>
    <t xml:space="preserve">Worst Case</t>
  </si>
  <si>
    <t xml:space="preserve">Sales</t>
  </si>
  <si>
    <t xml:space="preserve">Expenses</t>
  </si>
  <si>
    <t xml:space="preserve">Operating Profit</t>
  </si>
  <si>
    <t xml:space="preserve">Other Income</t>
  </si>
  <si>
    <t xml:space="preserve">Depreciation</t>
  </si>
  <si>
    <t xml:space="preserve">Interest</t>
  </si>
  <si>
    <t xml:space="preserve">Profit before tax</t>
  </si>
  <si>
    <t xml:space="preserve">Tax</t>
  </si>
  <si>
    <t xml:space="preserve">Net profit</t>
  </si>
  <si>
    <t xml:space="preserve">EPS</t>
  </si>
  <si>
    <t xml:space="preserve">Price to earning</t>
  </si>
  <si>
    <t xml:space="preserve">Price</t>
  </si>
  <si>
    <t xml:space="preserve">RATIOS:</t>
  </si>
  <si>
    <t xml:space="preserve">Dividend Payout</t>
  </si>
  <si>
    <t xml:space="preserve">OPM</t>
  </si>
  <si>
    <t xml:space="preserve">TRENDS:</t>
  </si>
  <si>
    <t xml:space="preserve">10 YEARS</t>
  </si>
  <si>
    <t xml:space="preserve">7 YEARS</t>
  </si>
  <si>
    <t xml:space="preserve">5 YEARS</t>
  </si>
  <si>
    <t xml:space="preserve">3 YEARS</t>
  </si>
  <si>
    <t xml:space="preserve">RECENT</t>
  </si>
  <si>
    <t xml:space="preserve">BEST</t>
  </si>
  <si>
    <t xml:space="preserve">WORST</t>
  </si>
  <si>
    <t xml:space="preserve">Sales Growth</t>
  </si>
  <si>
    <t xml:space="preserve">Price to Earning</t>
  </si>
  <si>
    <t xml:space="preserve">Equity Share Capital</t>
  </si>
  <si>
    <t xml:space="preserve">Reserves</t>
  </si>
  <si>
    <t xml:space="preserve">Borrowings</t>
  </si>
  <si>
    <t xml:space="preserve">Other Liabilities</t>
  </si>
  <si>
    <t xml:space="preserve">Total</t>
  </si>
  <si>
    <t xml:space="preserve">Net Block</t>
  </si>
  <si>
    <t xml:space="preserve">Capital Work in Progress</t>
  </si>
  <si>
    <t xml:space="preserve">Investments</t>
  </si>
  <si>
    <t xml:space="preserve">Other Assets</t>
  </si>
  <si>
    <t xml:space="preserve">Working Capital</t>
  </si>
  <si>
    <t xml:space="preserve">Debtors</t>
  </si>
  <si>
    <t xml:space="preserve">Inventory</t>
  </si>
  <si>
    <t xml:space="preserve">Debtor Days</t>
  </si>
  <si>
    <t xml:space="preserve">Inventory Turnover</t>
  </si>
  <si>
    <t xml:space="preserve">Return on Equity</t>
  </si>
  <si>
    <t xml:space="preserve">Return on Capital Emp</t>
  </si>
  <si>
    <t xml:space="preserve">Cash from Operating Activity</t>
  </si>
  <si>
    <t xml:space="preserve">Cash from Investing Activity</t>
  </si>
  <si>
    <t xml:space="preserve">Cash from Financing Activity</t>
  </si>
  <si>
    <t xml:space="preserve">Net Cash Flow</t>
  </si>
  <si>
    <t xml:space="preserve">How to use it?</t>
  </si>
  <si>
    <t xml:space="preserve">You can customize this workbook as you want.</t>
  </si>
  <si>
    <t xml:space="preserve">You can add custom formating, add conditional formating, add your own formulas… do ANYTHING.</t>
  </si>
  <si>
    <t xml:space="preserve">Please don't edit the "Data Sheet" only.</t>
  </si>
  <si>
    <t xml:space="preserve">After customization, you can upload this back on Screener.</t>
  </si>
  <si>
    <t xml:space="preserve">Upload on:</t>
  </si>
  <si>
    <t xml:space="preserve"> https://www.screener.in/excel/</t>
  </si>
  <si>
    <t xml:space="preserve">Download your customized workbooks now onwards.</t>
  </si>
  <si>
    <t xml:space="preserve">Now whenever you will "Export to excel" from Screener, it will export your customized file.</t>
  </si>
  <si>
    <t xml:space="preserve">TESTING:</t>
  </si>
  <si>
    <t xml:space="preserve">This is a testing feature currently.</t>
  </si>
  <si>
    <t xml:space="preserve">You can report any formula errors on the worksheet at:</t>
  </si>
  <si>
    <t xml:space="preserve"> screener.feedback@dalal-street.in</t>
  </si>
  <si>
    <t xml:space="preserve">COMPANY NAME</t>
  </si>
  <si>
    <t xml:space="preserve">20 MICRONS LTD</t>
  </si>
  <si>
    <t xml:space="preserve">LATEST VERSION</t>
  </si>
  <si>
    <t xml:space="preserve">PLEASE DO NOT MAKE ANY CHANGES TO THIS SHEET</t>
  </si>
  <si>
    <t xml:space="preserve">CURRENT VERSION</t>
  </si>
  <si>
    <t xml:space="preserve">META</t>
  </si>
  <si>
    <t xml:space="preserve">Number of shares</t>
  </si>
  <si>
    <t xml:space="preserve">Face Value</t>
  </si>
  <si>
    <t xml:space="preserve">Current Price</t>
  </si>
  <si>
    <t xml:space="preserve">Market Capitalization</t>
  </si>
  <si>
    <t xml:space="preserve">PROFIT &amp; LOSS</t>
  </si>
  <si>
    <t xml:space="preserve">Report Date</t>
  </si>
  <si>
    <t xml:space="preserve">Raw Material Cost</t>
  </si>
  <si>
    <t xml:space="preserve">Change in Inventory</t>
  </si>
  <si>
    <t xml:space="preserve">Power and Fuel</t>
  </si>
  <si>
    <t xml:space="preserve">Other Mfr. Exp</t>
  </si>
  <si>
    <t xml:space="preserve">Employee Cost</t>
  </si>
  <si>
    <t xml:space="preserve">Selling and admin</t>
  </si>
  <si>
    <t xml:space="preserve">Other Expenses</t>
  </si>
  <si>
    <t xml:space="preserve">Dividend Amount</t>
  </si>
  <si>
    <t xml:space="preserve">Quarters</t>
  </si>
  <si>
    <t xml:space="preserve">BALANCE SHEET</t>
  </si>
  <si>
    <t xml:space="preserve">Receivables</t>
  </si>
  <si>
    <t xml:space="preserve">Cash &amp; Bank</t>
  </si>
  <si>
    <t xml:space="preserve">No. of Equity Shares</t>
  </si>
  <si>
    <t xml:space="preserve">New Bonus Shares</t>
  </si>
  <si>
    <t xml:space="preserve">Face value</t>
  </si>
  <si>
    <t xml:space="preserve">CASH FLOW:</t>
  </si>
  <si>
    <t xml:space="preserve">PRICE:</t>
  </si>
  <si>
    <t xml:space="preserve">DERIVED:</t>
  </si>
  <si>
    <t xml:space="preserve">Adjusted Equity Shares in Cr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</si>
</sst>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\-YY;@"/>
    <numFmt numFmtId="166" formatCode="_ * #,##0.00_ ;_ * \-#,##0.00_ ;_ * \-??_ ;_ @_ "/>
    <numFmt numFmtId="167" formatCode="0%"/>
    <numFmt numFmtId="168" formatCode="0.00%"/>
    <numFmt numFmtId="169" formatCode="_(* #,##0.00_);_(* \(#,##0.00\);_(* \-??_);_(@_)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1"/>
      <color rgb="FFFF8119"/>
      <name val="Calibri"/>
      <family val="2"/>
      <charset val="1"/>
    </font>
    <font>
      <u val="single"/>
      <sz val="11"/>
      <color rgb="FFFF8119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D3C4A"/>
        <bgColor rgb="FF993366"/>
      </patternFill>
    </fill>
    <fill>
      <patternFill patternType="solid">
        <fgColor rgb="FF0275D8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1">
    <dxf>
      <font>
        <b val="1"/>
        <i val="0"/>
        <color rgb="FFFFFFFF"/>
      </font>
      <fill>
        <patternFill>
          <bgColor rgb="FFDA1F2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D3C4A"/>
      <rgbColor rgb="FFFFFFCC"/>
      <rgbColor rgb="FFCCFFFF"/>
      <rgbColor rgb="FF660066"/>
      <rgbColor rgb="FFFF8080"/>
      <rgbColor rgb="FF0275D8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119"/>
      <rgbColor rgb="FFFF6600"/>
      <rgbColor rgb="FF666699"/>
      <rgbColor rgb="FF969696"/>
      <rgbColor rgb="FF003366"/>
      <rgbColor rgb="FF339966"/>
      <rgbColor rgb="FF003300"/>
      <rgbColor rgb="FF333300"/>
      <rgbColor rgb="FFDA1F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nnual" displayName="Annual" ref="A3:N19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2.xml><?xml version="1.0" encoding="utf-8"?>
<table xmlns="http://schemas.openxmlformats.org/spreadsheetml/2006/main" id="2" name="Quarters" displayName="Quarters" ref="A3:K14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screener.in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screener.in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screener.in/exc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M15" activeCellId="0" sqref="M15"/>
    </sheetView>
  </sheetViews>
  <sheetFormatPr defaultRowHeight="15" zeroHeight="false" outlineLevelRow="0" outlineLevelCol="0"/>
  <cols>
    <col collapsed="false" customWidth="true" hidden="false" outlineLevel="0" max="1" min="1" style="1" width="20.67"/>
    <col collapsed="false" customWidth="true" hidden="false" outlineLevel="0" max="6" min="2" style="1" width="13.51"/>
    <col collapsed="false" customWidth="true" hidden="false" outlineLevel="0" max="7" min="7" style="1" width="14.83"/>
    <col collapsed="false" customWidth="true" hidden="false" outlineLevel="0" max="11" min="8" style="1" width="13.51"/>
    <col collapsed="false" customWidth="true" hidden="false" outlineLevel="0" max="12" min="12" style="1" width="13.33"/>
    <col collapsed="false" customWidth="true" hidden="false" outlineLevel="0" max="14" min="13" style="1" width="12.17"/>
    <col collapsed="false" customWidth="true" hidden="false" outlineLevel="0" max="1025" min="15" style="1" width="8.83"/>
  </cols>
  <sheetData>
    <row r="1" s="2" customFormat="true" ht="15" hidden="false" customHeight="false" outlineLevel="0" collapsed="false">
      <c r="A1" s="2" t="str">
        <f aca="false">'Data Sheet'!B1</f>
        <v>20 MICRONS LTD</v>
      </c>
      <c r="H1" s="2" t="str">
        <f aca="false">UPDATE</f>
        <v/>
      </c>
      <c r="J1" s="3"/>
      <c r="K1" s="3"/>
      <c r="M1" s="2" t="s">
        <v>0</v>
      </c>
    </row>
    <row r="3" s="2" customFormat="true" ht="15" hidden="false" customHeight="false" outlineLevel="0" collapsed="false">
      <c r="A3" s="4" t="s">
        <v>1</v>
      </c>
      <c r="B3" s="5" t="n">
        <f aca="false">'Data Sheet'!B16</f>
        <v>0</v>
      </c>
      <c r="C3" s="5" t="n">
        <f aca="false">'Data Sheet'!C16</f>
        <v>40633</v>
      </c>
      <c r="D3" s="5" t="n">
        <f aca="false">'Data Sheet'!D16</f>
        <v>40999</v>
      </c>
      <c r="E3" s="5" t="n">
        <f aca="false">'Data Sheet'!E16</f>
        <v>41364</v>
      </c>
      <c r="F3" s="5" t="n">
        <f aca="false">'Data Sheet'!F16</f>
        <v>41729</v>
      </c>
      <c r="G3" s="5" t="n">
        <f aca="false">'Data Sheet'!G16</f>
        <v>42094</v>
      </c>
      <c r="H3" s="5" t="n">
        <f aca="false">'Data Sheet'!H16</f>
        <v>42460</v>
      </c>
      <c r="I3" s="5" t="n">
        <f aca="false">'Data Sheet'!I16</f>
        <v>42825</v>
      </c>
      <c r="J3" s="5" t="n">
        <f aca="false">'Data Sheet'!J16</f>
        <v>43190</v>
      </c>
      <c r="K3" s="5" t="n">
        <f aca="false">'Data Sheet'!K16</f>
        <v>43555</v>
      </c>
      <c r="L3" s="6" t="s">
        <v>2</v>
      </c>
      <c r="M3" s="6" t="s">
        <v>3</v>
      </c>
      <c r="N3" s="6" t="s">
        <v>4</v>
      </c>
    </row>
    <row r="4" s="2" customFormat="true" ht="15" hidden="false" customHeight="false" outlineLevel="0" collapsed="false">
      <c r="A4" s="2" t="s">
        <v>5</v>
      </c>
      <c r="B4" s="7" t="n">
        <f aca="false">'Data Sheet'!B17</f>
        <v>178.78</v>
      </c>
      <c r="C4" s="7" t="n">
        <f aca="false">'Data Sheet'!C17</f>
        <v>253.42</v>
      </c>
      <c r="D4" s="7" t="n">
        <f aca="false">'Data Sheet'!D17</f>
        <v>300.37</v>
      </c>
      <c r="E4" s="7" t="n">
        <f aca="false">'Data Sheet'!E17</f>
        <v>311.82</v>
      </c>
      <c r="F4" s="7" t="n">
        <f aca="false">'Data Sheet'!F17</f>
        <v>327.04</v>
      </c>
      <c r="G4" s="7" t="n">
        <f aca="false">'Data Sheet'!G17</f>
        <v>355.88</v>
      </c>
      <c r="H4" s="7" t="n">
        <f aca="false">'Data Sheet'!H17</f>
        <v>356.6</v>
      </c>
      <c r="I4" s="7" t="n">
        <f aca="false">'Data Sheet'!I17</f>
        <v>392.2</v>
      </c>
      <c r="J4" s="7" t="n">
        <f aca="false">'Data Sheet'!J17</f>
        <v>426.56</v>
      </c>
      <c r="K4" s="7" t="n">
        <f aca="false">'Data Sheet'!K17</f>
        <v>479.64</v>
      </c>
      <c r="L4" s="7" t="n">
        <f aca="false">SUM(Quarters!H4:K4)</f>
        <v>531.27</v>
      </c>
      <c r="M4" s="7" t="n">
        <f aca="false">$K4+M23*K4</f>
        <v>539.325135033758</v>
      </c>
      <c r="N4" s="7" t="n">
        <f aca="false">$K4+N23*L4</f>
        <v>516.375145253426</v>
      </c>
    </row>
    <row r="5" customFormat="false" ht="15" hidden="false" customHeight="false" outlineLevel="0" collapsed="false">
      <c r="A5" s="1" t="s">
        <v>6</v>
      </c>
      <c r="B5" s="8" t="n">
        <f aca="false">SUM('Data Sheet'!B18,'Data Sheet'!B20:B24, -1*'Data Sheet'!B19)</f>
        <v>158.5</v>
      </c>
      <c r="C5" s="8" t="n">
        <f aca="false">SUM('Data Sheet'!C18,'Data Sheet'!C20:C24, -1*'Data Sheet'!C19)</f>
        <v>227.14</v>
      </c>
      <c r="D5" s="8" t="n">
        <f aca="false">SUM('Data Sheet'!D18,'Data Sheet'!D20:D24, -1*'Data Sheet'!D19)</f>
        <v>264.25</v>
      </c>
      <c r="E5" s="8" t="n">
        <f aca="false">SUM('Data Sheet'!E18,'Data Sheet'!E20:E24, -1*'Data Sheet'!E19)</f>
        <v>273.01</v>
      </c>
      <c r="F5" s="8" t="n">
        <f aca="false">SUM('Data Sheet'!F18,'Data Sheet'!F20:F24, -1*'Data Sheet'!F19)</f>
        <v>296.51</v>
      </c>
      <c r="G5" s="8" t="n">
        <f aca="false">SUM('Data Sheet'!G18,'Data Sheet'!G20:G24, -1*'Data Sheet'!G19)</f>
        <v>325.96</v>
      </c>
      <c r="H5" s="8" t="n">
        <f aca="false">SUM('Data Sheet'!H18,'Data Sheet'!H20:H24, -1*'Data Sheet'!H19)</f>
        <v>310.43</v>
      </c>
      <c r="I5" s="8" t="n">
        <f aca="false">SUM('Data Sheet'!I18,'Data Sheet'!I20:I24, -1*'Data Sheet'!I19)</f>
        <v>336.62</v>
      </c>
      <c r="J5" s="8" t="n">
        <f aca="false">SUM('Data Sheet'!J18,'Data Sheet'!J20:J24, -1*'Data Sheet'!J19)</f>
        <v>366.59</v>
      </c>
      <c r="K5" s="8" t="n">
        <f aca="false">SUM('Data Sheet'!K18,'Data Sheet'!K20:K24, -1*'Data Sheet'!K19)</f>
        <v>410.55</v>
      </c>
      <c r="L5" s="8" t="n">
        <f aca="false">SUM(Quarters!H5:K5)</f>
        <v>459.74</v>
      </c>
      <c r="M5" s="8" t="n">
        <f aca="false">M4-M6</f>
        <v>462.629977199013</v>
      </c>
      <c r="N5" s="8" t="n">
        <f aca="false">N4-N6</f>
        <v>453.360861759792</v>
      </c>
    </row>
    <row r="6" s="2" customFormat="true" ht="15" hidden="false" customHeight="false" outlineLevel="0" collapsed="false">
      <c r="A6" s="2" t="s">
        <v>7</v>
      </c>
      <c r="B6" s="7" t="n">
        <f aca="false">B4-B5</f>
        <v>20.28</v>
      </c>
      <c r="C6" s="7" t="n">
        <f aca="false">C4-C5</f>
        <v>26.28</v>
      </c>
      <c r="D6" s="7" t="n">
        <f aca="false">D4-D5</f>
        <v>36.12</v>
      </c>
      <c r="E6" s="7" t="n">
        <f aca="false">E4-E5</f>
        <v>38.81</v>
      </c>
      <c r="F6" s="7" t="n">
        <f aca="false">F4-F5</f>
        <v>30.53</v>
      </c>
      <c r="G6" s="7" t="n">
        <f aca="false">G4-G5</f>
        <v>29.92</v>
      </c>
      <c r="H6" s="7" t="n">
        <f aca="false">H4-H5</f>
        <v>46.17</v>
      </c>
      <c r="I6" s="7" t="n">
        <f aca="false">I4-I5</f>
        <v>55.58</v>
      </c>
      <c r="J6" s="7" t="n">
        <f aca="false">J4-J5</f>
        <v>59.97</v>
      </c>
      <c r="K6" s="7" t="n">
        <f aca="false">K4-K5</f>
        <v>69.09</v>
      </c>
      <c r="L6" s="7" t="n">
        <f aca="false">SUM(Quarters!H6:K6)</f>
        <v>71.53</v>
      </c>
      <c r="M6" s="7" t="n">
        <f aca="false">M4*M24</f>
        <v>76.6951578347452</v>
      </c>
      <c r="N6" s="7" t="n">
        <f aca="false">N4*N24</f>
        <v>63.0142834936335</v>
      </c>
    </row>
    <row r="7" customFormat="false" ht="15" hidden="false" customHeight="false" outlineLevel="0" collapsed="false">
      <c r="A7" s="1" t="s">
        <v>8</v>
      </c>
      <c r="B7" s="8" t="n">
        <f aca="false">'Data Sheet'!B25</f>
        <v>1.63</v>
      </c>
      <c r="C7" s="8" t="n">
        <f aca="false">'Data Sheet'!C25</f>
        <v>1.75</v>
      </c>
      <c r="D7" s="8" t="n">
        <f aca="false">'Data Sheet'!D25</f>
        <v>2.11</v>
      </c>
      <c r="E7" s="8" t="n">
        <f aca="false">'Data Sheet'!E25</f>
        <v>-4.97</v>
      </c>
      <c r="F7" s="8" t="n">
        <f aca="false">'Data Sheet'!F25</f>
        <v>2.25</v>
      </c>
      <c r="G7" s="8" t="n">
        <f aca="false">'Data Sheet'!G25</f>
        <v>4.4</v>
      </c>
      <c r="H7" s="8" t="n">
        <f aca="false">'Data Sheet'!H25</f>
        <v>3.77</v>
      </c>
      <c r="I7" s="8" t="n">
        <f aca="false">'Data Sheet'!I25</f>
        <v>1.64</v>
      </c>
      <c r="J7" s="8" t="n">
        <f aca="false">'Data Sheet'!J25</f>
        <v>0.78</v>
      </c>
      <c r="K7" s="8" t="n">
        <f aca="false">'Data Sheet'!K25</f>
        <v>1.74</v>
      </c>
      <c r="L7" s="8" t="n">
        <f aca="false">SUM(Quarters!H7:K7)</f>
        <v>1.65</v>
      </c>
      <c r="M7" s="8" t="n">
        <v>0</v>
      </c>
      <c r="N7" s="8" t="n">
        <v>0</v>
      </c>
    </row>
    <row r="8" customFormat="false" ht="15" hidden="false" customHeight="false" outlineLevel="0" collapsed="false">
      <c r="A8" s="1" t="s">
        <v>9</v>
      </c>
      <c r="B8" s="8" t="n">
        <f aca="false">'Data Sheet'!B26</f>
        <v>4.8</v>
      </c>
      <c r="C8" s="8" t="n">
        <f aca="false">'Data Sheet'!C26</f>
        <v>5.82</v>
      </c>
      <c r="D8" s="8" t="n">
        <f aca="false">'Data Sheet'!D26</f>
        <v>6.93</v>
      </c>
      <c r="E8" s="8" t="n">
        <f aca="false">'Data Sheet'!E26</f>
        <v>8.42</v>
      </c>
      <c r="F8" s="8" t="n">
        <f aca="false">'Data Sheet'!F26</f>
        <v>10.89</v>
      </c>
      <c r="G8" s="8" t="n">
        <f aca="false">'Data Sheet'!G26</f>
        <v>10.54</v>
      </c>
      <c r="H8" s="8" t="n">
        <f aca="false">'Data Sheet'!H26</f>
        <v>10.22</v>
      </c>
      <c r="I8" s="8" t="n">
        <f aca="false">'Data Sheet'!I26</f>
        <v>10.23</v>
      </c>
      <c r="J8" s="8" t="n">
        <f aca="false">'Data Sheet'!J26</f>
        <v>10.34</v>
      </c>
      <c r="K8" s="8" t="n">
        <f aca="false">'Data Sheet'!K26</f>
        <v>10.47</v>
      </c>
      <c r="L8" s="8" t="n">
        <f aca="false">SUM(Quarters!H8:K8)</f>
        <v>12</v>
      </c>
      <c r="M8" s="8" t="n">
        <f aca="false">+$L8</f>
        <v>12</v>
      </c>
      <c r="N8" s="8" t="n">
        <f aca="false">+$L8</f>
        <v>12</v>
      </c>
    </row>
    <row r="9" customFormat="false" ht="15" hidden="false" customHeight="false" outlineLevel="0" collapsed="false">
      <c r="A9" s="1" t="s">
        <v>10</v>
      </c>
      <c r="B9" s="8" t="n">
        <f aca="false">'Data Sheet'!B27</f>
        <v>8.09</v>
      </c>
      <c r="C9" s="8" t="n">
        <f aca="false">'Data Sheet'!C27</f>
        <v>11.32</v>
      </c>
      <c r="D9" s="8" t="n">
        <f aca="false">'Data Sheet'!D27</f>
        <v>15.78</v>
      </c>
      <c r="E9" s="8" t="n">
        <f aca="false">'Data Sheet'!E27</f>
        <v>17.81</v>
      </c>
      <c r="F9" s="8" t="n">
        <f aca="false">'Data Sheet'!F27</f>
        <v>23.83</v>
      </c>
      <c r="G9" s="8" t="n">
        <f aca="false">'Data Sheet'!G27</f>
        <v>26.74</v>
      </c>
      <c r="H9" s="8" t="n">
        <f aca="false">'Data Sheet'!H27</f>
        <v>25.22</v>
      </c>
      <c r="I9" s="8" t="n">
        <f aca="false">'Data Sheet'!I27</f>
        <v>23.89</v>
      </c>
      <c r="J9" s="8" t="n">
        <f aca="false">'Data Sheet'!J27</f>
        <v>22.37</v>
      </c>
      <c r="K9" s="8" t="n">
        <f aca="false">'Data Sheet'!K27</f>
        <v>21.9</v>
      </c>
      <c r="L9" s="8" t="n">
        <f aca="false">SUM(Quarters!H9:K9)</f>
        <v>21.15</v>
      </c>
      <c r="M9" s="8" t="n">
        <f aca="false">+$L9</f>
        <v>21.15</v>
      </c>
      <c r="N9" s="8" t="n">
        <f aca="false">+$L9</f>
        <v>21.15</v>
      </c>
    </row>
    <row r="10" customFormat="false" ht="15" hidden="false" customHeight="false" outlineLevel="0" collapsed="false">
      <c r="A10" s="1" t="s">
        <v>11</v>
      </c>
      <c r="B10" s="8" t="n">
        <f aca="false">'Data Sheet'!B28</f>
        <v>9.02</v>
      </c>
      <c r="C10" s="8" t="n">
        <f aca="false">'Data Sheet'!C28</f>
        <v>10.89</v>
      </c>
      <c r="D10" s="8" t="n">
        <f aca="false">'Data Sheet'!D28</f>
        <v>15.52</v>
      </c>
      <c r="E10" s="8" t="n">
        <f aca="false">'Data Sheet'!E28</f>
        <v>7.61</v>
      </c>
      <c r="F10" s="8" t="n">
        <f aca="false">'Data Sheet'!F28</f>
        <v>-1.94</v>
      </c>
      <c r="G10" s="8" t="n">
        <f aca="false">'Data Sheet'!G28</f>
        <v>-2.96</v>
      </c>
      <c r="H10" s="8" t="n">
        <f aca="false">'Data Sheet'!H28</f>
        <v>14.5</v>
      </c>
      <c r="I10" s="8" t="n">
        <f aca="false">'Data Sheet'!I28</f>
        <v>23.1</v>
      </c>
      <c r="J10" s="8" t="n">
        <f aca="false">'Data Sheet'!J28</f>
        <v>28.04</v>
      </c>
      <c r="K10" s="8" t="n">
        <f aca="false">'Data Sheet'!K28</f>
        <v>38.46</v>
      </c>
      <c r="L10" s="8" t="n">
        <f aca="false">SUM(Quarters!H10:K10)</f>
        <v>40.03</v>
      </c>
      <c r="M10" s="8" t="n">
        <f aca="false">M6+M7-SUM(M8:M9)</f>
        <v>43.5451578347452</v>
      </c>
      <c r="N10" s="8" t="n">
        <f aca="false">N6+N7-SUM(N8:N9)</f>
        <v>29.8642834936335</v>
      </c>
    </row>
    <row r="11" customFormat="false" ht="15" hidden="false" customHeight="false" outlineLevel="0" collapsed="false">
      <c r="A11" s="1" t="s">
        <v>12</v>
      </c>
      <c r="B11" s="8" t="n">
        <f aca="false">'Data Sheet'!B29</f>
        <v>3.03</v>
      </c>
      <c r="C11" s="8" t="n">
        <f aca="false">'Data Sheet'!C29</f>
        <v>4.39</v>
      </c>
      <c r="D11" s="8" t="n">
        <f aca="false">'Data Sheet'!D29</f>
        <v>4.49</v>
      </c>
      <c r="E11" s="8" t="n">
        <f aca="false">'Data Sheet'!E29</f>
        <v>2.83</v>
      </c>
      <c r="F11" s="8" t="n">
        <f aca="false">'Data Sheet'!F29</f>
        <v>0.37</v>
      </c>
      <c r="G11" s="8" t="n">
        <f aca="false">'Data Sheet'!G29</f>
        <v>-0.47</v>
      </c>
      <c r="H11" s="8" t="n">
        <f aca="false">'Data Sheet'!H29</f>
        <v>3.44</v>
      </c>
      <c r="I11" s="8" t="n">
        <f aca="false">'Data Sheet'!I29</f>
        <v>7.18</v>
      </c>
      <c r="J11" s="8" t="n">
        <f aca="false">'Data Sheet'!J29</f>
        <v>9.11</v>
      </c>
      <c r="K11" s="8" t="n">
        <f aca="false">'Data Sheet'!K29</f>
        <v>13.5</v>
      </c>
      <c r="L11" s="8" t="n">
        <f aca="false">SUM(Quarters!H11:K11)</f>
        <v>12.75</v>
      </c>
      <c r="M11" s="9" t="n">
        <f aca="false">IF($L10&gt;0,$L11/$L10,0)</f>
        <v>0.318511116662503</v>
      </c>
      <c r="N11" s="9" t="n">
        <f aca="false">IF($L10&gt;0,$L11/$L10,0)</f>
        <v>0.318511116662503</v>
      </c>
    </row>
    <row r="12" s="2" customFormat="true" ht="15" hidden="false" customHeight="false" outlineLevel="0" collapsed="false">
      <c r="A12" s="2" t="s">
        <v>13</v>
      </c>
      <c r="B12" s="7" t="n">
        <f aca="false">'Data Sheet'!B30</f>
        <v>5.99</v>
      </c>
      <c r="C12" s="7" t="n">
        <f aca="false">'Data Sheet'!C30</f>
        <v>6.49</v>
      </c>
      <c r="D12" s="7" t="n">
        <f aca="false">'Data Sheet'!D30</f>
        <v>11.04</v>
      </c>
      <c r="E12" s="7" t="n">
        <f aca="false">'Data Sheet'!E30</f>
        <v>4.78</v>
      </c>
      <c r="F12" s="7" t="n">
        <f aca="false">'Data Sheet'!F30</f>
        <v>-2.3</v>
      </c>
      <c r="G12" s="7" t="n">
        <f aca="false">'Data Sheet'!G30</f>
        <v>-2.5</v>
      </c>
      <c r="H12" s="7" t="n">
        <f aca="false">'Data Sheet'!H30</f>
        <v>10.99</v>
      </c>
      <c r="I12" s="7" t="n">
        <f aca="false">'Data Sheet'!I30</f>
        <v>15.84</v>
      </c>
      <c r="J12" s="7" t="n">
        <f aca="false">'Data Sheet'!J30</f>
        <v>18.84</v>
      </c>
      <c r="K12" s="7" t="n">
        <f aca="false">'Data Sheet'!K30</f>
        <v>24.9</v>
      </c>
      <c r="L12" s="7" t="n">
        <f aca="false">SUM(Quarters!H12:K12)</f>
        <v>27.42</v>
      </c>
      <c r="M12" s="7" t="n">
        <f aca="false">M10-M11*M10</f>
        <v>29.6755409875556</v>
      </c>
      <c r="N12" s="7" t="n">
        <f aca="false">N10-N11*N10</f>
        <v>20.3521772097507</v>
      </c>
    </row>
    <row r="13" customFormat="false" ht="15" hidden="false" customHeight="false" outlineLevel="0" collapsed="false">
      <c r="A13" s="1" t="s">
        <v>14</v>
      </c>
      <c r="B13" s="8" t="n">
        <f aca="false">IF('Data Sheet'!B93&gt;0,B12/'Data Sheet'!B93,0)</f>
        <v>2.08987101274242</v>
      </c>
      <c r="C13" s="8" t="n">
        <f aca="false">IF('Data Sheet'!C93&gt;0,C12/'Data Sheet'!C93,0)</f>
        <v>2.2643176749079</v>
      </c>
      <c r="D13" s="8" t="n">
        <f aca="false">IF('Data Sheet'!D93&gt;0,D12/'Data Sheet'!D93,0)</f>
        <v>7.70356460122749</v>
      </c>
      <c r="E13" s="8" t="n">
        <f aca="false">IF('Data Sheet'!E93&gt;0,E12/'Data Sheet'!E93,0)</f>
        <v>1.50969349558348</v>
      </c>
      <c r="F13" s="8" t="n">
        <f aca="false">IF('Data Sheet'!F93&gt;0,F12/'Data Sheet'!F93,0)</f>
        <v>-0.680153378726967</v>
      </c>
      <c r="G13" s="8" t="n">
        <f aca="false">IF('Data Sheet'!G93&gt;0,G12/'Data Sheet'!G93,0)</f>
        <v>-0.739297150790181</v>
      </c>
      <c r="H13" s="8" t="n">
        <f aca="false">IF('Data Sheet'!H93&gt;0,H12/'Data Sheet'!H93,0)</f>
        <v>3.11450537092059</v>
      </c>
      <c r="I13" s="8" t="n">
        <f aca="false">IF('Data Sheet'!I93&gt;0,I12/'Data Sheet'!I93,0)</f>
        <v>4.48896861468445</v>
      </c>
      <c r="J13" s="8" t="n">
        <f aca="false">IF('Data Sheet'!J93&gt;0,J12/'Data Sheet'!J93,0)</f>
        <v>5.33915206443529</v>
      </c>
      <c r="K13" s="8" t="n">
        <f aca="false">IF('Data Sheet'!K93&gt;0,K12/'Data Sheet'!K93,0)</f>
        <v>7.05652263293199</v>
      </c>
      <c r="L13" s="8" t="n">
        <f aca="false">IF('Data Sheet'!$B6&gt;0,'Profit &amp; Loss'!L12/'Data Sheet'!$B6,0)</f>
        <v>7.7705766387383</v>
      </c>
      <c r="M13" s="8" t="n">
        <f aca="false">IF('Data Sheet'!$B6&gt;0,'Profit &amp; Loss'!M12/'Data Sheet'!$B6,0)</f>
        <v>8.40977627789278</v>
      </c>
      <c r="N13" s="8" t="n">
        <f aca="false">IF('Data Sheet'!$B6&gt;0,'Profit &amp; Loss'!N12/'Data Sheet'!$B6,0)</f>
        <v>5.76762045126007</v>
      </c>
    </row>
    <row r="14" customFormat="false" ht="15" hidden="false" customHeight="false" outlineLevel="0" collapsed="false">
      <c r="A14" s="1" t="s">
        <v>15</v>
      </c>
      <c r="B14" s="8" t="n">
        <f aca="false">IF(B15&gt;0,B15/B13,"")</f>
        <v>9.34507435191987</v>
      </c>
      <c r="C14" s="8" t="n">
        <f aca="false">IF(C15&gt;0,C15/C13,"")</f>
        <v>8.20556241109399</v>
      </c>
      <c r="D14" s="8" t="n">
        <f aca="false">IF(D15&gt;0,D15/D13,"")</f>
        <v>5.21187295471015</v>
      </c>
      <c r="E14" s="8" t="n">
        <f aca="false">IF(E15&gt;0,E15/E13,"")</f>
        <v>20.7326852050209</v>
      </c>
      <c r="F14" s="8" t="n">
        <f aca="false">IF(F15&gt;0,F15/F13,"")</f>
        <v>-45.7984933608696</v>
      </c>
      <c r="G14" s="8" t="n">
        <f aca="false">IF(G15&gt;0,G15/G13,"")</f>
        <v>-48.153844448</v>
      </c>
      <c r="H14" s="8" t="n">
        <f aca="false">IF(H15&gt;0,H15/H13,"")</f>
        <v>9.03835333303003</v>
      </c>
      <c r="I14" s="8" t="n">
        <f aca="false">IF(I15&gt;0,I15/I13,"")</f>
        <v>7.79689122474747</v>
      </c>
      <c r="J14" s="8" t="n">
        <f aca="false">IF(J15&gt;0,J15/J13,"")</f>
        <v>9.1962168163482</v>
      </c>
      <c r="K14" s="8" t="n">
        <f aca="false">IF(K15&gt;0,K15/K13,"")</f>
        <v>5.41343123052209</v>
      </c>
      <c r="L14" s="8" t="n">
        <f aca="false">IF(L13&gt;0,L15/L13,0)</f>
        <v>3.6998541210795</v>
      </c>
      <c r="M14" s="8" t="n">
        <f aca="false">M25</f>
        <v>6.52659834817432</v>
      </c>
      <c r="N14" s="8" t="n">
        <f aca="false">N25</f>
        <v>3.6998541210795</v>
      </c>
    </row>
    <row r="15" s="2" customFormat="true" ht="15" hidden="false" customHeight="false" outlineLevel="0" collapsed="false">
      <c r="A15" s="2" t="s">
        <v>16</v>
      </c>
      <c r="B15" s="7" t="n">
        <f aca="false">'Data Sheet'!B90</f>
        <v>19.53</v>
      </c>
      <c r="C15" s="7" t="n">
        <f aca="false">'Data Sheet'!C90</f>
        <v>18.58</v>
      </c>
      <c r="D15" s="7" t="n">
        <f aca="false">'Data Sheet'!D90</f>
        <v>40.15</v>
      </c>
      <c r="E15" s="7" t="n">
        <f aca="false">'Data Sheet'!E90</f>
        <v>31.3</v>
      </c>
      <c r="F15" s="7" t="n">
        <f aca="false">'Data Sheet'!F90</f>
        <v>31.15</v>
      </c>
      <c r="G15" s="7" t="n">
        <f aca="false">'Data Sheet'!G90</f>
        <v>35.6</v>
      </c>
      <c r="H15" s="7" t="n">
        <f aca="false">'Data Sheet'!H90</f>
        <v>28.15</v>
      </c>
      <c r="I15" s="7" t="n">
        <f aca="false">'Data Sheet'!I90</f>
        <v>35</v>
      </c>
      <c r="J15" s="7" t="n">
        <f aca="false">'Data Sheet'!J90</f>
        <v>49.1</v>
      </c>
      <c r="K15" s="7" t="n">
        <f aca="false">'Data Sheet'!K90</f>
        <v>38.2</v>
      </c>
      <c r="L15" s="7" t="n">
        <f aca="false">'Data Sheet'!B8</f>
        <v>28.75</v>
      </c>
      <c r="M15" s="10" t="n">
        <f aca="false">M13*M14</f>
        <v>54.8872319638106</v>
      </c>
      <c r="N15" s="10" t="n">
        <f aca="false">N13*N14</f>
        <v>21.339354295417</v>
      </c>
    </row>
    <row r="17" s="2" customFormat="true" ht="15" hidden="false" customHeight="false" outlineLevel="0" collapsed="false">
      <c r="A17" s="2" t="s">
        <v>17</v>
      </c>
    </row>
    <row r="18" customFormat="false" ht="15" hidden="false" customHeight="false" outlineLevel="0" collapsed="false">
      <c r="A18" s="1" t="s">
        <v>18</v>
      </c>
      <c r="B18" s="11" t="n">
        <f aca="false">IF('Data Sheet'!B30&gt;0, 'Data Sheet'!B31/'Data Sheet'!B30, 0)</f>
        <v>0.23873121869783</v>
      </c>
      <c r="C18" s="11" t="n">
        <f aca="false">IF('Data Sheet'!C30&gt;0, 'Data Sheet'!C31/'Data Sheet'!C30, 0)</f>
        <v>0.331278890600924</v>
      </c>
      <c r="D18" s="11" t="n">
        <f aca="false">IF('Data Sheet'!D30&gt;0, 'Data Sheet'!D31/'Data Sheet'!D30, 0)</f>
        <v>0.233695652173913</v>
      </c>
      <c r="E18" s="11" t="n">
        <f aca="false">IF('Data Sheet'!E30&gt;0, 'Data Sheet'!E31/'Data Sheet'!E30, 0)</f>
        <v>0.330543933054393</v>
      </c>
      <c r="F18" s="11" t="n">
        <f aca="false">IF('Data Sheet'!F30&gt;0, 'Data Sheet'!F31/'Data Sheet'!F30, 0)</f>
        <v>0</v>
      </c>
      <c r="G18" s="11" t="n">
        <f aca="false">IF('Data Sheet'!G30&gt;0, 'Data Sheet'!G31/'Data Sheet'!G30, 0)</f>
        <v>0</v>
      </c>
      <c r="H18" s="11" t="n">
        <f aca="false">IF('Data Sheet'!H30&gt;0, 'Data Sheet'!H31/'Data Sheet'!H30, 0)</f>
        <v>0</v>
      </c>
      <c r="I18" s="11" t="n">
        <f aca="false">IF('Data Sheet'!I30&gt;0, 'Data Sheet'!I31/'Data Sheet'!I30, 0)</f>
        <v>0</v>
      </c>
      <c r="J18" s="11" t="n">
        <f aca="false">IF('Data Sheet'!J30&gt;0, 'Data Sheet'!J31/'Data Sheet'!J30, 0)</f>
        <v>0.140658174097665</v>
      </c>
      <c r="K18" s="11" t="n">
        <f aca="false">IF('Data Sheet'!K30&gt;0, 'Data Sheet'!K31/'Data Sheet'!K30, 0)</f>
        <v>0</v>
      </c>
    </row>
    <row r="19" customFormat="false" ht="15" hidden="false" customHeight="false" outlineLevel="0" collapsed="false">
      <c r="A19" s="1" t="s">
        <v>19</v>
      </c>
      <c r="B19" s="11" t="n">
        <f aca="false">IF(B6&gt;0,B6/B4,0)</f>
        <v>0.113435507327442</v>
      </c>
      <c r="C19" s="11" t="n">
        <f aca="false">IF(C6&gt;0,C6/C4,0)</f>
        <v>0.10370136532239</v>
      </c>
      <c r="D19" s="11" t="n">
        <f aca="false">IF(D6&gt;0,D6/D4,0)</f>
        <v>0.120251689582848</v>
      </c>
      <c r="E19" s="11" t="n">
        <f aca="false">IF(E6&gt;0,E6/E4,0)</f>
        <v>0.124462831120518</v>
      </c>
      <c r="F19" s="11" t="n">
        <f aca="false">IF(F6&gt;0,F6/F4,0)</f>
        <v>0.0933524951076322</v>
      </c>
      <c r="G19" s="11" t="n">
        <f aca="false">IF(G6&gt;0,G6/G4,0)</f>
        <v>0.0840732831291447</v>
      </c>
      <c r="H19" s="11" t="n">
        <f aca="false">IF(H6&gt;0,H6/H4,0)</f>
        <v>0.129472798653954</v>
      </c>
      <c r="I19" s="11" t="n">
        <f aca="false">IF(I6&gt;0,I6/I4,0)</f>
        <v>0.141713411524732</v>
      </c>
      <c r="J19" s="11" t="n">
        <f aca="false">IF(J6&gt;0,J6/J4,0)</f>
        <v>0.14058983495874</v>
      </c>
      <c r="K19" s="11" t="n">
        <f aca="false">IF(K6&gt;0,K6/K4,0)</f>
        <v>0.144045534150613</v>
      </c>
      <c r="L19" s="11" t="n">
        <f aca="false">IF(L6&gt;0,L6/L4,0)</f>
        <v>0.134639637096015</v>
      </c>
    </row>
    <row r="20" customFormat="false" ht="15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5" hidden="false" customHeight="false" outlineLevel="0" collapsed="false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="2" customFormat="true" ht="15" hidden="false" customHeight="false" outlineLevel="0" collapsed="false">
      <c r="A22" s="4"/>
      <c r="B22" s="5"/>
      <c r="C22" s="5"/>
      <c r="D22" s="5"/>
      <c r="E22" s="5"/>
      <c r="F22" s="5"/>
      <c r="G22" s="5" t="s">
        <v>20</v>
      </c>
      <c r="H22" s="5" t="s">
        <v>21</v>
      </c>
      <c r="I22" s="5" t="s">
        <v>22</v>
      </c>
      <c r="J22" s="5" t="s">
        <v>23</v>
      </c>
      <c r="K22" s="5" t="s">
        <v>24</v>
      </c>
      <c r="L22" s="6" t="s">
        <v>25</v>
      </c>
      <c r="M22" s="6" t="s">
        <v>26</v>
      </c>
      <c r="N22" s="6" t="s">
        <v>27</v>
      </c>
    </row>
    <row r="23" s="2" customFormat="true" ht="15" hidden="false" customHeight="false" outlineLevel="0" collapsed="false">
      <c r="A23" s="1"/>
      <c r="B23" s="1"/>
      <c r="C23" s="1"/>
      <c r="D23" s="1"/>
      <c r="E23" s="1"/>
      <c r="F23" s="1"/>
      <c r="G23" s="1" t="s">
        <v>28</v>
      </c>
      <c r="H23" s="11" t="n">
        <f aca="false">IF(B4=0,"",POWER($K4/B4,1/9)-1)</f>
        <v>0.115891139165003</v>
      </c>
      <c r="I23" s="11" t="n">
        <f aca="false">IF(D4=0,"",POWER($K4/D4,1/7)-1)</f>
        <v>0.0691459055723565</v>
      </c>
      <c r="J23" s="11" t="n">
        <f aca="false">IF(F4=0,"",POWER($K4/F4,1/5)-1)</f>
        <v>0.0796000699855872</v>
      </c>
      <c r="K23" s="11" t="n">
        <f aca="false">IF(H4=0,"",POWER($K4/H4, 1/3)-1)</f>
        <v>0.103853278404947</v>
      </c>
      <c r="L23" s="11" t="n">
        <f aca="false">IF(ISERROR(MAX(IF(J4=0,"",(K4-J4)/J4),IF(K4=0,"",(L4-K4)/K4))),"",MAX(IF(J4=0,"",(K4-J4)/J4),IF(K4=0,"",(L4-K4)/K4)))</f>
        <v>0.124437359339835</v>
      </c>
      <c r="M23" s="12" t="n">
        <f aca="false">MAX(K23:L23)</f>
        <v>0.124437359339835</v>
      </c>
      <c r="N23" s="12" t="n">
        <f aca="false">MIN(H23:L23)</f>
        <v>0.0691459055723565</v>
      </c>
    </row>
    <row r="24" customFormat="false" ht="15" hidden="false" customHeight="false" outlineLevel="0" collapsed="false">
      <c r="G24" s="1" t="s">
        <v>19</v>
      </c>
      <c r="H24" s="11" t="n">
        <f aca="false">IF(SUM(B4:$K$4)=0,"",SUMPRODUCT(B19:$K$19,B4:$K$4)/SUM(B4:$K$4))</f>
        <v>0.122031984058232</v>
      </c>
      <c r="I24" s="11" t="n">
        <f aca="false">IF(SUM(E4:$K$4)=0,"",SUMPRODUCT(E19:$K$19,E4:$K$4)/SUM(E4:$K$4))</f>
        <v>0.124566938643037</v>
      </c>
      <c r="J24" s="11" t="n">
        <f aca="false">IF(SUM(G4:$K$4)=0,"",SUMPRODUCT(G19:$K$19,G4:$K$4)/SUM(G4:$K$4))</f>
        <v>0.129659651495863</v>
      </c>
      <c r="K24" s="11" t="n">
        <f aca="false">IF(SUM(I4:$K$4)=0, "", SUMPRODUCT(I19:$K$19,I4:$K$4)/SUM(I4:$K$4))</f>
        <v>0.142205791743685</v>
      </c>
      <c r="L24" s="11" t="n">
        <f aca="false">L19</f>
        <v>0.134639637096015</v>
      </c>
      <c r="M24" s="12" t="n">
        <f aca="false">MAX(K24:L24)</f>
        <v>0.142205791743685</v>
      </c>
      <c r="N24" s="12" t="n">
        <f aca="false">MIN(H24:L24)</f>
        <v>0.122031984058232</v>
      </c>
    </row>
    <row r="25" customFormat="false" ht="15" hidden="false" customHeight="false" outlineLevel="0" collapsed="false">
      <c r="G25" s="1" t="s">
        <v>29</v>
      </c>
      <c r="H25" s="8" t="n">
        <f aca="false">IF(ISERROR(AVERAGEIF(B14:$L14,"&gt;0")),"",AVERAGEIF(B14:$L14,"&gt;0"))</f>
        <v>8.73777129427469</v>
      </c>
      <c r="I25" s="8" t="n">
        <f aca="false">IF(ISERROR(AVERAGEIF(E14:$L14,"&gt;0")),"",AVERAGEIF(E14:$L14,"&gt;0"))</f>
        <v>9.31290532179137</v>
      </c>
      <c r="J25" s="8" t="n">
        <f aca="false">IF(ISERROR(AVERAGEIF(G14:$L14,"&gt;0")),"",AVERAGEIF(G14:$L14,"&gt;0"))</f>
        <v>7.02894934514546</v>
      </c>
      <c r="K25" s="8" t="n">
        <f aca="false">IF(ISERROR(AVERAGEIF(I14:$L14,"&gt;0")),"",AVERAGEIF(I14:$L14,"&gt;0"))</f>
        <v>6.52659834817432</v>
      </c>
      <c r="L25" s="8" t="n">
        <f aca="false">L14</f>
        <v>3.6998541210795</v>
      </c>
      <c r="M25" s="7" t="n">
        <f aca="false">MAX(K25:L25)</f>
        <v>6.52659834817432</v>
      </c>
      <c r="N25" s="7" t="n">
        <f aca="false">MIN(H25:L25)</f>
        <v>3.6998541210795</v>
      </c>
    </row>
  </sheetData>
  <hyperlinks>
    <hyperlink ref="M1" r:id="rId1" display="SCREENER.IN"/>
  </hyperlink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1" width="20.67"/>
    <col collapsed="false" customWidth="true" hidden="false" outlineLevel="0" max="11" min="2" style="1" width="13.51"/>
    <col collapsed="false" customWidth="true" hidden="false" outlineLevel="0" max="1025" min="12" style="1" width="8.83"/>
  </cols>
  <sheetData>
    <row r="1" s="2" customFormat="true" ht="15" hidden="false" customHeight="false" outlineLevel="0" collapsed="false">
      <c r="A1" s="2" t="str">
        <f aca="false">'Profit &amp; Loss'!A1</f>
        <v>20 MICRONS LTD</v>
      </c>
      <c r="E1" s="2" t="str">
        <f aca="false">UPDATE</f>
        <v/>
      </c>
      <c r="J1" s="13" t="s">
        <v>0</v>
      </c>
      <c r="K1" s="13"/>
    </row>
    <row r="3" s="2" customFormat="true" ht="15" hidden="false" customHeight="false" outlineLevel="0" collapsed="false">
      <c r="A3" s="4" t="s">
        <v>1</v>
      </c>
      <c r="B3" s="5" t="n">
        <f aca="false">'Data Sheet'!B41</f>
        <v>0</v>
      </c>
      <c r="C3" s="5" t="n">
        <f aca="false">'Data Sheet'!C41</f>
        <v>0</v>
      </c>
      <c r="D3" s="5" t="n">
        <f aca="false">'Data Sheet'!D41</f>
        <v>0</v>
      </c>
      <c r="E3" s="5" t="n">
        <f aca="false">'Data Sheet'!E41</f>
        <v>43281</v>
      </c>
      <c r="F3" s="5" t="n">
        <f aca="false">'Data Sheet'!F41</f>
        <v>43373</v>
      </c>
      <c r="G3" s="5" t="n">
        <f aca="false">'Data Sheet'!G41</f>
        <v>43465</v>
      </c>
      <c r="H3" s="5" t="n">
        <f aca="false">'Data Sheet'!H41</f>
        <v>43555</v>
      </c>
      <c r="I3" s="5" t="n">
        <f aca="false">'Data Sheet'!I41</f>
        <v>43646</v>
      </c>
      <c r="J3" s="5" t="n">
        <f aca="false">'Data Sheet'!J41</f>
        <v>43738</v>
      </c>
      <c r="K3" s="5" t="n">
        <f aca="false">'Data Sheet'!K41</f>
        <v>43830</v>
      </c>
    </row>
    <row r="4" s="2" customFormat="true" ht="15" hidden="false" customHeight="false" outlineLevel="0" collapsed="false">
      <c r="A4" s="2" t="s">
        <v>5</v>
      </c>
      <c r="B4" s="7" t="n">
        <f aca="false">'Data Sheet'!B42</f>
        <v>0</v>
      </c>
      <c r="C4" s="7" t="n">
        <f aca="false">'Data Sheet'!C42</f>
        <v>0</v>
      </c>
      <c r="D4" s="7" t="n">
        <f aca="false">'Data Sheet'!D42</f>
        <v>0</v>
      </c>
      <c r="E4" s="7" t="n">
        <f aca="false">'Data Sheet'!E42</f>
        <v>117.72</v>
      </c>
      <c r="F4" s="7" t="n">
        <f aca="false">'Data Sheet'!F42</f>
        <v>121.25</v>
      </c>
      <c r="G4" s="7" t="n">
        <f aca="false">'Data Sheet'!G42</f>
        <v>111</v>
      </c>
      <c r="H4" s="7" t="n">
        <f aca="false">'Data Sheet'!H42</f>
        <v>130.21</v>
      </c>
      <c r="I4" s="7" t="n">
        <f aca="false">'Data Sheet'!I42</f>
        <v>137.84</v>
      </c>
      <c r="J4" s="7" t="n">
        <f aca="false">'Data Sheet'!J42</f>
        <v>136.09</v>
      </c>
      <c r="K4" s="7" t="n">
        <f aca="false">'Data Sheet'!K42</f>
        <v>127.13</v>
      </c>
    </row>
    <row r="5" customFormat="false" ht="15" hidden="false" customHeight="false" outlineLevel="0" collapsed="false">
      <c r="A5" s="1" t="s">
        <v>6</v>
      </c>
      <c r="B5" s="8" t="n">
        <f aca="false">'Data Sheet'!B43</f>
        <v>0</v>
      </c>
      <c r="C5" s="8" t="n">
        <f aca="false">'Data Sheet'!C43</f>
        <v>0</v>
      </c>
      <c r="D5" s="8" t="n">
        <f aca="false">'Data Sheet'!D43</f>
        <v>0</v>
      </c>
      <c r="E5" s="8" t="n">
        <f aca="false">'Data Sheet'!E43</f>
        <v>99.98</v>
      </c>
      <c r="F5" s="8" t="n">
        <f aca="false">'Data Sheet'!F43</f>
        <v>103.33</v>
      </c>
      <c r="G5" s="8" t="n">
        <f aca="false">'Data Sheet'!G43</f>
        <v>95.67</v>
      </c>
      <c r="H5" s="8" t="n">
        <f aca="false">'Data Sheet'!H43</f>
        <v>112.61</v>
      </c>
      <c r="I5" s="8" t="n">
        <f aca="false">'Data Sheet'!I43</f>
        <v>118.09</v>
      </c>
      <c r="J5" s="8" t="n">
        <f aca="false">'Data Sheet'!J43</f>
        <v>118.36</v>
      </c>
      <c r="K5" s="8" t="n">
        <f aca="false">'Data Sheet'!K43</f>
        <v>110.68</v>
      </c>
    </row>
    <row r="6" s="2" customFormat="true" ht="15" hidden="false" customHeight="false" outlineLevel="0" collapsed="false">
      <c r="A6" s="2" t="s">
        <v>7</v>
      </c>
      <c r="B6" s="7" t="n">
        <f aca="false">'Data Sheet'!B50</f>
        <v>0</v>
      </c>
      <c r="C6" s="7" t="n">
        <f aca="false">'Data Sheet'!C50</f>
        <v>0</v>
      </c>
      <c r="D6" s="7" t="n">
        <f aca="false">'Data Sheet'!D50</f>
        <v>0</v>
      </c>
      <c r="E6" s="7" t="n">
        <f aca="false">'Data Sheet'!E50</f>
        <v>17.74</v>
      </c>
      <c r="F6" s="7" t="n">
        <f aca="false">'Data Sheet'!F50</f>
        <v>17.92</v>
      </c>
      <c r="G6" s="7" t="n">
        <f aca="false">'Data Sheet'!G50</f>
        <v>15.33</v>
      </c>
      <c r="H6" s="7" t="n">
        <f aca="false">'Data Sheet'!H50</f>
        <v>17.6</v>
      </c>
      <c r="I6" s="7" t="n">
        <f aca="false">'Data Sheet'!I50</f>
        <v>19.75</v>
      </c>
      <c r="J6" s="7" t="n">
        <f aca="false">'Data Sheet'!J50</f>
        <v>17.73</v>
      </c>
      <c r="K6" s="7" t="n">
        <f aca="false">'Data Sheet'!K50</f>
        <v>16.45</v>
      </c>
    </row>
    <row r="7" customFormat="false" ht="15" hidden="false" customHeight="false" outlineLevel="0" collapsed="false">
      <c r="A7" s="1" t="s">
        <v>8</v>
      </c>
      <c r="B7" s="8" t="n">
        <f aca="false">'Data Sheet'!B44</f>
        <v>0</v>
      </c>
      <c r="C7" s="8" t="n">
        <f aca="false">'Data Sheet'!C44</f>
        <v>0</v>
      </c>
      <c r="D7" s="8" t="n">
        <f aca="false">'Data Sheet'!D44</f>
        <v>0</v>
      </c>
      <c r="E7" s="8" t="n">
        <f aca="false">'Data Sheet'!E44</f>
        <v>1.34</v>
      </c>
      <c r="F7" s="8" t="n">
        <f aca="false">'Data Sheet'!F44</f>
        <v>0.92</v>
      </c>
      <c r="G7" s="8" t="n">
        <f aca="false">'Data Sheet'!G44</f>
        <v>-0.07</v>
      </c>
      <c r="H7" s="8" t="n">
        <f aca="false">'Data Sheet'!H44</f>
        <v>0.56</v>
      </c>
      <c r="I7" s="8" t="n">
        <f aca="false">'Data Sheet'!I44</f>
        <v>0.47</v>
      </c>
      <c r="J7" s="8" t="n">
        <f aca="false">'Data Sheet'!J44</f>
        <v>0.61</v>
      </c>
      <c r="K7" s="8" t="n">
        <f aca="false">'Data Sheet'!K44</f>
        <v>0.01</v>
      </c>
    </row>
    <row r="8" customFormat="false" ht="15" hidden="false" customHeight="false" outlineLevel="0" collapsed="false">
      <c r="A8" s="1" t="s">
        <v>9</v>
      </c>
      <c r="B8" s="8" t="n">
        <f aca="false">'Data Sheet'!B45</f>
        <v>0</v>
      </c>
      <c r="C8" s="8" t="n">
        <f aca="false">'Data Sheet'!C45</f>
        <v>0</v>
      </c>
      <c r="D8" s="8" t="n">
        <f aca="false">'Data Sheet'!D45</f>
        <v>0</v>
      </c>
      <c r="E8" s="8" t="n">
        <f aca="false">'Data Sheet'!E45</f>
        <v>2.62</v>
      </c>
      <c r="F8" s="8" t="n">
        <f aca="false">'Data Sheet'!F45</f>
        <v>2.57</v>
      </c>
      <c r="G8" s="8" t="n">
        <f aca="false">'Data Sheet'!G45</f>
        <v>2.77</v>
      </c>
      <c r="H8" s="8" t="n">
        <f aca="false">'Data Sheet'!H45</f>
        <v>2.68</v>
      </c>
      <c r="I8" s="8" t="n">
        <f aca="false">'Data Sheet'!I45</f>
        <v>2.75</v>
      </c>
      <c r="J8" s="8" t="n">
        <f aca="false">'Data Sheet'!J45</f>
        <v>3.31</v>
      </c>
      <c r="K8" s="8" t="n">
        <f aca="false">'Data Sheet'!K45</f>
        <v>3.26</v>
      </c>
    </row>
    <row r="9" customFormat="false" ht="15" hidden="false" customHeight="false" outlineLevel="0" collapsed="false">
      <c r="A9" s="1" t="s">
        <v>10</v>
      </c>
      <c r="B9" s="8" t="n">
        <f aca="false">'Data Sheet'!B46</f>
        <v>0</v>
      </c>
      <c r="C9" s="8" t="n">
        <f aca="false">'Data Sheet'!C46</f>
        <v>0</v>
      </c>
      <c r="D9" s="8" t="n">
        <f aca="false">'Data Sheet'!D46</f>
        <v>0</v>
      </c>
      <c r="E9" s="8" t="n">
        <f aca="false">'Data Sheet'!E46</f>
        <v>5.38</v>
      </c>
      <c r="F9" s="8" t="n">
        <f aca="false">'Data Sheet'!F46</f>
        <v>5.32</v>
      </c>
      <c r="G9" s="8" t="n">
        <f aca="false">'Data Sheet'!G46</f>
        <v>5.67</v>
      </c>
      <c r="H9" s="8" t="n">
        <f aca="false">'Data Sheet'!H46</f>
        <v>5.53</v>
      </c>
      <c r="I9" s="8" t="n">
        <f aca="false">'Data Sheet'!I46</f>
        <v>5.15</v>
      </c>
      <c r="J9" s="8" t="n">
        <f aca="false">'Data Sheet'!J46</f>
        <v>5.37</v>
      </c>
      <c r="K9" s="8" t="n">
        <f aca="false">'Data Sheet'!K46</f>
        <v>5.1</v>
      </c>
    </row>
    <row r="10" customFormat="false" ht="15" hidden="false" customHeight="false" outlineLevel="0" collapsed="false">
      <c r="A10" s="1" t="s">
        <v>11</v>
      </c>
      <c r="B10" s="8" t="n">
        <f aca="false">'Data Sheet'!B47</f>
        <v>0</v>
      </c>
      <c r="C10" s="8" t="n">
        <f aca="false">'Data Sheet'!C47</f>
        <v>0</v>
      </c>
      <c r="D10" s="8" t="n">
        <f aca="false">'Data Sheet'!D47</f>
        <v>0</v>
      </c>
      <c r="E10" s="8" t="n">
        <f aca="false">'Data Sheet'!E47</f>
        <v>11.08</v>
      </c>
      <c r="F10" s="8" t="n">
        <f aca="false">'Data Sheet'!F47</f>
        <v>10.95</v>
      </c>
      <c r="G10" s="8" t="n">
        <f aca="false">'Data Sheet'!G47</f>
        <v>6.82</v>
      </c>
      <c r="H10" s="8" t="n">
        <f aca="false">'Data Sheet'!H47</f>
        <v>9.95</v>
      </c>
      <c r="I10" s="8" t="n">
        <f aca="false">'Data Sheet'!I47</f>
        <v>12.32</v>
      </c>
      <c r="J10" s="8" t="n">
        <f aca="false">'Data Sheet'!J47</f>
        <v>9.66</v>
      </c>
      <c r="K10" s="8" t="n">
        <f aca="false">'Data Sheet'!K47</f>
        <v>8.1</v>
      </c>
    </row>
    <row r="11" customFormat="false" ht="15" hidden="false" customHeight="false" outlineLevel="0" collapsed="false">
      <c r="A11" s="1" t="s">
        <v>12</v>
      </c>
      <c r="B11" s="8" t="n">
        <f aca="false">'Data Sheet'!B48</f>
        <v>0</v>
      </c>
      <c r="C11" s="8" t="n">
        <f aca="false">'Data Sheet'!C48</f>
        <v>0</v>
      </c>
      <c r="D11" s="8" t="n">
        <f aca="false">'Data Sheet'!D48</f>
        <v>0</v>
      </c>
      <c r="E11" s="8" t="n">
        <f aca="false">'Data Sheet'!E48</f>
        <v>3.6</v>
      </c>
      <c r="F11" s="8" t="n">
        <f aca="false">'Data Sheet'!F48</f>
        <v>3.96</v>
      </c>
      <c r="G11" s="8" t="n">
        <f aca="false">'Data Sheet'!G48</f>
        <v>2.42</v>
      </c>
      <c r="H11" s="8" t="n">
        <f aca="false">'Data Sheet'!H48</f>
        <v>3.52</v>
      </c>
      <c r="I11" s="8" t="n">
        <f aca="false">'Data Sheet'!I48</f>
        <v>3.85</v>
      </c>
      <c r="J11" s="8" t="n">
        <f aca="false">'Data Sheet'!J48</f>
        <v>2.61</v>
      </c>
      <c r="K11" s="8" t="n">
        <f aca="false">'Data Sheet'!K48</f>
        <v>2.77</v>
      </c>
    </row>
    <row r="12" s="2" customFormat="true" ht="15" hidden="false" customHeight="false" outlineLevel="0" collapsed="false">
      <c r="A12" s="2" t="s">
        <v>13</v>
      </c>
      <c r="B12" s="7" t="n">
        <f aca="false">'Data Sheet'!B49</f>
        <v>0</v>
      </c>
      <c r="C12" s="7" t="n">
        <f aca="false">'Data Sheet'!C49</f>
        <v>0</v>
      </c>
      <c r="D12" s="7" t="n">
        <f aca="false">'Data Sheet'!D49</f>
        <v>0</v>
      </c>
      <c r="E12" s="7" t="n">
        <f aca="false">'Data Sheet'!E49</f>
        <v>7.46</v>
      </c>
      <c r="F12" s="7" t="n">
        <f aca="false">'Data Sheet'!F49</f>
        <v>6.96</v>
      </c>
      <c r="G12" s="7" t="n">
        <f aca="false">'Data Sheet'!G49</f>
        <v>4.38</v>
      </c>
      <c r="H12" s="7" t="n">
        <f aca="false">'Data Sheet'!H49</f>
        <v>6.43</v>
      </c>
      <c r="I12" s="7" t="n">
        <f aca="false">'Data Sheet'!I49</f>
        <v>8.49</v>
      </c>
      <c r="J12" s="7" t="n">
        <f aca="false">'Data Sheet'!J49</f>
        <v>7.09</v>
      </c>
      <c r="K12" s="7" t="n">
        <f aca="false">'Data Sheet'!K49</f>
        <v>5.41</v>
      </c>
    </row>
    <row r="14" s="2" customFormat="true" ht="15" hidden="false" customHeight="false" outlineLevel="0" collapsed="false">
      <c r="A14" s="2" t="s">
        <v>19</v>
      </c>
      <c r="B14" s="14" t="str">
        <f aca="false">IF(B4&gt;0,B6/B4,"")</f>
        <v/>
      </c>
      <c r="C14" s="14" t="str">
        <f aca="false">IF(C4&gt;0,C6/C4,"")</f>
        <v/>
      </c>
      <c r="D14" s="14" t="str">
        <f aca="false">IF(D4&gt;0,D6/D4,"")</f>
        <v/>
      </c>
      <c r="E14" s="14" t="n">
        <f aca="false">IF(E4&gt;0,E6/E4,"")</f>
        <v>0.150696568127761</v>
      </c>
      <c r="F14" s="14" t="n">
        <f aca="false">IF(F4&gt;0,F6/F4,"")</f>
        <v>0.14779381443299</v>
      </c>
      <c r="G14" s="14" t="n">
        <f aca="false">IF(G4&gt;0,G6/G4,"")</f>
        <v>0.138108108108108</v>
      </c>
      <c r="H14" s="14" t="n">
        <f aca="false">IF(H4&gt;0,H6/H4,"")</f>
        <v>0.135166269871746</v>
      </c>
      <c r="I14" s="14" t="n">
        <f aca="false">IF(I4&gt;0,I6/I4,"")</f>
        <v>0.143282066163668</v>
      </c>
      <c r="J14" s="14" t="n">
        <f aca="false">IF(J4&gt;0,J6/J4,"")</f>
        <v>0.130281431405687</v>
      </c>
      <c r="K14" s="14" t="n">
        <f aca="false">IF(K4&gt;0,K6/K4,"")</f>
        <v>0.129395107370408</v>
      </c>
    </row>
  </sheetData>
  <hyperlinks>
    <hyperlink ref="J1" r:id="rId1" display="SCREENER.IN"/>
  </hyperlink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1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K24" activeCellId="0" sqref="K24"/>
    </sheetView>
  </sheetViews>
  <sheetFormatPr defaultRowHeight="15" zeroHeight="false" outlineLevelRow="0" outlineLevelCol="0"/>
  <cols>
    <col collapsed="false" customWidth="true" hidden="false" outlineLevel="0" max="1" min="1" style="1" width="22.83"/>
    <col collapsed="false" customWidth="true" hidden="false" outlineLevel="0" max="2" min="2" style="1" width="13.51"/>
    <col collapsed="false" customWidth="true" hidden="false" outlineLevel="0" max="11" min="3" style="1" width="15.5"/>
    <col collapsed="false" customWidth="true" hidden="false" outlineLevel="0" max="1025" min="12" style="1" width="8.83"/>
  </cols>
  <sheetData>
    <row r="1" s="2" customFormat="true" ht="15" hidden="false" customHeight="false" outlineLevel="0" collapsed="false">
      <c r="A1" s="2" t="str">
        <f aca="false">'Profit &amp; Loss'!A1</f>
        <v>20 MICRONS LTD</v>
      </c>
      <c r="E1" s="2" t="str">
        <f aca="false">UPDATE</f>
        <v/>
      </c>
      <c r="J1" s="13" t="s">
        <v>0</v>
      </c>
      <c r="K1" s="13"/>
    </row>
    <row r="2" customFormat="false" ht="15" hidden="false" customHeight="false" outlineLevel="0" collapsed="false">
      <c r="G2" s="2"/>
      <c r="H2" s="2"/>
    </row>
    <row r="3" s="15" customFormat="true" ht="15" hidden="false" customHeight="false" outlineLevel="0" collapsed="false">
      <c r="A3" s="4" t="s">
        <v>1</v>
      </c>
      <c r="B3" s="5" t="n">
        <f aca="false">'Data Sheet'!B56</f>
        <v>40268</v>
      </c>
      <c r="C3" s="5" t="n">
        <f aca="false">'Data Sheet'!C56</f>
        <v>40633</v>
      </c>
      <c r="D3" s="5" t="n">
        <f aca="false">'Data Sheet'!D56</f>
        <v>40999</v>
      </c>
      <c r="E3" s="5" t="n">
        <f aca="false">'Data Sheet'!E56</f>
        <v>41364</v>
      </c>
      <c r="F3" s="5" t="n">
        <f aca="false">'Data Sheet'!F56</f>
        <v>41729</v>
      </c>
      <c r="G3" s="5" t="n">
        <f aca="false">'Data Sheet'!G56</f>
        <v>42094</v>
      </c>
      <c r="H3" s="5" t="n">
        <f aca="false">'Data Sheet'!H56</f>
        <v>42460</v>
      </c>
      <c r="I3" s="5" t="n">
        <f aca="false">'Data Sheet'!I56</f>
        <v>42825</v>
      </c>
      <c r="J3" s="5" t="n">
        <f aca="false">'Data Sheet'!J56</f>
        <v>43190</v>
      </c>
      <c r="K3" s="5" t="n">
        <f aca="false">'Data Sheet'!K56</f>
        <v>43555</v>
      </c>
    </row>
    <row r="4" customFormat="false" ht="15" hidden="false" customHeight="false" outlineLevel="0" collapsed="false">
      <c r="A4" s="1" t="s">
        <v>30</v>
      </c>
      <c r="B4" s="16" t="n">
        <f aca="false">'Data Sheet'!B57</f>
        <v>14.33</v>
      </c>
      <c r="C4" s="16" t="n">
        <f aca="false">'Data Sheet'!C57</f>
        <v>14.33</v>
      </c>
      <c r="D4" s="16" t="n">
        <f aca="false">'Data Sheet'!D57</f>
        <v>14.33</v>
      </c>
      <c r="E4" s="16" t="n">
        <f aca="false">'Data Sheet'!E57</f>
        <v>15.83</v>
      </c>
      <c r="F4" s="16" t="n">
        <f aca="false">'Data Sheet'!F57</f>
        <v>16.91</v>
      </c>
      <c r="G4" s="16" t="n">
        <f aca="false">'Data Sheet'!G57</f>
        <v>16.91</v>
      </c>
      <c r="H4" s="16" t="n">
        <f aca="false">'Data Sheet'!H57</f>
        <v>17.64</v>
      </c>
      <c r="I4" s="16" t="n">
        <f aca="false">'Data Sheet'!I57</f>
        <v>17.64</v>
      </c>
      <c r="J4" s="16" t="n">
        <f aca="false">'Data Sheet'!J57</f>
        <v>17.64</v>
      </c>
      <c r="K4" s="16" t="n">
        <f aca="false">'Data Sheet'!K57</f>
        <v>17.64</v>
      </c>
    </row>
    <row r="5" customFormat="false" ht="15" hidden="false" customHeight="false" outlineLevel="0" collapsed="false">
      <c r="A5" s="1" t="s">
        <v>31</v>
      </c>
      <c r="B5" s="16" t="n">
        <f aca="false">'Data Sheet'!B58</f>
        <v>26.14</v>
      </c>
      <c r="C5" s="16" t="n">
        <f aca="false">'Data Sheet'!C58</f>
        <v>30.19</v>
      </c>
      <c r="D5" s="16" t="n">
        <f aca="false">'Data Sheet'!D58</f>
        <v>38.3</v>
      </c>
      <c r="E5" s="16" t="n">
        <f aca="false">'Data Sheet'!E58</f>
        <v>53.32</v>
      </c>
      <c r="F5" s="16" t="n">
        <f aca="false">'Data Sheet'!F58</f>
        <v>57.2</v>
      </c>
      <c r="G5" s="16" t="n">
        <f aca="false">'Data Sheet'!G58</f>
        <v>54.14</v>
      </c>
      <c r="H5" s="16" t="n">
        <f aca="false">'Data Sheet'!H58</f>
        <v>69.69</v>
      </c>
      <c r="I5" s="16" t="n">
        <f aca="false">'Data Sheet'!I58</f>
        <v>107.14</v>
      </c>
      <c r="J5" s="16" t="n">
        <f aca="false">'Data Sheet'!J58</f>
        <v>125.81</v>
      </c>
      <c r="K5" s="16" t="n">
        <f aca="false">'Data Sheet'!K58</f>
        <v>148.58</v>
      </c>
    </row>
    <row r="6" customFormat="false" ht="15" hidden="false" customHeight="false" outlineLevel="0" collapsed="false">
      <c r="A6" s="1" t="s">
        <v>32</v>
      </c>
      <c r="B6" s="16" t="n">
        <f aca="false">'Data Sheet'!B59</f>
        <v>87.35</v>
      </c>
      <c r="C6" s="16" t="n">
        <f aca="false">'Data Sheet'!C59</f>
        <v>120.31</v>
      </c>
      <c r="D6" s="16" t="n">
        <f aca="false">'Data Sheet'!D59</f>
        <v>158.6</v>
      </c>
      <c r="E6" s="16" t="n">
        <f aca="false">'Data Sheet'!E59</f>
        <v>164.73</v>
      </c>
      <c r="F6" s="16" t="n">
        <f aca="false">'Data Sheet'!F59</f>
        <v>176.64</v>
      </c>
      <c r="G6" s="16" t="n">
        <f aca="false">'Data Sheet'!G59</f>
        <v>164.62</v>
      </c>
      <c r="H6" s="16" t="n">
        <f aca="false">'Data Sheet'!H59</f>
        <v>163.38</v>
      </c>
      <c r="I6" s="16" t="n">
        <f aca="false">'Data Sheet'!I59</f>
        <v>152.01</v>
      </c>
      <c r="J6" s="16" t="n">
        <f aca="false">'Data Sheet'!J59</f>
        <v>133.68</v>
      </c>
      <c r="K6" s="16" t="n">
        <f aca="false">'Data Sheet'!K59</f>
        <v>124.45</v>
      </c>
    </row>
    <row r="7" customFormat="false" ht="15" hidden="false" customHeight="false" outlineLevel="0" collapsed="false">
      <c r="A7" s="1" t="s">
        <v>33</v>
      </c>
      <c r="B7" s="16" t="n">
        <f aca="false">'Data Sheet'!B60</f>
        <v>33.12</v>
      </c>
      <c r="C7" s="16" t="n">
        <f aca="false">'Data Sheet'!C60</f>
        <v>48.48</v>
      </c>
      <c r="D7" s="16" t="n">
        <f aca="false">'Data Sheet'!D60</f>
        <v>57.4</v>
      </c>
      <c r="E7" s="16" t="n">
        <f aca="false">'Data Sheet'!E60</f>
        <v>62.01</v>
      </c>
      <c r="F7" s="16" t="n">
        <f aca="false">'Data Sheet'!F60</f>
        <v>81.28</v>
      </c>
      <c r="G7" s="16" t="n">
        <f aca="false">'Data Sheet'!G60</f>
        <v>104.55</v>
      </c>
      <c r="H7" s="16" t="n">
        <f aca="false">'Data Sheet'!H60</f>
        <v>89.55</v>
      </c>
      <c r="I7" s="16" t="n">
        <f aca="false">'Data Sheet'!I60</f>
        <v>95.35</v>
      </c>
      <c r="J7" s="16" t="n">
        <f aca="false">'Data Sheet'!J60</f>
        <v>105.27</v>
      </c>
      <c r="K7" s="16" t="n">
        <f aca="false">'Data Sheet'!K60</f>
        <v>114.31</v>
      </c>
    </row>
    <row r="8" s="2" customFormat="true" ht="15" hidden="false" customHeight="false" outlineLevel="0" collapsed="false">
      <c r="A8" s="2" t="s">
        <v>34</v>
      </c>
      <c r="B8" s="17" t="n">
        <f aca="false">'Data Sheet'!B61</f>
        <v>160.94</v>
      </c>
      <c r="C8" s="17" t="n">
        <f aca="false">'Data Sheet'!C61</f>
        <v>213.31</v>
      </c>
      <c r="D8" s="17" t="n">
        <f aca="false">'Data Sheet'!D61</f>
        <v>268.63</v>
      </c>
      <c r="E8" s="17" t="n">
        <f aca="false">'Data Sheet'!E61</f>
        <v>295.89</v>
      </c>
      <c r="F8" s="17" t="n">
        <f aca="false">'Data Sheet'!F61</f>
        <v>332.03</v>
      </c>
      <c r="G8" s="17" t="n">
        <f aca="false">'Data Sheet'!G61</f>
        <v>340.22</v>
      </c>
      <c r="H8" s="17" t="n">
        <f aca="false">'Data Sheet'!H61</f>
        <v>340.26</v>
      </c>
      <c r="I8" s="17" t="n">
        <f aca="false">'Data Sheet'!I61</f>
        <v>372.14</v>
      </c>
      <c r="J8" s="17" t="n">
        <f aca="false">'Data Sheet'!J61</f>
        <v>382.4</v>
      </c>
      <c r="K8" s="17" t="n">
        <f aca="false">'Data Sheet'!K61</f>
        <v>404.98</v>
      </c>
    </row>
    <row r="9" s="2" customFormat="true" ht="15" hidden="false" customHeight="false" outlineLevel="0" collapsed="false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customFormat="false" ht="15" hidden="false" customHeight="false" outlineLevel="0" collapsed="false">
      <c r="A10" s="1" t="s">
        <v>35</v>
      </c>
      <c r="B10" s="16" t="n">
        <f aca="false">'Data Sheet'!B62</f>
        <v>65.34</v>
      </c>
      <c r="C10" s="16" t="n">
        <f aca="false">'Data Sheet'!C62</f>
        <v>78.16</v>
      </c>
      <c r="D10" s="16" t="n">
        <f aca="false">'Data Sheet'!D62</f>
        <v>84.29</v>
      </c>
      <c r="E10" s="16" t="n">
        <f aca="false">'Data Sheet'!E62</f>
        <v>151.86</v>
      </c>
      <c r="F10" s="16" t="n">
        <f aca="false">'Data Sheet'!F62</f>
        <v>157.65</v>
      </c>
      <c r="G10" s="16" t="n">
        <f aca="false">'Data Sheet'!G62</f>
        <v>151.32</v>
      </c>
      <c r="H10" s="16" t="n">
        <f aca="false">'Data Sheet'!H62</f>
        <v>151.17</v>
      </c>
      <c r="I10" s="16" t="n">
        <f aca="false">'Data Sheet'!I62</f>
        <v>177</v>
      </c>
      <c r="J10" s="16" t="n">
        <f aca="false">'Data Sheet'!J62</f>
        <v>184.9</v>
      </c>
      <c r="K10" s="16" t="n">
        <f aca="false">'Data Sheet'!K62</f>
        <v>194.99</v>
      </c>
    </row>
    <row r="11" customFormat="false" ht="15" hidden="false" customHeight="false" outlineLevel="0" collapsed="false">
      <c r="A11" s="1" t="s">
        <v>36</v>
      </c>
      <c r="B11" s="16" t="n">
        <f aca="false">'Data Sheet'!B63</f>
        <v>5.87</v>
      </c>
      <c r="C11" s="16" t="n">
        <f aca="false">'Data Sheet'!C63</f>
        <v>4.79</v>
      </c>
      <c r="D11" s="16" t="n">
        <f aca="false">'Data Sheet'!D63</f>
        <v>37.11</v>
      </c>
      <c r="E11" s="16" t="n">
        <f aca="false">'Data Sheet'!E63</f>
        <v>3.81</v>
      </c>
      <c r="F11" s="16" t="n">
        <f aca="false">'Data Sheet'!F63</f>
        <v>9.46</v>
      </c>
      <c r="G11" s="16" t="n">
        <f aca="false">'Data Sheet'!G63</f>
        <v>6.96</v>
      </c>
      <c r="H11" s="16" t="n">
        <f aca="false">'Data Sheet'!H63</f>
        <v>4.31</v>
      </c>
      <c r="I11" s="16" t="n">
        <f aca="false">'Data Sheet'!I63</f>
        <v>7.07</v>
      </c>
      <c r="J11" s="16" t="n">
        <f aca="false">'Data Sheet'!J63</f>
        <v>8.05</v>
      </c>
      <c r="K11" s="16" t="n">
        <f aca="false">'Data Sheet'!K63</f>
        <v>4</v>
      </c>
    </row>
    <row r="12" customFormat="false" ht="15" hidden="false" customHeight="false" outlineLevel="0" collapsed="false">
      <c r="A12" s="1" t="s">
        <v>37</v>
      </c>
      <c r="B12" s="16" t="n">
        <f aca="false">'Data Sheet'!B64</f>
        <v>0.69</v>
      </c>
      <c r="C12" s="16" t="n">
        <f aca="false">'Data Sheet'!C64</f>
        <v>0.69</v>
      </c>
      <c r="D12" s="16" t="n">
        <f aca="false">'Data Sheet'!D64</f>
        <v>0.69</v>
      </c>
      <c r="E12" s="16" t="n">
        <f aca="false">'Data Sheet'!E64</f>
        <v>0.69</v>
      </c>
      <c r="F12" s="16" t="n">
        <f aca="false">'Data Sheet'!F64</f>
        <v>0.69</v>
      </c>
      <c r="G12" s="16" t="n">
        <f aca="false">'Data Sheet'!G64</f>
        <v>0.69</v>
      </c>
      <c r="H12" s="16" t="n">
        <f aca="false">'Data Sheet'!H64</f>
        <v>0.69</v>
      </c>
      <c r="I12" s="16" t="n">
        <f aca="false">'Data Sheet'!I64</f>
        <v>1.83</v>
      </c>
      <c r="J12" s="16" t="n">
        <f aca="false">'Data Sheet'!J64</f>
        <v>3.4</v>
      </c>
      <c r="K12" s="16" t="n">
        <f aca="false">'Data Sheet'!K64</f>
        <v>2.41</v>
      </c>
    </row>
    <row r="13" customFormat="false" ht="15" hidden="false" customHeight="false" outlineLevel="0" collapsed="false">
      <c r="A13" s="1" t="s">
        <v>38</v>
      </c>
      <c r="B13" s="16" t="n">
        <f aca="false">'Data Sheet'!B65</f>
        <v>89.04</v>
      </c>
      <c r="C13" s="16" t="n">
        <f aca="false">'Data Sheet'!C65</f>
        <v>129.67</v>
      </c>
      <c r="D13" s="16" t="n">
        <f aca="false">'Data Sheet'!D65</f>
        <v>146.54</v>
      </c>
      <c r="E13" s="16" t="n">
        <f aca="false">'Data Sheet'!E65</f>
        <v>139.53</v>
      </c>
      <c r="F13" s="16" t="n">
        <f aca="false">'Data Sheet'!F65</f>
        <v>164.23</v>
      </c>
      <c r="G13" s="16" t="n">
        <f aca="false">'Data Sheet'!G65</f>
        <v>181.25</v>
      </c>
      <c r="H13" s="16" t="n">
        <f aca="false">'Data Sheet'!H65</f>
        <v>184.09</v>
      </c>
      <c r="I13" s="16" t="n">
        <f aca="false">'Data Sheet'!I65</f>
        <v>186.24</v>
      </c>
      <c r="J13" s="16" t="n">
        <f aca="false">'Data Sheet'!J65</f>
        <v>186.05</v>
      </c>
      <c r="K13" s="16" t="n">
        <f aca="false">'Data Sheet'!K65</f>
        <v>203.58</v>
      </c>
    </row>
    <row r="14" s="2" customFormat="true" ht="15" hidden="false" customHeight="false" outlineLevel="0" collapsed="false">
      <c r="A14" s="2" t="s">
        <v>34</v>
      </c>
      <c r="B14" s="16" t="n">
        <f aca="false">'Data Sheet'!B66</f>
        <v>160.94</v>
      </c>
      <c r="C14" s="16" t="n">
        <f aca="false">'Data Sheet'!C66</f>
        <v>213.31</v>
      </c>
      <c r="D14" s="16" t="n">
        <f aca="false">'Data Sheet'!D66</f>
        <v>268.63</v>
      </c>
      <c r="E14" s="16" t="n">
        <f aca="false">'Data Sheet'!E66</f>
        <v>295.89</v>
      </c>
      <c r="F14" s="16" t="n">
        <f aca="false">'Data Sheet'!F66</f>
        <v>332.03</v>
      </c>
      <c r="G14" s="16" t="n">
        <f aca="false">'Data Sheet'!G66</f>
        <v>340.22</v>
      </c>
      <c r="H14" s="16" t="n">
        <f aca="false">'Data Sheet'!H66</f>
        <v>340.26</v>
      </c>
      <c r="I14" s="16" t="n">
        <f aca="false">'Data Sheet'!I66</f>
        <v>372.14</v>
      </c>
      <c r="J14" s="16" t="n">
        <f aca="false">'Data Sheet'!J66</f>
        <v>382.4</v>
      </c>
      <c r="K14" s="16" t="n">
        <f aca="false">'Data Sheet'!K66</f>
        <v>404.98</v>
      </c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A16" s="1" t="s">
        <v>39</v>
      </c>
      <c r="B16" s="8" t="n">
        <f aca="false">B13-B7</f>
        <v>55.92</v>
      </c>
      <c r="C16" s="8" t="n">
        <f aca="false">C13-C7</f>
        <v>81.19</v>
      </c>
      <c r="D16" s="8" t="n">
        <f aca="false">D13-D7</f>
        <v>89.14</v>
      </c>
      <c r="E16" s="8" t="n">
        <f aca="false">E13-E7</f>
        <v>77.52</v>
      </c>
      <c r="F16" s="8" t="n">
        <f aca="false">F13-F7</f>
        <v>82.95</v>
      </c>
      <c r="G16" s="8" t="n">
        <f aca="false">G13-G7</f>
        <v>76.7</v>
      </c>
      <c r="H16" s="8" t="n">
        <f aca="false">H13-H7</f>
        <v>94.54</v>
      </c>
      <c r="I16" s="8" t="n">
        <f aca="false">I13-I7</f>
        <v>90.89</v>
      </c>
      <c r="J16" s="8" t="n">
        <f aca="false">J13-J7</f>
        <v>80.78</v>
      </c>
      <c r="K16" s="8" t="n">
        <f aca="false">K13-K7</f>
        <v>89.27</v>
      </c>
    </row>
    <row r="17" customFormat="false" ht="15" hidden="false" customHeight="false" outlineLevel="0" collapsed="false">
      <c r="A17" s="1" t="s">
        <v>40</v>
      </c>
      <c r="B17" s="8" t="n">
        <f aca="false">'Data Sheet'!B67</f>
        <v>30.96</v>
      </c>
      <c r="C17" s="8" t="n">
        <f aca="false">'Data Sheet'!C67</f>
        <v>45.88</v>
      </c>
      <c r="D17" s="8" t="n">
        <f aca="false">'Data Sheet'!D67</f>
        <v>52.77</v>
      </c>
      <c r="E17" s="8" t="n">
        <f aca="false">'Data Sheet'!E67</f>
        <v>52.55</v>
      </c>
      <c r="F17" s="8" t="n">
        <f aca="false">'Data Sheet'!F67</f>
        <v>58.29</v>
      </c>
      <c r="G17" s="8" t="n">
        <f aca="false">'Data Sheet'!G67</f>
        <v>49.55</v>
      </c>
      <c r="H17" s="8" t="n">
        <f aca="false">'Data Sheet'!H67</f>
        <v>55.98</v>
      </c>
      <c r="I17" s="8" t="n">
        <f aca="false">'Data Sheet'!I67</f>
        <v>59.85</v>
      </c>
      <c r="J17" s="8" t="n">
        <f aca="false">'Data Sheet'!J67</f>
        <v>66.48</v>
      </c>
      <c r="K17" s="8" t="n">
        <f aca="false">'Data Sheet'!K67</f>
        <v>69.61</v>
      </c>
    </row>
    <row r="18" customFormat="false" ht="15" hidden="false" customHeight="false" outlineLevel="0" collapsed="false">
      <c r="A18" s="1" t="s">
        <v>41</v>
      </c>
      <c r="B18" s="8" t="n">
        <f aca="false">'Data Sheet'!B68</f>
        <v>35.39</v>
      </c>
      <c r="C18" s="8" t="n">
        <f aca="false">'Data Sheet'!C68</f>
        <v>43.09</v>
      </c>
      <c r="D18" s="8" t="n">
        <f aca="false">'Data Sheet'!D68</f>
        <v>52.63</v>
      </c>
      <c r="E18" s="8" t="n">
        <f aca="false">'Data Sheet'!E68</f>
        <v>47.52</v>
      </c>
      <c r="F18" s="8" t="n">
        <f aca="false">'Data Sheet'!F68</f>
        <v>60.82</v>
      </c>
      <c r="G18" s="8" t="n">
        <f aca="false">'Data Sheet'!G68</f>
        <v>65.81</v>
      </c>
      <c r="H18" s="8" t="n">
        <f aca="false">'Data Sheet'!H68</f>
        <v>70.21</v>
      </c>
      <c r="I18" s="8" t="n">
        <f aca="false">'Data Sheet'!I68</f>
        <v>67.56</v>
      </c>
      <c r="J18" s="8" t="n">
        <f aca="false">'Data Sheet'!J68</f>
        <v>72.23</v>
      </c>
      <c r="K18" s="8" t="n">
        <f aca="false">'Data Sheet'!K68</f>
        <v>83.63</v>
      </c>
    </row>
    <row r="20" customFormat="false" ht="15" hidden="false" customHeight="false" outlineLevel="0" collapsed="false">
      <c r="A20" s="1" t="s">
        <v>42</v>
      </c>
      <c r="B20" s="8" t="n">
        <f aca="false">IF('Profit &amp; Loss'!B4&gt;0,'Balance Sheet'!B17/('Profit &amp; Loss'!B4/365),0)</f>
        <v>63.2084125741134</v>
      </c>
      <c r="C20" s="8" t="n">
        <f aca="false">IF('Profit &amp; Loss'!C4&gt;0,'Balance Sheet'!C17/('Profit &amp; Loss'!C4/365),0)</f>
        <v>66.0808144582117</v>
      </c>
      <c r="D20" s="8" t="n">
        <f aca="false">IF('Profit &amp; Loss'!D4&gt;0,'Balance Sheet'!D17/('Profit &amp; Loss'!D4/365),0)</f>
        <v>64.1244132236908</v>
      </c>
      <c r="E20" s="8" t="n">
        <f aca="false">IF('Profit &amp; Loss'!E4&gt;0,'Balance Sheet'!E17/('Profit &amp; Loss'!E4/365),0)</f>
        <v>61.5122506574306</v>
      </c>
      <c r="F20" s="8" t="n">
        <f aca="false">IF('Profit &amp; Loss'!F4&gt;0,'Balance Sheet'!F17/('Profit &amp; Loss'!F4/365),0)</f>
        <v>65.0558035714286</v>
      </c>
      <c r="G20" s="8" t="n">
        <f aca="false">IF('Profit &amp; Loss'!G4&gt;0,'Balance Sheet'!G17/('Profit &amp; Loss'!G4/365),0)</f>
        <v>50.8197988085872</v>
      </c>
      <c r="H20" s="8" t="n">
        <f aca="false">IF('Profit &amp; Loss'!H4&gt;0,'Balance Sheet'!H17/('Profit &amp; Loss'!H4/365),0)</f>
        <v>57.2986539540101</v>
      </c>
      <c r="I20" s="8" t="n">
        <f aca="false">IF('Profit &amp; Loss'!I4&gt;0,'Balance Sheet'!I17/('Profit &amp; Loss'!I4/365),0)</f>
        <v>55.6992605813361</v>
      </c>
      <c r="J20" s="8" t="n">
        <f aca="false">IF('Profit &amp; Loss'!J4&gt;0,'Balance Sheet'!J17/('Profit &amp; Loss'!J4/365),0)</f>
        <v>56.8857839459865</v>
      </c>
      <c r="K20" s="8" t="n">
        <f aca="false">IF('Profit &amp; Loss'!K4&gt;0,'Balance Sheet'!K17/('Profit &amp; Loss'!K4/365),0)</f>
        <v>52.9723334167292</v>
      </c>
    </row>
    <row r="21" customFormat="false" ht="15" hidden="false" customHeight="false" outlineLevel="0" collapsed="false">
      <c r="A21" s="1" t="s">
        <v>43</v>
      </c>
      <c r="B21" s="8" t="n">
        <f aca="false">IF('Balance Sheet'!B18&gt;0,'Profit &amp; Loss'!B4/'Balance Sheet'!B18,0)</f>
        <v>5.05170952246397</v>
      </c>
      <c r="C21" s="8" t="n">
        <f aca="false">IF('Balance Sheet'!C18&gt;0,'Profit &amp; Loss'!C4/'Balance Sheet'!C18,0)</f>
        <v>5.88117892782548</v>
      </c>
      <c r="D21" s="8" t="n">
        <f aca="false">IF('Balance Sheet'!D18&gt;0,'Profit &amp; Loss'!D4/'Balance Sheet'!D18,0)</f>
        <v>5.70720121603648</v>
      </c>
      <c r="E21" s="8" t="n">
        <f aca="false">IF('Balance Sheet'!E18&gt;0,'Profit &amp; Loss'!E4/'Balance Sheet'!E18,0)</f>
        <v>6.56186868686869</v>
      </c>
      <c r="F21" s="8" t="n">
        <f aca="false">IF('Balance Sheet'!F18&gt;0,'Profit &amp; Loss'!F4/'Balance Sheet'!F18,0)</f>
        <v>5.37717855968432</v>
      </c>
      <c r="G21" s="8" t="n">
        <f aca="false">IF('Balance Sheet'!G18&gt;0,'Profit &amp; Loss'!G4/'Balance Sheet'!G18,0)</f>
        <v>5.40768880109406</v>
      </c>
      <c r="H21" s="8" t="n">
        <f aca="false">IF('Balance Sheet'!H18&gt;0,'Profit &amp; Loss'!H4/'Balance Sheet'!H18,0)</f>
        <v>5.07904856857998</v>
      </c>
      <c r="I21" s="8" t="n">
        <f aca="false">IF('Balance Sheet'!I18&gt;0,'Profit &amp; Loss'!I4/'Balance Sheet'!I18,0)</f>
        <v>5.80521018354056</v>
      </c>
      <c r="J21" s="8" t="n">
        <f aca="false">IF('Balance Sheet'!J18&gt;0,'Profit &amp; Loss'!J4/'Balance Sheet'!J18,0)</f>
        <v>5.90557939914163</v>
      </c>
      <c r="K21" s="8" t="n">
        <f aca="false">IF('Balance Sheet'!K18&gt;0,'Profit &amp; Loss'!K4/'Balance Sheet'!K18,0)</f>
        <v>5.73526246562239</v>
      </c>
    </row>
    <row r="23" s="2" customFormat="true" ht="15" hidden="false" customHeight="false" outlineLevel="0" collapsed="false">
      <c r="A23" s="2" t="s">
        <v>44</v>
      </c>
      <c r="B23" s="14" t="n">
        <f aca="false">IF(SUM('Balance Sheet'!B4:B5)&gt;0,'Profit &amp; Loss'!B12/SUM('Balance Sheet'!B4:B5),"")</f>
        <v>0.14801087225105</v>
      </c>
      <c r="C23" s="14" t="n">
        <f aca="false">IF(SUM('Balance Sheet'!C4:C5)&gt;0,'Profit &amp; Loss'!C12/SUM('Balance Sheet'!C4:C5),"")</f>
        <v>0.145777178796047</v>
      </c>
      <c r="D23" s="14" t="n">
        <f aca="false">IF(SUM('Balance Sheet'!D4:D5)&gt;0,'Profit &amp; Loss'!D12/SUM('Balance Sheet'!D4:D5),"")</f>
        <v>0.20976629298879</v>
      </c>
      <c r="E23" s="14" t="n">
        <f aca="false">IF(SUM('Balance Sheet'!E4:E5)&gt;0,'Profit &amp; Loss'!E12/SUM('Balance Sheet'!E4:E5),"")</f>
        <v>0.0691250903832249</v>
      </c>
      <c r="F23" s="14" t="n">
        <f aca="false">IF(SUM('Balance Sheet'!F4:F5)&gt;0,'Profit &amp; Loss'!F12/SUM('Balance Sheet'!F4:F5),"")</f>
        <v>-0.0310349480501957</v>
      </c>
      <c r="G23" s="14" t="n">
        <f aca="false">IF(SUM('Balance Sheet'!G4:G5)&gt;0,'Profit &amp; Loss'!G12/SUM('Balance Sheet'!G4:G5),"")</f>
        <v>-0.0351864883884588</v>
      </c>
      <c r="H23" s="14" t="n">
        <f aca="false">IF(SUM('Balance Sheet'!H4:H5)&gt;0,'Profit &amp; Loss'!H12/SUM('Balance Sheet'!H4:H5),"")</f>
        <v>0.125844497881599</v>
      </c>
      <c r="I23" s="14" t="n">
        <f aca="false">IF(SUM('Balance Sheet'!I4:I5)&gt;0,'Profit &amp; Loss'!I12/SUM('Balance Sheet'!I4:I5),"")</f>
        <v>0.126943420419939</v>
      </c>
      <c r="J23" s="14" t="n">
        <f aca="false">IF(SUM('Balance Sheet'!J4:J5)&gt;0,'Profit &amp; Loss'!J12/SUM('Balance Sheet'!J4:J5),"")</f>
        <v>0.131334959916347</v>
      </c>
      <c r="K23" s="14" t="n">
        <f aca="false">IF(SUM('Balance Sheet'!K4:K5)&gt;0,'Profit &amp; Loss'!K12/SUM('Balance Sheet'!K4:K5),"")</f>
        <v>0.149801467934063</v>
      </c>
    </row>
    <row r="24" s="2" customFormat="true" ht="15" hidden="false" customHeight="false" outlineLevel="0" collapsed="false">
      <c r="A24" s="2" t="s">
        <v>45</v>
      </c>
      <c r="B24" s="14"/>
      <c r="C24" s="14" t="n">
        <f aca="false">IF((B4+B5+B6+C4+C5+C6)&gt;0,('Profit &amp; Loss'!C10+'Profit &amp; Loss'!C9)*2/(B4+B5+B6+C4+C5+C6),"")</f>
        <v>0.151785409191867</v>
      </c>
      <c r="D24" s="14" t="n">
        <f aca="false">IF((C4+C5+C6+D4+D5+D6)&gt;0,('Profit &amp; Loss'!D10+'Profit &amp; Loss'!D9)*2/(C4+C5+C6+D4+D5+D6),"")</f>
        <v>0.166462798489603</v>
      </c>
      <c r="E24" s="14" t="n">
        <f aca="false">IF((D4+D5+D6+E4+E5+E6)&gt;0,('Profit &amp; Loss'!E10+'Profit &amp; Loss'!E9)*2/(D4+D5+D6+E4+E5+E6),"")</f>
        <v>0.114218957111725</v>
      </c>
      <c r="F24" s="14" t="n">
        <f aca="false">IF((E4+E5+E6+F4+F5+F6)&gt;0,('Profit &amp; Loss'!F10+'Profit &amp; Loss'!F9)*2/(E4+E5+E6+F4+F5+F6),"")</f>
        <v>0.0903369580917401</v>
      </c>
      <c r="G24" s="14" t="n">
        <f aca="false">IF((F4+F5+F6+G4+G5+G6)&gt;0,('Profit &amp; Loss'!G10+'Profit &amp; Loss'!G9)*2/(F4+F5+F6+G4+G5+G6),"")</f>
        <v>0.0977755848854899</v>
      </c>
      <c r="H24" s="14" t="n">
        <f aca="false">IF((G4+G5+G6+H4+H5+H6)&gt;0,('Profit &amp; Loss'!H10+'Profit &amp; Loss'!H9)*2/(G4+G5+G6+H4+H5+H6),"")</f>
        <v>0.163329084255109</v>
      </c>
      <c r="I24" s="14" t="n">
        <f aca="false">IF((H4+H5+H6+I4+I5+I6)&gt;0,('Profit &amp; Loss'!I10+'Profit &amp; Loss'!I9)*2/(H4+H5+H6+I4+I5+I6),"")</f>
        <v>0.178161137440758</v>
      </c>
      <c r="J24" s="14" t="n">
        <f aca="false">IF((I4+I5+I6+J4+J5+J6)&gt;0,('Profit &amp; Loss'!J10+'Profit &amp; Loss'!J9)*2/(I4+I5+I6+J4+J5+J6),"")</f>
        <v>0.182011842865396</v>
      </c>
      <c r="K24" s="14" t="n">
        <f aca="false">IF((J4+J5+J6+K4+K5+K6)&gt;0,('Profit &amp; Loss'!K10+'Profit &amp; Loss'!K9)*2/(J4+J5+J6+K4+K5+K6),"")</f>
        <v>0.212610073969708</v>
      </c>
    </row>
  </sheetData>
  <hyperlinks>
    <hyperlink ref="J1" r:id="rId1" display="SCREENER.IN"/>
  </hyperlink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1" width="26.84"/>
    <col collapsed="false" customWidth="true" hidden="false" outlineLevel="0" max="11" min="2" style="1" width="13.51"/>
    <col collapsed="false" customWidth="true" hidden="false" outlineLevel="0" max="1025" min="12" style="1" width="8.83"/>
  </cols>
  <sheetData>
    <row r="1" s="2" customFormat="true" ht="15" hidden="false" customHeight="false" outlineLevel="0" collapsed="false">
      <c r="A1" s="2" t="str">
        <f aca="false">'Balance Sheet'!A1</f>
        <v>20 MICRONS LTD</v>
      </c>
      <c r="E1" s="2" t="str">
        <f aca="false">UPDATE</f>
        <v/>
      </c>
      <c r="J1" s="13" t="s">
        <v>0</v>
      </c>
      <c r="K1" s="13"/>
    </row>
    <row r="3" s="2" customFormat="true" ht="15" hidden="false" customHeight="false" outlineLevel="0" collapsed="false">
      <c r="A3" s="4" t="s">
        <v>1</v>
      </c>
      <c r="B3" s="5" t="n">
        <f aca="false">'Data Sheet'!B81</f>
        <v>40268</v>
      </c>
      <c r="C3" s="5" t="n">
        <f aca="false">'Data Sheet'!C81</f>
        <v>40633</v>
      </c>
      <c r="D3" s="5" t="n">
        <f aca="false">'Data Sheet'!D81</f>
        <v>40999</v>
      </c>
      <c r="E3" s="5" t="n">
        <f aca="false">'Data Sheet'!E81</f>
        <v>41364</v>
      </c>
      <c r="F3" s="5" t="n">
        <f aca="false">'Data Sheet'!F81</f>
        <v>41729</v>
      </c>
      <c r="G3" s="5" t="n">
        <f aca="false">'Data Sheet'!G81</f>
        <v>42094</v>
      </c>
      <c r="H3" s="5" t="n">
        <f aca="false">'Data Sheet'!H81</f>
        <v>42460</v>
      </c>
      <c r="I3" s="5" t="n">
        <f aca="false">'Data Sheet'!I81</f>
        <v>42825</v>
      </c>
      <c r="J3" s="5" t="n">
        <f aca="false">'Data Sheet'!J81</f>
        <v>43190</v>
      </c>
      <c r="K3" s="5" t="n">
        <f aca="false">'Data Sheet'!K81</f>
        <v>43555</v>
      </c>
    </row>
    <row r="4" s="2" customFormat="true" ht="15" hidden="false" customHeight="false" outlineLevel="0" collapsed="false">
      <c r="A4" s="2" t="s">
        <v>46</v>
      </c>
      <c r="B4" s="7" t="n">
        <f aca="false">'Data Sheet'!B82</f>
        <v>2.13</v>
      </c>
      <c r="C4" s="7" t="n">
        <f aca="false">'Data Sheet'!C82</f>
        <v>0.24</v>
      </c>
      <c r="D4" s="7" t="n">
        <f aca="false">'Data Sheet'!D82</f>
        <v>12.74</v>
      </c>
      <c r="E4" s="7" t="n">
        <f aca="false">'Data Sheet'!E82</f>
        <v>44.58</v>
      </c>
      <c r="F4" s="7" t="n">
        <f aca="false">'Data Sheet'!F82</f>
        <v>36.73</v>
      </c>
      <c r="G4" s="7" t="n">
        <f aca="false">'Data Sheet'!G82</f>
        <v>30.3</v>
      </c>
      <c r="H4" s="7" t="n">
        <f aca="false">'Data Sheet'!H82</f>
        <v>25.43</v>
      </c>
      <c r="I4" s="7" t="n">
        <f aca="false">'Data Sheet'!I82</f>
        <v>44.47</v>
      </c>
      <c r="J4" s="7" t="n">
        <f aca="false">'Data Sheet'!J82</f>
        <v>60.57</v>
      </c>
      <c r="K4" s="7" t="n">
        <f aca="false">'Data Sheet'!K82</f>
        <v>53.34</v>
      </c>
    </row>
    <row r="5" customFormat="false" ht="15" hidden="false" customHeight="false" outlineLevel="0" collapsed="false">
      <c r="A5" s="1" t="s">
        <v>47</v>
      </c>
      <c r="B5" s="8" t="n">
        <f aca="false">'Data Sheet'!B83</f>
        <v>-17.77</v>
      </c>
      <c r="C5" s="8" t="n">
        <f aca="false">'Data Sheet'!C83</f>
        <v>-16.74</v>
      </c>
      <c r="D5" s="8" t="n">
        <f aca="false">'Data Sheet'!D83</f>
        <v>-44.15</v>
      </c>
      <c r="E5" s="8" t="n">
        <f aca="false">'Data Sheet'!E83</f>
        <v>-38.84</v>
      </c>
      <c r="F5" s="8" t="n">
        <f aca="false">'Data Sheet'!F83</f>
        <v>-21.43</v>
      </c>
      <c r="G5" s="8" t="n">
        <f aca="false">'Data Sheet'!G83</f>
        <v>-3.59</v>
      </c>
      <c r="H5" s="8" t="n">
        <f aca="false">'Data Sheet'!H83</f>
        <v>-5.64</v>
      </c>
      <c r="I5" s="8" t="n">
        <f aca="false">'Data Sheet'!I83</f>
        <v>-8.63</v>
      </c>
      <c r="J5" s="8" t="n">
        <f aca="false">'Data Sheet'!J83</f>
        <v>-18.31</v>
      </c>
      <c r="K5" s="8" t="n">
        <f aca="false">'Data Sheet'!K83</f>
        <v>-18.73</v>
      </c>
    </row>
    <row r="6" customFormat="false" ht="15" hidden="false" customHeight="false" outlineLevel="0" collapsed="false">
      <c r="A6" s="1" t="s">
        <v>48</v>
      </c>
      <c r="B6" s="8" t="n">
        <f aca="false">'Data Sheet'!B84</f>
        <v>17.9</v>
      </c>
      <c r="C6" s="8" t="n">
        <f aca="false">'Data Sheet'!C84</f>
        <v>20.04</v>
      </c>
      <c r="D6" s="8" t="n">
        <f aca="false">'Data Sheet'!D84</f>
        <v>29.55</v>
      </c>
      <c r="E6" s="8" t="n">
        <f aca="false">'Data Sheet'!E84</f>
        <v>-7.14</v>
      </c>
      <c r="F6" s="8" t="n">
        <f aca="false">'Data Sheet'!F84</f>
        <v>-14.19</v>
      </c>
      <c r="G6" s="8" t="n">
        <f aca="false">'Data Sheet'!G84</f>
        <v>-20.68</v>
      </c>
      <c r="H6" s="8" t="n">
        <f aca="false">'Data Sheet'!H84</f>
        <v>-25.91</v>
      </c>
      <c r="I6" s="8" t="n">
        <f aca="false">'Data Sheet'!I84</f>
        <v>-33.62</v>
      </c>
      <c r="J6" s="8" t="n">
        <f aca="false">'Data Sheet'!J84</f>
        <v>-43.58</v>
      </c>
      <c r="K6" s="8" t="n">
        <f aca="false">'Data Sheet'!K84</f>
        <v>-32.72</v>
      </c>
    </row>
    <row r="7" s="2" customFormat="true" ht="15" hidden="false" customHeight="false" outlineLevel="0" collapsed="false">
      <c r="A7" s="2" t="s">
        <v>49</v>
      </c>
      <c r="B7" s="7" t="n">
        <f aca="false">'Data Sheet'!B85</f>
        <v>2.26</v>
      </c>
      <c r="C7" s="7" t="n">
        <f aca="false">'Data Sheet'!C85</f>
        <v>3.54</v>
      </c>
      <c r="D7" s="7" t="n">
        <f aca="false">'Data Sheet'!D85</f>
        <v>-1.86</v>
      </c>
      <c r="E7" s="7" t="n">
        <f aca="false">'Data Sheet'!E85</f>
        <v>-1.4</v>
      </c>
      <c r="F7" s="7" t="n">
        <f aca="false">'Data Sheet'!F85</f>
        <v>1.11</v>
      </c>
      <c r="G7" s="7" t="n">
        <f aca="false">'Data Sheet'!G85</f>
        <v>6.02</v>
      </c>
      <c r="H7" s="7" t="n">
        <f aca="false">'Data Sheet'!H85</f>
        <v>-6.12</v>
      </c>
      <c r="I7" s="7" t="n">
        <f aca="false">'Data Sheet'!I85</f>
        <v>2.22</v>
      </c>
      <c r="J7" s="7" t="n">
        <f aca="false">'Data Sheet'!J85</f>
        <v>-1.31</v>
      </c>
      <c r="K7" s="7" t="n">
        <f aca="false">'Data Sheet'!K85</f>
        <v>1.88</v>
      </c>
    </row>
  </sheetData>
  <hyperlinks>
    <hyperlink ref="J1" r:id="rId1" display="SCREENER.IN"/>
  </hyperlink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2" width="8.83"/>
    <col collapsed="false" customWidth="true" hidden="false" outlineLevel="0" max="2" min="2" style="1" width="10.51"/>
    <col collapsed="false" customWidth="true" hidden="false" outlineLevel="0" max="3" min="3" style="18" width="13.33"/>
    <col collapsed="false" customWidth="true" hidden="false" outlineLevel="0" max="5" min="4" style="1" width="8.83"/>
    <col collapsed="false" customWidth="true" hidden="false" outlineLevel="0" max="6" min="6" style="1" width="6.83"/>
    <col collapsed="false" customWidth="true" hidden="false" outlineLevel="0" max="1025" min="7" style="1" width="8.83"/>
  </cols>
  <sheetData>
    <row r="1" customFormat="false" ht="21" hidden="false" customHeight="false" outlineLevel="0" collapsed="false">
      <c r="A1" s="19" t="s">
        <v>50</v>
      </c>
    </row>
    <row r="3" customFormat="false" ht="15" hidden="false" customHeight="false" outlineLevel="0" collapsed="false">
      <c r="A3" s="2" t="s">
        <v>51</v>
      </c>
    </row>
    <row r="4" customFormat="false" ht="15" hidden="false" customHeight="false" outlineLevel="0" collapsed="false">
      <c r="B4" s="1" t="s">
        <v>52</v>
      </c>
    </row>
    <row r="5" customFormat="false" ht="15" hidden="false" customHeight="false" outlineLevel="0" collapsed="false">
      <c r="B5" s="1" t="s">
        <v>53</v>
      </c>
    </row>
    <row r="7" customFormat="false" ht="15" hidden="false" customHeight="false" outlineLevel="0" collapsed="false">
      <c r="A7" s="2" t="s">
        <v>54</v>
      </c>
    </row>
    <row r="8" customFormat="false" ht="15" hidden="false" customHeight="false" outlineLevel="0" collapsed="false">
      <c r="B8" s="1" t="s">
        <v>55</v>
      </c>
      <c r="C8" s="20" t="s">
        <v>56</v>
      </c>
    </row>
    <row r="10" customFormat="false" ht="15" hidden="false" customHeight="false" outlineLevel="0" collapsed="false">
      <c r="A10" s="2" t="s">
        <v>57</v>
      </c>
    </row>
    <row r="11" customFormat="false" ht="15" hidden="false" customHeight="false" outlineLevel="0" collapsed="false">
      <c r="B11" s="1" t="s">
        <v>58</v>
      </c>
    </row>
    <row r="14" customFormat="false" ht="15" hidden="false" customHeight="false" outlineLevel="0" collapsed="false">
      <c r="A14" s="2" t="s">
        <v>59</v>
      </c>
    </row>
    <row r="15" customFormat="false" ht="15" hidden="false" customHeight="false" outlineLevel="0" collapsed="false">
      <c r="B15" s="1" t="s">
        <v>60</v>
      </c>
    </row>
    <row r="16" customFormat="false" ht="15" hidden="false" customHeight="false" outlineLevel="0" collapsed="false">
      <c r="B16" s="1" t="s">
        <v>61</v>
      </c>
      <c r="G16" s="21" t="s">
        <v>62</v>
      </c>
    </row>
  </sheetData>
  <hyperlinks>
    <hyperlink ref="C8" r:id="rId1" display=" https://www.screener.in/exce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8" width="27.66"/>
    <col collapsed="false" customWidth="true" hidden="false" outlineLevel="0" max="2" min="2" style="8" width="26.55"/>
    <col collapsed="false" customWidth="true" hidden="false" outlineLevel="0" max="3" min="3" style="8" width="25.54"/>
    <col collapsed="false" customWidth="true" hidden="false" outlineLevel="0" max="4" min="4" style="8" width="23.33"/>
    <col collapsed="false" customWidth="true" hidden="false" outlineLevel="0" max="5" min="5" style="8" width="20.85"/>
    <col collapsed="false" customWidth="true" hidden="false" outlineLevel="0" max="10" min="6" style="8" width="13.51"/>
    <col collapsed="false" customWidth="true" hidden="false" outlineLevel="0" max="11" min="11" style="8" width="29.86"/>
    <col collapsed="false" customWidth="true" hidden="false" outlineLevel="0" max="1025" min="12" style="8" width="8.83"/>
  </cols>
  <sheetData>
    <row r="1" s="7" customFormat="true" ht="15" hidden="false" customHeight="false" outlineLevel="0" collapsed="false">
      <c r="A1" s="7" t="s">
        <v>63</v>
      </c>
      <c r="B1" s="7" t="s">
        <v>64</v>
      </c>
      <c r="E1" s="22" t="str">
        <f aca="false">IF(B2&lt;&gt;B3, "A NEW VERSION OF THE WORKSHEET IS AVAILABLE", "")</f>
        <v/>
      </c>
      <c r="F1" s="22"/>
      <c r="G1" s="22"/>
      <c r="H1" s="22"/>
      <c r="I1" s="22"/>
      <c r="J1" s="22"/>
      <c r="K1" s="22"/>
    </row>
    <row r="2" customFormat="false" ht="15" hidden="false" customHeight="false" outlineLevel="0" collapsed="false">
      <c r="A2" s="7" t="s">
        <v>65</v>
      </c>
      <c r="B2" s="8" t="n">
        <v>2.1</v>
      </c>
      <c r="E2" s="23" t="s">
        <v>66</v>
      </c>
      <c r="F2" s="23"/>
      <c r="G2" s="23"/>
      <c r="H2" s="23"/>
      <c r="I2" s="23"/>
      <c r="J2" s="23"/>
      <c r="K2" s="23"/>
    </row>
    <row r="3" customFormat="false" ht="15" hidden="false" customHeight="false" outlineLevel="0" collapsed="false">
      <c r="A3" s="7" t="s">
        <v>67</v>
      </c>
      <c r="B3" s="8" t="n">
        <v>2.1</v>
      </c>
    </row>
    <row r="4" customFormat="false" ht="15" hidden="false" customHeight="false" outlineLevel="0" collapsed="false">
      <c r="A4" s="7"/>
    </row>
    <row r="5" customFormat="false" ht="15" hidden="false" customHeight="false" outlineLevel="0" collapsed="false">
      <c r="A5" s="7" t="s">
        <v>68</v>
      </c>
    </row>
    <row r="6" customFormat="false" ht="15" hidden="false" customHeight="false" outlineLevel="0" collapsed="false">
      <c r="A6" s="8" t="s">
        <v>69</v>
      </c>
      <c r="B6" s="8" t="n">
        <f aca="false">IF(B9&gt;0, B9/B8, 0)</f>
        <v>3.52869565217391</v>
      </c>
    </row>
    <row r="7" customFormat="false" ht="15" hidden="false" customHeight="false" outlineLevel="0" collapsed="false">
      <c r="A7" s="8" t="s">
        <v>70</v>
      </c>
      <c r="B7" s="8" t="n">
        <v>5</v>
      </c>
    </row>
    <row r="8" customFormat="false" ht="15" hidden="false" customHeight="false" outlineLevel="0" collapsed="false">
      <c r="A8" s="8" t="s">
        <v>71</v>
      </c>
      <c r="B8" s="8" t="n">
        <v>28.75</v>
      </c>
    </row>
    <row r="9" customFormat="false" ht="15" hidden="false" customHeight="false" outlineLevel="0" collapsed="false">
      <c r="A9" s="8" t="s">
        <v>72</v>
      </c>
      <c r="B9" s="8" t="n">
        <v>101.45</v>
      </c>
    </row>
    <row r="15" customFormat="false" ht="15" hidden="false" customHeight="false" outlineLevel="0" collapsed="false">
      <c r="A15" s="7" t="s">
        <v>73</v>
      </c>
    </row>
    <row r="16" s="25" customFormat="true" ht="13.8" hidden="false" customHeight="false" outlineLevel="0" collapsed="false">
      <c r="A16" s="24" t="s">
        <v>74</v>
      </c>
      <c r="B16" s="5"/>
      <c r="C16" s="5" t="n">
        <v>40633</v>
      </c>
      <c r="D16" s="5" t="n">
        <v>40999</v>
      </c>
      <c r="E16" s="5" t="n">
        <v>41364</v>
      </c>
      <c r="F16" s="5" t="n">
        <v>41729</v>
      </c>
      <c r="G16" s="5" t="n">
        <v>42094</v>
      </c>
      <c r="H16" s="5" t="n">
        <v>42460</v>
      </c>
      <c r="I16" s="5" t="n">
        <v>42825</v>
      </c>
      <c r="J16" s="5" t="n">
        <v>43190</v>
      </c>
      <c r="K16" s="5" t="n">
        <v>43555</v>
      </c>
    </row>
    <row r="17" customFormat="false" ht="15" hidden="false" customHeight="false" outlineLevel="0" collapsed="false">
      <c r="A17" s="8" t="s">
        <v>5</v>
      </c>
      <c r="B17" s="8" t="n">
        <v>178.78</v>
      </c>
      <c r="C17" s="8" t="n">
        <v>253.42</v>
      </c>
      <c r="D17" s="8" t="n">
        <v>300.37</v>
      </c>
      <c r="E17" s="8" t="n">
        <v>311.82</v>
      </c>
      <c r="F17" s="8" t="n">
        <v>327.04</v>
      </c>
      <c r="G17" s="8" t="n">
        <v>355.88</v>
      </c>
      <c r="H17" s="8" t="n">
        <v>356.6</v>
      </c>
      <c r="I17" s="8" t="n">
        <v>392.2</v>
      </c>
      <c r="J17" s="8" t="n">
        <v>426.56</v>
      </c>
      <c r="K17" s="8" t="n">
        <v>479.64</v>
      </c>
    </row>
    <row r="18" customFormat="false" ht="15" hidden="false" customHeight="false" outlineLevel="0" collapsed="false">
      <c r="A18" s="8" t="s">
        <v>75</v>
      </c>
      <c r="B18" s="8" t="n">
        <v>91.77</v>
      </c>
      <c r="C18" s="8" t="n">
        <v>134.39</v>
      </c>
      <c r="D18" s="8" t="n">
        <v>159.68</v>
      </c>
      <c r="E18" s="8" t="n">
        <v>160.35</v>
      </c>
      <c r="F18" s="8" t="n">
        <v>170.55</v>
      </c>
      <c r="G18" s="8" t="n">
        <v>192.45</v>
      </c>
      <c r="H18" s="8" t="n">
        <v>171.49</v>
      </c>
      <c r="I18" s="8" t="n">
        <v>181.15</v>
      </c>
      <c r="J18" s="8" t="n">
        <v>200.6</v>
      </c>
      <c r="K18" s="8" t="n">
        <v>230.4</v>
      </c>
    </row>
    <row r="19" customFormat="false" ht="15" hidden="false" customHeight="false" outlineLevel="0" collapsed="false">
      <c r="A19" s="8" t="s">
        <v>76</v>
      </c>
      <c r="B19" s="8" t="n">
        <v>1.83</v>
      </c>
      <c r="C19" s="8" t="n">
        <v>-1.83</v>
      </c>
      <c r="D19" s="8" t="n">
        <v>2.68</v>
      </c>
      <c r="E19" s="8" t="n">
        <v>3.46</v>
      </c>
      <c r="F19" s="8" t="n">
        <v>4.65</v>
      </c>
      <c r="G19" s="8" t="n">
        <v>2.08</v>
      </c>
      <c r="H19" s="8" t="n">
        <v>1.01</v>
      </c>
      <c r="I19" s="8" t="n">
        <v>-3.78</v>
      </c>
      <c r="J19" s="8" t="n">
        <v>1.41</v>
      </c>
      <c r="K19" s="8" t="n">
        <v>2.24</v>
      </c>
    </row>
    <row r="20" customFormat="false" ht="15" hidden="false" customHeight="false" outlineLevel="0" collapsed="false">
      <c r="A20" s="8" t="s">
        <v>77</v>
      </c>
      <c r="B20" s="8" t="n">
        <v>16.15</v>
      </c>
      <c r="C20" s="8" t="n">
        <v>17.82</v>
      </c>
      <c r="D20" s="8" t="n">
        <v>23.18</v>
      </c>
      <c r="E20" s="8" t="n">
        <v>25.97</v>
      </c>
      <c r="F20" s="8" t="n">
        <v>35.48</v>
      </c>
      <c r="G20" s="8" t="n">
        <v>33.15</v>
      </c>
      <c r="H20" s="8" t="n">
        <v>35.38</v>
      </c>
      <c r="I20" s="8" t="n">
        <v>39.27</v>
      </c>
      <c r="J20" s="8" t="n">
        <v>40.78</v>
      </c>
      <c r="K20" s="8" t="n">
        <v>42.26</v>
      </c>
    </row>
    <row r="21" customFormat="false" ht="15" hidden="false" customHeight="false" outlineLevel="0" collapsed="false">
      <c r="A21" s="8" t="s">
        <v>78</v>
      </c>
      <c r="B21" s="8" t="n">
        <v>4.82</v>
      </c>
      <c r="C21" s="8" t="n">
        <v>5.95</v>
      </c>
      <c r="D21" s="8" t="n">
        <v>6.06</v>
      </c>
      <c r="E21" s="8" t="n">
        <v>8.52</v>
      </c>
      <c r="F21" s="8" t="n">
        <v>51.11</v>
      </c>
      <c r="G21" s="8" t="n">
        <v>54.52</v>
      </c>
      <c r="H21" s="8" t="n">
        <v>10.38</v>
      </c>
      <c r="I21" s="8" t="n">
        <v>10.15</v>
      </c>
      <c r="J21" s="8" t="n">
        <v>13.11</v>
      </c>
      <c r="K21" s="8" t="n">
        <v>13.05</v>
      </c>
    </row>
    <row r="22" customFormat="false" ht="15" hidden="false" customHeight="false" outlineLevel="0" collapsed="false">
      <c r="A22" s="8" t="s">
        <v>79</v>
      </c>
      <c r="B22" s="8" t="n">
        <v>16.54</v>
      </c>
      <c r="C22" s="8" t="n">
        <v>20.61</v>
      </c>
      <c r="D22" s="8" t="n">
        <v>22.54</v>
      </c>
      <c r="E22" s="8" t="n">
        <v>25.26</v>
      </c>
      <c r="F22" s="8" t="n">
        <v>27.16</v>
      </c>
      <c r="G22" s="8" t="n">
        <v>29.78</v>
      </c>
      <c r="H22" s="8" t="n">
        <v>32.78</v>
      </c>
      <c r="I22" s="8" t="n">
        <v>36</v>
      </c>
      <c r="J22" s="8" t="n">
        <v>40.65</v>
      </c>
      <c r="K22" s="8" t="n">
        <v>46.97</v>
      </c>
    </row>
    <row r="23" customFormat="false" ht="15" hidden="false" customHeight="false" outlineLevel="0" collapsed="false">
      <c r="A23" s="8" t="s">
        <v>80</v>
      </c>
      <c r="B23" s="8" t="n">
        <v>29.76</v>
      </c>
      <c r="C23" s="8" t="n">
        <v>45.19</v>
      </c>
      <c r="D23" s="8" t="n">
        <v>54.13</v>
      </c>
      <c r="E23" s="8" t="n">
        <v>54.98</v>
      </c>
      <c r="F23" s="8" t="n">
        <v>16.7</v>
      </c>
      <c r="G23" s="8" t="n">
        <v>18.13</v>
      </c>
      <c r="H23" s="8" t="n">
        <v>62.3</v>
      </c>
      <c r="I23" s="8" t="n">
        <v>65.42</v>
      </c>
      <c r="J23" s="8" t="n">
        <v>70.45</v>
      </c>
      <c r="K23" s="8" t="n">
        <v>76.88</v>
      </c>
    </row>
    <row r="24" customFormat="false" ht="15" hidden="false" customHeight="false" outlineLevel="0" collapsed="false">
      <c r="A24" s="8" t="s">
        <v>81</v>
      </c>
      <c r="B24" s="8" t="n">
        <v>1.29</v>
      </c>
      <c r="C24" s="8" t="n">
        <v>1.35</v>
      </c>
      <c r="D24" s="8" t="n">
        <v>1.34</v>
      </c>
      <c r="E24" s="8" t="n">
        <v>1.39</v>
      </c>
      <c r="F24" s="8" t="n">
        <v>0.16</v>
      </c>
      <c r="G24" s="8" t="n">
        <v>0.01</v>
      </c>
      <c r="H24" s="8" t="n">
        <v>-0.89</v>
      </c>
      <c r="I24" s="8" t="n">
        <v>0.85</v>
      </c>
      <c r="J24" s="8" t="n">
        <v>2.41</v>
      </c>
      <c r="K24" s="8" t="n">
        <v>3.23</v>
      </c>
    </row>
    <row r="25" customFormat="false" ht="15" hidden="false" customHeight="false" outlineLevel="0" collapsed="false">
      <c r="A25" s="8" t="s">
        <v>8</v>
      </c>
      <c r="B25" s="8" t="n">
        <v>1.63</v>
      </c>
      <c r="C25" s="8" t="n">
        <v>1.75</v>
      </c>
      <c r="D25" s="8" t="n">
        <v>2.11</v>
      </c>
      <c r="E25" s="8" t="n">
        <v>-4.97</v>
      </c>
      <c r="F25" s="8" t="n">
        <v>2.25</v>
      </c>
      <c r="G25" s="8" t="n">
        <v>4.4</v>
      </c>
      <c r="H25" s="8" t="n">
        <v>3.77</v>
      </c>
      <c r="I25" s="8" t="n">
        <v>1.64</v>
      </c>
      <c r="J25" s="8" t="n">
        <v>0.78</v>
      </c>
      <c r="K25" s="8" t="n">
        <v>1.74</v>
      </c>
    </row>
    <row r="26" customFormat="false" ht="15" hidden="false" customHeight="false" outlineLevel="0" collapsed="false">
      <c r="A26" s="8" t="s">
        <v>9</v>
      </c>
      <c r="B26" s="8" t="n">
        <v>4.8</v>
      </c>
      <c r="C26" s="8" t="n">
        <v>5.82</v>
      </c>
      <c r="D26" s="8" t="n">
        <v>6.93</v>
      </c>
      <c r="E26" s="8" t="n">
        <v>8.42</v>
      </c>
      <c r="F26" s="8" t="n">
        <v>10.89</v>
      </c>
      <c r="G26" s="8" t="n">
        <v>10.54</v>
      </c>
      <c r="H26" s="8" t="n">
        <v>10.22</v>
      </c>
      <c r="I26" s="8" t="n">
        <v>10.23</v>
      </c>
      <c r="J26" s="8" t="n">
        <v>10.34</v>
      </c>
      <c r="K26" s="8" t="n">
        <v>10.47</v>
      </c>
    </row>
    <row r="27" customFormat="false" ht="15" hidden="false" customHeight="false" outlineLevel="0" collapsed="false">
      <c r="A27" s="8" t="s">
        <v>10</v>
      </c>
      <c r="B27" s="8" t="n">
        <v>8.09</v>
      </c>
      <c r="C27" s="8" t="n">
        <v>11.32</v>
      </c>
      <c r="D27" s="8" t="n">
        <v>15.78</v>
      </c>
      <c r="E27" s="8" t="n">
        <v>17.81</v>
      </c>
      <c r="F27" s="8" t="n">
        <v>23.83</v>
      </c>
      <c r="G27" s="8" t="n">
        <v>26.74</v>
      </c>
      <c r="H27" s="8" t="n">
        <v>25.22</v>
      </c>
      <c r="I27" s="8" t="n">
        <v>23.89</v>
      </c>
      <c r="J27" s="8" t="n">
        <v>22.37</v>
      </c>
      <c r="K27" s="8" t="n">
        <v>21.9</v>
      </c>
    </row>
    <row r="28" customFormat="false" ht="15" hidden="false" customHeight="false" outlineLevel="0" collapsed="false">
      <c r="A28" s="8" t="s">
        <v>11</v>
      </c>
      <c r="B28" s="8" t="n">
        <v>9.02</v>
      </c>
      <c r="C28" s="8" t="n">
        <v>10.89</v>
      </c>
      <c r="D28" s="8" t="n">
        <v>15.52</v>
      </c>
      <c r="E28" s="8" t="n">
        <v>7.61</v>
      </c>
      <c r="F28" s="8" t="n">
        <v>-1.94</v>
      </c>
      <c r="G28" s="8" t="n">
        <v>-2.96</v>
      </c>
      <c r="H28" s="8" t="n">
        <v>14.5</v>
      </c>
      <c r="I28" s="8" t="n">
        <v>23.1</v>
      </c>
      <c r="J28" s="8" t="n">
        <v>28.04</v>
      </c>
      <c r="K28" s="8" t="n">
        <v>38.46</v>
      </c>
    </row>
    <row r="29" customFormat="false" ht="15" hidden="false" customHeight="false" outlineLevel="0" collapsed="false">
      <c r="A29" s="8" t="s">
        <v>12</v>
      </c>
      <c r="B29" s="8" t="n">
        <v>3.03</v>
      </c>
      <c r="C29" s="8" t="n">
        <v>4.39</v>
      </c>
      <c r="D29" s="8" t="n">
        <v>4.49</v>
      </c>
      <c r="E29" s="8" t="n">
        <v>2.83</v>
      </c>
      <c r="F29" s="8" t="n">
        <v>0.37</v>
      </c>
      <c r="G29" s="8" t="n">
        <v>-0.47</v>
      </c>
      <c r="H29" s="8" t="n">
        <v>3.44</v>
      </c>
      <c r="I29" s="8" t="n">
        <v>7.18</v>
      </c>
      <c r="J29" s="8" t="n">
        <v>9.11</v>
      </c>
      <c r="K29" s="8" t="n">
        <v>13.5</v>
      </c>
    </row>
    <row r="30" customFormat="false" ht="15" hidden="false" customHeight="false" outlineLevel="0" collapsed="false">
      <c r="A30" s="8" t="s">
        <v>13</v>
      </c>
      <c r="B30" s="8" t="n">
        <v>5.99</v>
      </c>
      <c r="C30" s="8" t="n">
        <v>6.49</v>
      </c>
      <c r="D30" s="8" t="n">
        <v>11.04</v>
      </c>
      <c r="E30" s="8" t="n">
        <v>4.78</v>
      </c>
      <c r="F30" s="8" t="n">
        <v>-2.3</v>
      </c>
      <c r="G30" s="8" t="n">
        <v>-2.5</v>
      </c>
      <c r="H30" s="8" t="n">
        <v>10.99</v>
      </c>
      <c r="I30" s="8" t="n">
        <v>15.84</v>
      </c>
      <c r="J30" s="8" t="n">
        <v>18.84</v>
      </c>
      <c r="K30" s="8" t="n">
        <v>24.9</v>
      </c>
    </row>
    <row r="31" customFormat="false" ht="15" hidden="false" customHeight="false" outlineLevel="0" collapsed="false">
      <c r="A31" s="8" t="s">
        <v>82</v>
      </c>
      <c r="B31" s="8" t="n">
        <v>1.43</v>
      </c>
      <c r="C31" s="8" t="n">
        <v>2.15</v>
      </c>
      <c r="D31" s="8" t="n">
        <v>2.58</v>
      </c>
      <c r="E31" s="8" t="n">
        <v>1.58</v>
      </c>
      <c r="J31" s="8" t="n">
        <v>2.65</v>
      </c>
    </row>
    <row r="40" customFormat="false" ht="15" hidden="false" customHeight="false" outlineLevel="0" collapsed="false">
      <c r="A40" s="7" t="s">
        <v>83</v>
      </c>
    </row>
    <row r="41" s="25" customFormat="true" ht="15" hidden="false" customHeight="false" outlineLevel="0" collapsed="false">
      <c r="A41" s="24" t="s">
        <v>74</v>
      </c>
      <c r="B41" s="5"/>
      <c r="C41" s="5"/>
      <c r="D41" s="5"/>
      <c r="E41" s="5" t="n">
        <v>43281</v>
      </c>
      <c r="F41" s="5" t="n">
        <v>43373</v>
      </c>
      <c r="G41" s="5" t="n">
        <v>43465</v>
      </c>
      <c r="H41" s="5" t="n">
        <v>43555</v>
      </c>
      <c r="I41" s="5" t="n">
        <v>43646</v>
      </c>
      <c r="J41" s="5" t="n">
        <v>43738</v>
      </c>
      <c r="K41" s="5" t="n">
        <v>43830</v>
      </c>
    </row>
    <row r="42" customFormat="false" ht="15" hidden="false" customHeight="false" outlineLevel="0" collapsed="false">
      <c r="A42" s="8" t="s">
        <v>5</v>
      </c>
      <c r="E42" s="8" t="n">
        <v>117.72</v>
      </c>
      <c r="F42" s="8" t="n">
        <v>121.25</v>
      </c>
      <c r="G42" s="8" t="n">
        <v>111</v>
      </c>
      <c r="H42" s="8" t="n">
        <v>130.21</v>
      </c>
      <c r="I42" s="8" t="n">
        <v>137.84</v>
      </c>
      <c r="J42" s="8" t="n">
        <v>136.09</v>
      </c>
      <c r="K42" s="8" t="n">
        <v>127.13</v>
      </c>
    </row>
    <row r="43" customFormat="false" ht="15" hidden="false" customHeight="false" outlineLevel="0" collapsed="false">
      <c r="A43" s="8" t="s">
        <v>6</v>
      </c>
      <c r="E43" s="8" t="n">
        <v>99.98</v>
      </c>
      <c r="F43" s="8" t="n">
        <v>103.33</v>
      </c>
      <c r="G43" s="8" t="n">
        <v>95.67</v>
      </c>
      <c r="H43" s="8" t="n">
        <v>112.61</v>
      </c>
      <c r="I43" s="8" t="n">
        <v>118.09</v>
      </c>
      <c r="J43" s="8" t="n">
        <v>118.36</v>
      </c>
      <c r="K43" s="8" t="n">
        <v>110.68</v>
      </c>
    </row>
    <row r="44" customFormat="false" ht="15" hidden="false" customHeight="false" outlineLevel="0" collapsed="false">
      <c r="A44" s="8" t="s">
        <v>8</v>
      </c>
      <c r="E44" s="8" t="n">
        <v>1.34</v>
      </c>
      <c r="F44" s="8" t="n">
        <v>0.92</v>
      </c>
      <c r="G44" s="8" t="n">
        <v>-0.07</v>
      </c>
      <c r="H44" s="8" t="n">
        <v>0.56</v>
      </c>
      <c r="I44" s="8" t="n">
        <v>0.47</v>
      </c>
      <c r="J44" s="8" t="n">
        <v>0.61</v>
      </c>
      <c r="K44" s="8" t="n">
        <v>0.01</v>
      </c>
    </row>
    <row r="45" customFormat="false" ht="15" hidden="false" customHeight="false" outlineLevel="0" collapsed="false">
      <c r="A45" s="8" t="s">
        <v>9</v>
      </c>
      <c r="E45" s="8" t="n">
        <v>2.62</v>
      </c>
      <c r="F45" s="8" t="n">
        <v>2.57</v>
      </c>
      <c r="G45" s="8" t="n">
        <v>2.77</v>
      </c>
      <c r="H45" s="8" t="n">
        <v>2.68</v>
      </c>
      <c r="I45" s="8" t="n">
        <v>2.75</v>
      </c>
      <c r="J45" s="8" t="n">
        <v>3.31</v>
      </c>
      <c r="K45" s="8" t="n">
        <v>3.26</v>
      </c>
    </row>
    <row r="46" customFormat="false" ht="15" hidden="false" customHeight="false" outlineLevel="0" collapsed="false">
      <c r="A46" s="8" t="s">
        <v>10</v>
      </c>
      <c r="E46" s="8" t="n">
        <v>5.38</v>
      </c>
      <c r="F46" s="8" t="n">
        <v>5.32</v>
      </c>
      <c r="G46" s="8" t="n">
        <v>5.67</v>
      </c>
      <c r="H46" s="8" t="n">
        <v>5.53</v>
      </c>
      <c r="I46" s="8" t="n">
        <v>5.15</v>
      </c>
      <c r="J46" s="8" t="n">
        <v>5.37</v>
      </c>
      <c r="K46" s="8" t="n">
        <v>5.1</v>
      </c>
    </row>
    <row r="47" customFormat="false" ht="15" hidden="false" customHeight="false" outlineLevel="0" collapsed="false">
      <c r="A47" s="8" t="s">
        <v>11</v>
      </c>
      <c r="E47" s="8" t="n">
        <v>11.08</v>
      </c>
      <c r="F47" s="8" t="n">
        <v>10.95</v>
      </c>
      <c r="G47" s="8" t="n">
        <v>6.82</v>
      </c>
      <c r="H47" s="8" t="n">
        <v>9.95</v>
      </c>
      <c r="I47" s="8" t="n">
        <v>12.32</v>
      </c>
      <c r="J47" s="8" t="n">
        <v>9.66</v>
      </c>
      <c r="K47" s="8" t="n">
        <v>8.1</v>
      </c>
    </row>
    <row r="48" customFormat="false" ht="15" hidden="false" customHeight="false" outlineLevel="0" collapsed="false">
      <c r="A48" s="8" t="s">
        <v>12</v>
      </c>
      <c r="E48" s="8" t="n">
        <v>3.6</v>
      </c>
      <c r="F48" s="8" t="n">
        <v>3.96</v>
      </c>
      <c r="G48" s="8" t="n">
        <v>2.42</v>
      </c>
      <c r="H48" s="8" t="n">
        <v>3.52</v>
      </c>
      <c r="I48" s="8" t="n">
        <v>3.85</v>
      </c>
      <c r="J48" s="8" t="n">
        <v>2.61</v>
      </c>
      <c r="K48" s="8" t="n">
        <v>2.77</v>
      </c>
    </row>
    <row r="49" customFormat="false" ht="15" hidden="false" customHeight="false" outlineLevel="0" collapsed="false">
      <c r="A49" s="8" t="s">
        <v>13</v>
      </c>
      <c r="E49" s="8" t="n">
        <v>7.46</v>
      </c>
      <c r="F49" s="8" t="n">
        <v>6.96</v>
      </c>
      <c r="G49" s="8" t="n">
        <v>4.38</v>
      </c>
      <c r="H49" s="8" t="n">
        <v>6.43</v>
      </c>
      <c r="I49" s="8" t="n">
        <v>8.49</v>
      </c>
      <c r="J49" s="8" t="n">
        <v>7.09</v>
      </c>
      <c r="K49" s="8" t="n">
        <v>5.41</v>
      </c>
    </row>
    <row r="50" customFormat="false" ht="15" hidden="false" customHeight="false" outlineLevel="0" collapsed="false">
      <c r="A50" s="8" t="s">
        <v>7</v>
      </c>
      <c r="E50" s="8" t="n">
        <v>17.74</v>
      </c>
      <c r="F50" s="8" t="n">
        <v>17.92</v>
      </c>
      <c r="G50" s="8" t="n">
        <v>15.33</v>
      </c>
      <c r="H50" s="8" t="n">
        <v>17.6</v>
      </c>
      <c r="I50" s="8" t="n">
        <v>19.75</v>
      </c>
      <c r="J50" s="8" t="n">
        <v>17.73</v>
      </c>
      <c r="K50" s="8" t="n">
        <v>16.45</v>
      </c>
    </row>
    <row r="55" customFormat="false" ht="15" hidden="false" customHeight="false" outlineLevel="0" collapsed="false">
      <c r="A55" s="7" t="s">
        <v>84</v>
      </c>
    </row>
    <row r="56" s="25" customFormat="true" ht="13.8" hidden="false" customHeight="false" outlineLevel="0" collapsed="false">
      <c r="A56" s="24" t="s">
        <v>74</v>
      </c>
      <c r="B56" s="5" t="n">
        <v>40268</v>
      </c>
      <c r="C56" s="5" t="n">
        <v>40633</v>
      </c>
      <c r="D56" s="5" t="n">
        <v>40999</v>
      </c>
      <c r="E56" s="5" t="n">
        <v>41364</v>
      </c>
      <c r="F56" s="5" t="n">
        <v>41729</v>
      </c>
      <c r="G56" s="5" t="n">
        <v>42094</v>
      </c>
      <c r="H56" s="5" t="n">
        <v>42460</v>
      </c>
      <c r="I56" s="5" t="n">
        <v>42825</v>
      </c>
      <c r="J56" s="5" t="n">
        <v>43190</v>
      </c>
      <c r="K56" s="5" t="n">
        <v>43555</v>
      </c>
    </row>
    <row r="57" customFormat="false" ht="13.8" hidden="false" customHeight="false" outlineLevel="0" collapsed="false">
      <c r="A57" s="8" t="s">
        <v>30</v>
      </c>
      <c r="B57" s="8" t="n">
        <v>14.33</v>
      </c>
      <c r="C57" s="8" t="n">
        <v>14.33</v>
      </c>
      <c r="D57" s="8" t="n">
        <v>14.33</v>
      </c>
      <c r="E57" s="8" t="n">
        <v>15.83</v>
      </c>
      <c r="F57" s="8" t="n">
        <v>16.91</v>
      </c>
      <c r="G57" s="8" t="n">
        <v>16.91</v>
      </c>
      <c r="H57" s="8" t="n">
        <v>17.64</v>
      </c>
      <c r="I57" s="8" t="n">
        <v>17.64</v>
      </c>
      <c r="J57" s="8" t="n">
        <v>17.64</v>
      </c>
      <c r="K57" s="8" t="n">
        <v>17.64</v>
      </c>
    </row>
    <row r="58" customFormat="false" ht="13.8" hidden="false" customHeight="false" outlineLevel="0" collapsed="false">
      <c r="A58" s="8" t="s">
        <v>31</v>
      </c>
      <c r="B58" s="8" t="n">
        <v>26.14</v>
      </c>
      <c r="C58" s="8" t="n">
        <v>30.19</v>
      </c>
      <c r="D58" s="8" t="n">
        <v>38.3</v>
      </c>
      <c r="E58" s="8" t="n">
        <v>53.32</v>
      </c>
      <c r="F58" s="8" t="n">
        <v>57.2</v>
      </c>
      <c r="G58" s="8" t="n">
        <v>54.14</v>
      </c>
      <c r="H58" s="8" t="n">
        <v>69.69</v>
      </c>
      <c r="I58" s="8" t="n">
        <v>107.14</v>
      </c>
      <c r="J58" s="8" t="n">
        <v>125.81</v>
      </c>
      <c r="K58" s="8" t="n">
        <v>148.58</v>
      </c>
    </row>
    <row r="59" customFormat="false" ht="13.8" hidden="false" customHeight="false" outlineLevel="0" collapsed="false">
      <c r="A59" s="8" t="s">
        <v>32</v>
      </c>
      <c r="B59" s="8" t="n">
        <v>87.35</v>
      </c>
      <c r="C59" s="8" t="n">
        <v>120.31</v>
      </c>
      <c r="D59" s="8" t="n">
        <v>158.6</v>
      </c>
      <c r="E59" s="8" t="n">
        <v>164.73</v>
      </c>
      <c r="F59" s="8" t="n">
        <v>176.64</v>
      </c>
      <c r="G59" s="8" t="n">
        <v>164.62</v>
      </c>
      <c r="H59" s="8" t="n">
        <v>163.38</v>
      </c>
      <c r="I59" s="8" t="n">
        <v>152.01</v>
      </c>
      <c r="J59" s="8" t="n">
        <v>133.68</v>
      </c>
      <c r="K59" s="8" t="n">
        <v>124.45</v>
      </c>
    </row>
    <row r="60" customFormat="false" ht="13.8" hidden="false" customHeight="false" outlineLevel="0" collapsed="false">
      <c r="A60" s="8" t="s">
        <v>33</v>
      </c>
      <c r="B60" s="8" t="n">
        <v>33.12</v>
      </c>
      <c r="C60" s="8" t="n">
        <v>48.48</v>
      </c>
      <c r="D60" s="8" t="n">
        <v>57.4</v>
      </c>
      <c r="E60" s="8" t="n">
        <v>62.01</v>
      </c>
      <c r="F60" s="8" t="n">
        <v>81.28</v>
      </c>
      <c r="G60" s="8" t="n">
        <v>104.55</v>
      </c>
      <c r="H60" s="8" t="n">
        <v>89.55</v>
      </c>
      <c r="I60" s="8" t="n">
        <v>95.35</v>
      </c>
      <c r="J60" s="8" t="n">
        <v>105.27</v>
      </c>
      <c r="K60" s="8" t="n">
        <v>114.31</v>
      </c>
    </row>
    <row r="61" s="7" customFormat="true" ht="13.8" hidden="false" customHeight="false" outlineLevel="0" collapsed="false">
      <c r="A61" s="7" t="s">
        <v>34</v>
      </c>
      <c r="B61" s="7" t="n">
        <v>160.94</v>
      </c>
      <c r="C61" s="7" t="n">
        <v>213.31</v>
      </c>
      <c r="D61" s="7" t="n">
        <v>268.63</v>
      </c>
      <c r="E61" s="7" t="n">
        <v>295.89</v>
      </c>
      <c r="F61" s="7" t="n">
        <v>332.03</v>
      </c>
      <c r="G61" s="7" t="n">
        <v>340.22</v>
      </c>
      <c r="H61" s="7" t="n">
        <v>340.26</v>
      </c>
      <c r="I61" s="7" t="n">
        <v>372.14</v>
      </c>
      <c r="J61" s="7" t="n">
        <v>382.4</v>
      </c>
      <c r="K61" s="7" t="n">
        <v>404.98</v>
      </c>
    </row>
    <row r="62" customFormat="false" ht="13.8" hidden="false" customHeight="false" outlineLevel="0" collapsed="false">
      <c r="A62" s="8" t="s">
        <v>35</v>
      </c>
      <c r="B62" s="8" t="n">
        <v>65.34</v>
      </c>
      <c r="C62" s="8" t="n">
        <v>78.16</v>
      </c>
      <c r="D62" s="8" t="n">
        <v>84.29</v>
      </c>
      <c r="E62" s="8" t="n">
        <v>151.86</v>
      </c>
      <c r="F62" s="8" t="n">
        <v>157.65</v>
      </c>
      <c r="G62" s="8" t="n">
        <v>151.32</v>
      </c>
      <c r="H62" s="8" t="n">
        <v>151.17</v>
      </c>
      <c r="I62" s="8" t="n">
        <v>177</v>
      </c>
      <c r="J62" s="8" t="n">
        <v>184.9</v>
      </c>
      <c r="K62" s="8" t="n">
        <v>194.99</v>
      </c>
    </row>
    <row r="63" customFormat="false" ht="13.8" hidden="false" customHeight="false" outlineLevel="0" collapsed="false">
      <c r="A63" s="8" t="s">
        <v>36</v>
      </c>
      <c r="B63" s="8" t="n">
        <v>5.87</v>
      </c>
      <c r="C63" s="8" t="n">
        <v>4.79</v>
      </c>
      <c r="D63" s="8" t="n">
        <v>37.11</v>
      </c>
      <c r="E63" s="8" t="n">
        <v>3.81</v>
      </c>
      <c r="F63" s="8" t="n">
        <v>9.46</v>
      </c>
      <c r="G63" s="8" t="n">
        <v>6.96</v>
      </c>
      <c r="H63" s="8" t="n">
        <v>4.31</v>
      </c>
      <c r="I63" s="8" t="n">
        <v>7.07</v>
      </c>
      <c r="J63" s="8" t="n">
        <v>8.05</v>
      </c>
      <c r="K63" s="8" t="n">
        <v>4</v>
      </c>
    </row>
    <row r="64" customFormat="false" ht="13.8" hidden="false" customHeight="false" outlineLevel="0" collapsed="false">
      <c r="A64" s="8" t="s">
        <v>37</v>
      </c>
      <c r="B64" s="8" t="n">
        <v>0.69</v>
      </c>
      <c r="C64" s="8" t="n">
        <v>0.69</v>
      </c>
      <c r="D64" s="8" t="n">
        <v>0.69</v>
      </c>
      <c r="E64" s="8" t="n">
        <v>0.69</v>
      </c>
      <c r="F64" s="8" t="n">
        <v>0.69</v>
      </c>
      <c r="G64" s="8" t="n">
        <v>0.69</v>
      </c>
      <c r="H64" s="8" t="n">
        <v>0.69</v>
      </c>
      <c r="I64" s="8" t="n">
        <v>1.83</v>
      </c>
      <c r="J64" s="8" t="n">
        <v>3.4</v>
      </c>
      <c r="K64" s="8" t="n">
        <v>2.41</v>
      </c>
    </row>
    <row r="65" customFormat="false" ht="13.8" hidden="false" customHeight="false" outlineLevel="0" collapsed="false">
      <c r="A65" s="8" t="s">
        <v>38</v>
      </c>
      <c r="B65" s="8" t="n">
        <v>89.04</v>
      </c>
      <c r="C65" s="8" t="n">
        <v>129.67</v>
      </c>
      <c r="D65" s="8" t="n">
        <v>146.54</v>
      </c>
      <c r="E65" s="8" t="n">
        <v>139.53</v>
      </c>
      <c r="F65" s="8" t="n">
        <v>164.23</v>
      </c>
      <c r="G65" s="8" t="n">
        <v>181.25</v>
      </c>
      <c r="H65" s="8" t="n">
        <v>184.09</v>
      </c>
      <c r="I65" s="8" t="n">
        <v>186.24</v>
      </c>
      <c r="J65" s="8" t="n">
        <v>186.05</v>
      </c>
      <c r="K65" s="8" t="n">
        <v>203.58</v>
      </c>
    </row>
    <row r="66" s="7" customFormat="true" ht="13.8" hidden="false" customHeight="false" outlineLevel="0" collapsed="false">
      <c r="A66" s="7" t="s">
        <v>34</v>
      </c>
      <c r="B66" s="7" t="n">
        <v>160.94</v>
      </c>
      <c r="C66" s="7" t="n">
        <v>213.31</v>
      </c>
      <c r="D66" s="7" t="n">
        <v>268.63</v>
      </c>
      <c r="E66" s="7" t="n">
        <v>295.89</v>
      </c>
      <c r="F66" s="7" t="n">
        <v>332.03</v>
      </c>
      <c r="G66" s="7" t="n">
        <v>340.22</v>
      </c>
      <c r="H66" s="7" t="n">
        <v>340.26</v>
      </c>
      <c r="I66" s="7" t="n">
        <v>372.14</v>
      </c>
      <c r="J66" s="7" t="n">
        <v>382.4</v>
      </c>
      <c r="K66" s="7" t="n">
        <v>404.98</v>
      </c>
    </row>
    <row r="67" customFormat="false" ht="13.8" hidden="false" customHeight="false" outlineLevel="0" collapsed="false">
      <c r="A67" s="8" t="s">
        <v>85</v>
      </c>
      <c r="B67" s="8" t="n">
        <v>30.96</v>
      </c>
      <c r="C67" s="8" t="n">
        <v>45.88</v>
      </c>
      <c r="D67" s="8" t="n">
        <v>52.77</v>
      </c>
      <c r="E67" s="8" t="n">
        <v>52.55</v>
      </c>
      <c r="F67" s="8" t="n">
        <v>58.29</v>
      </c>
      <c r="G67" s="8" t="n">
        <v>49.55</v>
      </c>
      <c r="H67" s="8" t="n">
        <v>55.98</v>
      </c>
      <c r="I67" s="8" t="n">
        <v>59.85</v>
      </c>
      <c r="J67" s="8" t="n">
        <v>66.48</v>
      </c>
      <c r="K67" s="8" t="n">
        <v>69.61</v>
      </c>
    </row>
    <row r="68" customFormat="false" ht="13.8" hidden="false" customHeight="false" outlineLevel="0" collapsed="false">
      <c r="A68" s="8" t="s">
        <v>41</v>
      </c>
      <c r="B68" s="8" t="n">
        <v>35.39</v>
      </c>
      <c r="C68" s="8" t="n">
        <v>43.09</v>
      </c>
      <c r="D68" s="8" t="n">
        <v>52.63</v>
      </c>
      <c r="E68" s="8" t="n">
        <v>47.52</v>
      </c>
      <c r="F68" s="8" t="n">
        <v>60.82</v>
      </c>
      <c r="G68" s="8" t="n">
        <v>65.81</v>
      </c>
      <c r="H68" s="8" t="n">
        <v>70.21</v>
      </c>
      <c r="I68" s="8" t="n">
        <v>67.56</v>
      </c>
      <c r="J68" s="8" t="n">
        <v>72.23</v>
      </c>
      <c r="K68" s="8" t="n">
        <v>83.63</v>
      </c>
    </row>
    <row r="69" customFormat="false" ht="13.8" hidden="false" customHeight="false" outlineLevel="0" collapsed="false">
      <c r="A69" s="8" t="s">
        <v>86</v>
      </c>
      <c r="B69" s="8" t="n">
        <v>7.37</v>
      </c>
      <c r="C69" s="8" t="n">
        <v>11.2</v>
      </c>
      <c r="D69" s="8" t="n">
        <v>9.15</v>
      </c>
      <c r="E69" s="8" t="n">
        <v>6.39</v>
      </c>
      <c r="F69" s="8" t="n">
        <v>9.2</v>
      </c>
      <c r="G69" s="8" t="n">
        <v>18.39</v>
      </c>
      <c r="H69" s="8" t="n">
        <v>9.4</v>
      </c>
      <c r="I69" s="8" t="n">
        <v>10.27</v>
      </c>
      <c r="J69" s="8" t="n">
        <v>8.77</v>
      </c>
      <c r="K69" s="8" t="n">
        <v>10.74</v>
      </c>
    </row>
    <row r="70" customFormat="false" ht="13.8" hidden="false" customHeight="false" outlineLevel="0" collapsed="false">
      <c r="A70" s="8" t="s">
        <v>87</v>
      </c>
      <c r="B70" s="8" t="n">
        <v>14331028</v>
      </c>
      <c r="C70" s="8" t="n">
        <v>14331028</v>
      </c>
      <c r="D70" s="8" t="n">
        <v>14331028</v>
      </c>
      <c r="E70" s="8" t="n">
        <v>31662056</v>
      </c>
      <c r="F70" s="8" t="n">
        <v>33815902</v>
      </c>
      <c r="G70" s="8" t="n">
        <v>33815902</v>
      </c>
      <c r="H70" s="8" t="n">
        <v>35286502</v>
      </c>
      <c r="I70" s="8" t="n">
        <v>35286502</v>
      </c>
      <c r="J70" s="8" t="n">
        <v>35286502</v>
      </c>
      <c r="K70" s="8" t="n">
        <v>35286502</v>
      </c>
    </row>
    <row r="71" customFormat="false" ht="13.8" hidden="false" customHeight="false" outlineLevel="0" collapsed="false">
      <c r="A71" s="8" t="s">
        <v>88</v>
      </c>
    </row>
    <row r="72" customFormat="false" ht="13.8" hidden="false" customHeight="false" outlineLevel="0" collapsed="false">
      <c r="A72" s="8" t="s">
        <v>89</v>
      </c>
      <c r="B72" s="8" t="n">
        <v>10</v>
      </c>
      <c r="C72" s="8" t="n">
        <v>10</v>
      </c>
      <c r="D72" s="8" t="n">
        <v>5</v>
      </c>
      <c r="E72" s="8" t="n">
        <v>5</v>
      </c>
      <c r="F72" s="8" t="n">
        <v>5</v>
      </c>
      <c r="G72" s="8" t="n">
        <v>5</v>
      </c>
      <c r="H72" s="8" t="n">
        <v>5</v>
      </c>
      <c r="I72" s="8" t="n">
        <v>5</v>
      </c>
      <c r="J72" s="8" t="n">
        <v>5</v>
      </c>
      <c r="K72" s="8" t="n">
        <v>5</v>
      </c>
    </row>
    <row r="80" customFormat="false" ht="15" hidden="false" customHeight="false" outlineLevel="0" collapsed="false">
      <c r="A80" s="7" t="s">
        <v>90</v>
      </c>
    </row>
    <row r="81" s="25" customFormat="true" ht="15" hidden="false" customHeight="false" outlineLevel="0" collapsed="false">
      <c r="A81" s="24" t="s">
        <v>74</v>
      </c>
      <c r="B81" s="5" t="n">
        <v>40268</v>
      </c>
      <c r="C81" s="5" t="n">
        <v>40633</v>
      </c>
      <c r="D81" s="5" t="n">
        <v>40999</v>
      </c>
      <c r="E81" s="5" t="n">
        <v>41364</v>
      </c>
      <c r="F81" s="5" t="n">
        <v>41729</v>
      </c>
      <c r="G81" s="5" t="n">
        <v>42094</v>
      </c>
      <c r="H81" s="5" t="n">
        <v>42460</v>
      </c>
      <c r="I81" s="5" t="n">
        <v>42825</v>
      </c>
      <c r="J81" s="5" t="n">
        <v>43190</v>
      </c>
      <c r="K81" s="5" t="n">
        <v>43555</v>
      </c>
    </row>
    <row r="82" s="7" customFormat="true" ht="15" hidden="false" customHeight="false" outlineLevel="0" collapsed="false">
      <c r="A82" s="8" t="s">
        <v>46</v>
      </c>
      <c r="B82" s="7" t="n">
        <v>2.13</v>
      </c>
      <c r="C82" s="7" t="n">
        <v>0.24</v>
      </c>
      <c r="D82" s="7" t="n">
        <v>12.74</v>
      </c>
      <c r="E82" s="7" t="n">
        <v>44.58</v>
      </c>
      <c r="F82" s="7" t="n">
        <v>36.73</v>
      </c>
      <c r="G82" s="7" t="n">
        <v>30.3</v>
      </c>
      <c r="H82" s="7" t="n">
        <v>25.43</v>
      </c>
      <c r="I82" s="7" t="n">
        <v>44.47</v>
      </c>
      <c r="J82" s="7" t="n">
        <v>60.57</v>
      </c>
      <c r="K82" s="7" t="n">
        <v>53.34</v>
      </c>
    </row>
    <row r="83" customFormat="false" ht="15" hidden="false" customHeight="false" outlineLevel="0" collapsed="false">
      <c r="A83" s="8" t="s">
        <v>47</v>
      </c>
      <c r="B83" s="8" t="n">
        <v>-17.77</v>
      </c>
      <c r="C83" s="8" t="n">
        <v>-16.74</v>
      </c>
      <c r="D83" s="8" t="n">
        <v>-44.15</v>
      </c>
      <c r="E83" s="8" t="n">
        <v>-38.84</v>
      </c>
      <c r="F83" s="8" t="n">
        <v>-21.43</v>
      </c>
      <c r="G83" s="8" t="n">
        <v>-3.59</v>
      </c>
      <c r="H83" s="8" t="n">
        <v>-5.64</v>
      </c>
      <c r="I83" s="8" t="n">
        <v>-8.63</v>
      </c>
      <c r="J83" s="8" t="n">
        <v>-18.31</v>
      </c>
      <c r="K83" s="8" t="n">
        <v>-18.73</v>
      </c>
    </row>
    <row r="84" customFormat="false" ht="15" hidden="false" customHeight="false" outlineLevel="0" collapsed="false">
      <c r="A84" s="8" t="s">
        <v>48</v>
      </c>
      <c r="B84" s="8" t="n">
        <v>17.9</v>
      </c>
      <c r="C84" s="8" t="n">
        <v>20.04</v>
      </c>
      <c r="D84" s="8" t="n">
        <v>29.55</v>
      </c>
      <c r="E84" s="8" t="n">
        <v>-7.14</v>
      </c>
      <c r="F84" s="8" t="n">
        <v>-14.19</v>
      </c>
      <c r="G84" s="8" t="n">
        <v>-20.68</v>
      </c>
      <c r="H84" s="8" t="n">
        <v>-25.91</v>
      </c>
      <c r="I84" s="8" t="n">
        <v>-33.62</v>
      </c>
      <c r="J84" s="8" t="n">
        <v>-43.58</v>
      </c>
      <c r="K84" s="8" t="n">
        <v>-32.72</v>
      </c>
    </row>
    <row r="85" s="7" customFormat="true" ht="15" hidden="false" customHeight="false" outlineLevel="0" collapsed="false">
      <c r="A85" s="8" t="s">
        <v>49</v>
      </c>
      <c r="B85" s="7" t="n">
        <v>2.26</v>
      </c>
      <c r="C85" s="7" t="n">
        <v>3.54</v>
      </c>
      <c r="D85" s="7" t="n">
        <v>-1.86</v>
      </c>
      <c r="E85" s="7" t="n">
        <v>-1.4</v>
      </c>
      <c r="F85" s="7" t="n">
        <v>1.11</v>
      </c>
      <c r="G85" s="7" t="n">
        <v>6.02</v>
      </c>
      <c r="H85" s="7" t="n">
        <v>-6.12</v>
      </c>
      <c r="I85" s="7" t="n">
        <v>2.22</v>
      </c>
      <c r="J85" s="7" t="n">
        <v>-1.31</v>
      </c>
      <c r="K85" s="7" t="n">
        <v>1.88</v>
      </c>
    </row>
    <row r="90" s="7" customFormat="true" ht="15" hidden="false" customHeight="false" outlineLevel="0" collapsed="false">
      <c r="A90" s="7" t="s">
        <v>91</v>
      </c>
      <c r="B90" s="7" t="n">
        <v>19.53</v>
      </c>
      <c r="C90" s="7" t="n">
        <v>18.58</v>
      </c>
      <c r="D90" s="7" t="n">
        <v>40.15</v>
      </c>
      <c r="E90" s="7" t="n">
        <v>31.3</v>
      </c>
      <c r="F90" s="7" t="n">
        <v>31.15</v>
      </c>
      <c r="G90" s="7" t="n">
        <v>35.6</v>
      </c>
      <c r="H90" s="7" t="n">
        <v>28.15</v>
      </c>
      <c r="I90" s="7" t="n">
        <v>35</v>
      </c>
      <c r="J90" s="7" t="n">
        <v>49.1</v>
      </c>
      <c r="K90" s="7" t="n">
        <v>38.2</v>
      </c>
    </row>
    <row r="92" s="7" customFormat="true" ht="15" hidden="false" customHeight="false" outlineLevel="0" collapsed="false">
      <c r="A92" s="7" t="s">
        <v>92</v>
      </c>
    </row>
    <row r="93" customFormat="false" ht="15" hidden="false" customHeight="false" outlineLevel="0" collapsed="false">
      <c r="A93" s="8" t="s">
        <v>93</v>
      </c>
      <c r="B93" s="26" t="n">
        <f aca="false">IF($B7&gt;0,(B70*B72/$B7)+SUM(C71:$K71),0)/10000000</f>
        <v>2.8662056</v>
      </c>
      <c r="C93" s="26" t="n">
        <f aca="false">IF($B7&gt;0,(C70*C72/$B7)+SUM(D71:$K71),0)/10000000</f>
        <v>2.8662056</v>
      </c>
      <c r="D93" s="26" t="n">
        <f aca="false">IF($B7&gt;0,(D70*D72/$B7)+SUM(E71:$K71),0)/10000000</f>
        <v>1.4331028</v>
      </c>
      <c r="E93" s="26" t="n">
        <f aca="false">IF($B7&gt;0,(E70*E72/$B7)+SUM(F71:$K71),0)/10000000</f>
        <v>3.1662056</v>
      </c>
      <c r="F93" s="26" t="n">
        <f aca="false">IF($B7&gt;0,(F70*F72/$B7)+SUM(G71:$K71),0)/10000000</f>
        <v>3.3815902</v>
      </c>
      <c r="G93" s="26" t="n">
        <f aca="false">IF($B7&gt;0,(G70*G72/$B7)+SUM(H71:$K71),0)/10000000</f>
        <v>3.3815902</v>
      </c>
      <c r="H93" s="26" t="n">
        <f aca="false">IF($B7&gt;0,(H70*H72/$B7)+SUM(I71:$K71),0)/10000000</f>
        <v>3.5286502</v>
      </c>
      <c r="I93" s="26" t="n">
        <f aca="false">IF($B7&gt;0,(I70*I72/$B7)+SUM(J71:$K71),0)/10000000</f>
        <v>3.5286502</v>
      </c>
      <c r="J93" s="26" t="n">
        <f aca="false">IF($B7&gt;0,(J70*J72/$B7)+SUM(K71:$K71),0)/10000000</f>
        <v>3.5286502</v>
      </c>
      <c r="K93" s="26" t="n">
        <f aca="false">IF($B7&gt;0,(K70*K72/$B7),0)/10000000</f>
        <v>3.5286502</v>
      </c>
    </row>
  </sheetData>
  <mergeCells count="2">
    <mergeCell ref="E1:K1"/>
    <mergeCell ref="E2:K2"/>
  </mergeCells>
  <conditionalFormatting sqref="E1:K1">
    <cfRule type="cellIs" priority="2" operator="notEqual" aboveAverage="0" equalAverage="0" bottom="0" percent="0" rank="0" text="" dxfId="0">
      <formula>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2012-08-17T09:55:37Z</dcterms:created>
  <dc:creator>Pratyush</dc:creator>
  <dc:description/>
  <dc:language>en-IN</dc:language>
  <cp:lastModifiedBy/>
  <cp:lastPrinted>2012-12-06T18:14:13Z</cp:lastPrinted>
  <dcterms:modified xsi:type="dcterms:W3CDTF">2020-04-20T10:41:27Z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