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91"/>
  </bookViews>
  <sheets>
    <sheet name="Kenndaten" sheetId="1" r:id="rId1"/>
    <sheet name="5mm LEDs" sheetId="2" r:id="rId2"/>
    <sheet name="SMD LEDs" sheetId="3" r:id="rId3"/>
    <sheet name="Berechnungshilfen" sheetId="4" r:id="rId4"/>
  </sheets>
  <calcPr calcId="145621" iterateDelta="1E-4"/>
</workbook>
</file>

<file path=xl/calcChain.xml><?xml version="1.0" encoding="utf-8"?>
<calcChain xmlns="http://schemas.openxmlformats.org/spreadsheetml/2006/main">
  <c r="M18" i="1" l="1"/>
  <c r="M17" i="1"/>
  <c r="C5" i="4"/>
  <c r="D5" i="4" s="1"/>
  <c r="O6" i="3"/>
  <c r="O3" i="3"/>
  <c r="H22" i="1"/>
  <c r="F19" i="1"/>
  <c r="F20" i="1" s="1"/>
  <c r="C19" i="1"/>
  <c r="D17" i="1" s="1"/>
  <c r="H18" i="1"/>
  <c r="H17" i="1"/>
  <c r="F15" i="1"/>
  <c r="M14" i="1"/>
  <c r="J14" i="1"/>
  <c r="H14" i="1"/>
  <c r="E14" i="1"/>
  <c r="P5" i="3" s="1"/>
  <c r="M13" i="1"/>
  <c r="J13" i="1"/>
  <c r="H13" i="1"/>
  <c r="E13" i="1"/>
  <c r="P7" i="3" s="1"/>
  <c r="M12" i="1"/>
  <c r="J12" i="1"/>
  <c r="H12" i="1"/>
  <c r="E12" i="1"/>
  <c r="P6" i="3" s="1"/>
  <c r="B4" i="1"/>
  <c r="I14" i="1" l="1"/>
  <c r="I17" i="1"/>
  <c r="I13" i="1"/>
  <c r="I18" i="1"/>
  <c r="I12" i="1"/>
  <c r="P8" i="3"/>
  <c r="D12" i="1"/>
  <c r="D14" i="1"/>
  <c r="F21" i="1"/>
  <c r="P4" i="3"/>
  <c r="D13" i="1"/>
  <c r="D18" i="1"/>
  <c r="P3" i="3"/>
</calcChain>
</file>

<file path=xl/sharedStrings.xml><?xml version="1.0" encoding="utf-8"?>
<sst xmlns="http://schemas.openxmlformats.org/spreadsheetml/2006/main" count="254" uniqueCount="126">
  <si>
    <t>Liter</t>
  </si>
  <si>
    <t>Lumen/l</t>
  </si>
  <si>
    <t>Gesamt lumen</t>
  </si>
  <si>
    <t>Fluval 35W LED Lampe (2580lm)</t>
  </si>
  <si>
    <t>EinzelLEDs Everstar 5730 0.5W</t>
  </si>
  <si>
    <t>Farbe</t>
  </si>
  <si>
    <t>Temp/Wellen</t>
  </si>
  <si>
    <t>Anzahl</t>
  </si>
  <si>
    <t>Gesamtanteil</t>
  </si>
  <si>
    <t>Weissanteile</t>
  </si>
  <si>
    <t>lumen</t>
  </si>
  <si>
    <t>lumen gesamt</t>
  </si>
  <si>
    <t>Weissanteil</t>
  </si>
  <si>
    <t>Durchl.Spg.</t>
  </si>
  <si>
    <t>Strom</t>
  </si>
  <si>
    <t>Vwiderst.</t>
  </si>
  <si>
    <t>warmweiss</t>
  </si>
  <si>
    <t>3000K</t>
  </si>
  <si>
    <t>neutralweiss</t>
  </si>
  <si>
    <t>6500K</t>
  </si>
  <si>
    <t>kaltweiss</t>
  </si>
  <si>
    <t>15000K</t>
  </si>
  <si>
    <t>blau</t>
  </si>
  <si>
    <t>460nm</t>
  </si>
  <si>
    <t>-</t>
  </si>
  <si>
    <t>rot</t>
  </si>
  <si>
    <t>660nm</t>
  </si>
  <si>
    <t>Summe</t>
  </si>
  <si>
    <t>Gesamt</t>
  </si>
  <si>
    <t>Leistung (W)</t>
  </si>
  <si>
    <t>Lichtstrom (lm)</t>
  </si>
  <si>
    <t>IKEA VÄXER 10W</t>
  </si>
  <si>
    <t>IKEA VÄXER 16W</t>
  </si>
  <si>
    <t>Quelle</t>
  </si>
  <si>
    <t>Hersteller</t>
  </si>
  <si>
    <t>Best.Nr</t>
  </si>
  <si>
    <t>Datenblatt</t>
  </si>
  <si>
    <t>Bezeichnung</t>
  </si>
  <si>
    <t>mcd</t>
  </si>
  <si>
    <t>Winkel</t>
  </si>
  <si>
    <t>Lumen</t>
  </si>
  <si>
    <t>Vf (V)</t>
  </si>
  <si>
    <t>If (mA)</t>
  </si>
  <si>
    <t>Preis/Stück</t>
  </si>
  <si>
    <t>Ab 10 Stk.</t>
  </si>
  <si>
    <t>led1.de</t>
  </si>
  <si>
    <t>Winger</t>
  </si>
  <si>
    <t>WWENW18-CS</t>
  </si>
  <si>
    <t>4000K</t>
  </si>
  <si>
    <t>WWECW18-CS</t>
  </si>
  <si>
    <t>10000K</t>
  </si>
  <si>
    <t>WEEWW40-CS</t>
  </si>
  <si>
    <t>3200K</t>
  </si>
  <si>
    <t>Nichia</t>
  </si>
  <si>
    <t>NSPL500DS</t>
  </si>
  <si>
    <t>3500K</t>
  </si>
  <si>
    <t>NSPB500AS</t>
  </si>
  <si>
    <t>470nm</t>
  </si>
  <si>
    <t>WEERD14</t>
  </si>
  <si>
    <t>642nm</t>
  </si>
  <si>
    <t>WNSPR510GS</t>
  </si>
  <si>
    <t>620nm</t>
  </si>
  <si>
    <t>Led-2005.de</t>
  </si>
  <si>
    <t>NoName</t>
  </si>
  <si>
    <t>weiss</t>
  </si>
  <si>
    <t>7000k</t>
  </si>
  <si>
    <t>465nm</t>
  </si>
  <si>
    <t>625nm</t>
  </si>
  <si>
    <t>reichelt.de</t>
  </si>
  <si>
    <t>LuckyLight</t>
  </si>
  <si>
    <t>LED 5-8000 WW</t>
  </si>
  <si>
    <t>584WC2C-W6-1PD</t>
  </si>
  <si>
    <t>3100k</t>
  </si>
  <si>
    <t>Everlight</t>
  </si>
  <si>
    <t>LED EL 5-14250</t>
  </si>
  <si>
    <t>334-15/X1C3-1QTA</t>
  </si>
  <si>
    <t>3625K</t>
  </si>
  <si>
    <t>pollin.de</t>
  </si>
  <si>
    <t>NSPB510BS</t>
  </si>
  <si>
    <t>20lm/Liter</t>
  </si>
  <si>
    <t>Benötigt</t>
  </si>
  <si>
    <t>gesamt</t>
  </si>
  <si>
    <t>nach anteil</t>
  </si>
  <si>
    <t>Everstar</t>
  </si>
  <si>
    <t>Datenblätter\D121338D.PDF</t>
  </si>
  <si>
    <t>ESS-2835WWDT-R80-WR</t>
  </si>
  <si>
    <t>2800..3500K</t>
  </si>
  <si>
    <t>Datenblätter\D121336D.PDF</t>
  </si>
  <si>
    <t>ESS-2835NWDT-R80-WR</t>
  </si>
  <si>
    <t>3500..4700K</t>
  </si>
  <si>
    <t>ESS-2835UWDT-R80-WR</t>
  </si>
  <si>
    <t>4700..7000K</t>
  </si>
  <si>
    <t>Datenblätter\D121341D.PDF</t>
  </si>
  <si>
    <t>ESS-5730WWDT-R80-WR</t>
  </si>
  <si>
    <t>2600..3500K</t>
  </si>
  <si>
    <t>ESS-5730NWDT-R80-WR</t>
  </si>
  <si>
    <t>ESS-5730UWDT-R80-WR</t>
  </si>
  <si>
    <t>led-2005.de</t>
  </si>
  <si>
    <t>noname</t>
  </si>
  <si>
    <t>PLCC-6 (5050)</t>
  </si>
  <si>
    <t>630nm</t>
  </si>
  <si>
    <t>3x20</t>
  </si>
  <si>
    <t>PLCC-2(5730)</t>
  </si>
  <si>
    <t>KingBright</t>
  </si>
  <si>
    <t>LED SMD 0,5 11RT</t>
  </si>
  <si>
    <t>LED SMD 3528</t>
  </si>
  <si>
    <t>618nm</t>
  </si>
  <si>
    <t>LED SMD 0,5 11BL</t>
  </si>
  <si>
    <t>450nm</t>
  </si>
  <si>
    <t>LED SMD 1W 60RT</t>
  </si>
  <si>
    <t>LED SMD 3535</t>
  </si>
  <si>
    <t>LED SMD 1W 60BL</t>
  </si>
  <si>
    <t>ebay.de</t>
  </si>
  <si>
    <t>Link</t>
  </si>
  <si>
    <t>x-y in Kelvin</t>
  </si>
  <si>
    <t>x</t>
  </si>
  <si>
    <t>y</t>
  </si>
  <si>
    <t>n-Wert</t>
  </si>
  <si>
    <t>CCT [k]</t>
  </si>
  <si>
    <t>History</t>
  </si>
  <si>
    <t>enthält Berechnungen</t>
  </si>
  <si>
    <t>Winkel bei Brechung an der Wasseroberfläche</t>
  </si>
  <si>
    <t>alpha</t>
  </si>
  <si>
    <t>n1</t>
  </si>
  <si>
    <t>n2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</si>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</sst>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[$€-407];[Red]\-#,##0.00\ [$€-407]"/>
    <numFmt numFmtId="165" formatCode="0.0000"/>
  </numFmts>
  <fonts count="11" x14ac:knownFonts="1">
    <font>
      <sz val="11"/>
      <color rgb="FF000000"/>
      <name val="Arial"/>
      <family val="2"/>
      <charset val="1"/>
    </font>
    <font>
      <sz val="10"/>
      <name val="Arial"/>
      <family val="2"/>
      <charset val="1"/>
    </font>
    <font>
      <b/>
      <sz val="12"/>
      <color rgb="FF000000"/>
      <name val="Arial"/>
      <family val="2"/>
      <charset val="1"/>
    </font>
    <font>
      <i/>
      <sz val="11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u/>
      <sz val="11"/>
      <color rgb="FF0000FF"/>
      <name val="Arial"/>
      <family val="2"/>
      <charset val="1"/>
    </font>
    <font>
      <b/>
      <sz val="11"/>
      <name val="Arial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BEEF4"/>
        <bgColor rgb="FFCCFFFF"/>
      </patternFill>
    </fill>
    <fill>
      <patternFill patternType="solid">
        <fgColor rgb="FFFDEADA"/>
        <bgColor rgb="FFFFFFFF"/>
      </patternFill>
    </fill>
    <fill>
      <patternFill patternType="solid">
        <fgColor rgb="FF4F81BD"/>
        <bgColor rgb="FF808080"/>
      </patternFill>
    </fill>
    <fill>
      <patternFill patternType="solid">
        <fgColor rgb="FFC0504D"/>
        <bgColor rgb="FF993366"/>
      </patternFill>
    </fill>
    <fill>
      <patternFill patternType="solid">
        <fgColor rgb="FFFFCC99"/>
        <bgColor rgb="FFFDEADA"/>
      </patternFill>
    </fill>
  </fills>
  <borders count="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9" fontId="10" fillId="0" borderId="0" applyBorder="0" applyProtection="0"/>
    <xf numFmtId="0" fontId="7" fillId="0" borderId="0" applyBorder="0" applyProtection="0"/>
    <xf numFmtId="0" fontId="6" fillId="5" borderId="0" applyBorder="0" applyProtection="0"/>
  </cellStyleXfs>
  <cellXfs count="49">
    <xf numFmtId="0" fontId="0" fillId="0" borderId="0" xfId="0"/>
    <xf numFmtId="2" fontId="0" fillId="0" borderId="4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2" fillId="0" borderId="0" xfId="0" applyFont="1"/>
    <xf numFmtId="0" fontId="0" fillId="0" borderId="1" xfId="0" applyFont="1" applyBorder="1"/>
    <xf numFmtId="0" fontId="0" fillId="0" borderId="0" xfId="0" applyBorder="1"/>
    <xf numFmtId="0" fontId="3" fillId="0" borderId="0" xfId="0" applyFont="1"/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/>
    <xf numFmtId="9" fontId="0" fillId="0" borderId="0" xfId="1" applyFont="1" applyBorder="1" applyAlignment="1" applyProtection="1"/>
    <xf numFmtId="0" fontId="0" fillId="0" borderId="0" xfId="0" applyBorder="1"/>
    <xf numFmtId="0" fontId="4" fillId="0" borderId="0" xfId="0" applyFont="1"/>
    <xf numFmtId="9" fontId="4" fillId="0" borderId="0" xfId="1" applyFont="1" applyBorder="1" applyAlignment="1" applyProtection="1"/>
    <xf numFmtId="0" fontId="4" fillId="0" borderId="1" xfId="0" applyFont="1" applyBorder="1"/>
    <xf numFmtId="0" fontId="4" fillId="0" borderId="0" xfId="0" applyFont="1" applyBorder="1"/>
    <xf numFmtId="3" fontId="0" fillId="0" borderId="0" xfId="0" applyNumberFormat="1"/>
    <xf numFmtId="164" fontId="0" fillId="0" borderId="0" xfId="0" applyNumberFormat="1"/>
    <xf numFmtId="4" fontId="0" fillId="0" borderId="0" xfId="0" applyNumberFormat="1"/>
    <xf numFmtId="0" fontId="5" fillId="2" borderId="0" xfId="3" applyFont="1" applyFill="1" applyBorder="1" applyAlignment="1" applyProtection="1"/>
    <xf numFmtId="0" fontId="5" fillId="3" borderId="0" xfId="3" applyFont="1" applyFill="1" applyBorder="1" applyAlignment="1" applyProtection="1"/>
    <xf numFmtId="0" fontId="6" fillId="4" borderId="0" xfId="3" applyFont="1" applyFill="1" applyBorder="1" applyAlignment="1" applyProtection="1"/>
    <xf numFmtId="3" fontId="0" fillId="0" borderId="0" xfId="0" applyNumberFormat="1" applyFont="1" applyAlignment="1">
      <alignment horizontal="left"/>
    </xf>
    <xf numFmtId="0" fontId="6" fillId="5" borderId="0" xfId="3" applyFont="1" applyBorder="1" applyAlignment="1" applyProtection="1"/>
    <xf numFmtId="0" fontId="6" fillId="4" borderId="2" xfId="3" applyFont="1" applyFill="1" applyBorder="1" applyAlignment="1" applyProtection="1"/>
    <xf numFmtId="0" fontId="7" fillId="0" borderId="0" xfId="2" applyBorder="1" applyAlignment="1" applyProtection="1"/>
    <xf numFmtId="1" fontId="0" fillId="0" borderId="0" xfId="0" applyNumberFormat="1"/>
    <xf numFmtId="2" fontId="0" fillId="0" borderId="0" xfId="0" applyNumberFormat="1"/>
    <xf numFmtId="0" fontId="0" fillId="0" borderId="3" xfId="0" applyFont="1" applyBorder="1"/>
    <xf numFmtId="0" fontId="7" fillId="0" borderId="3" xfId="2" applyBorder="1" applyAlignment="1" applyProtection="1"/>
    <xf numFmtId="0" fontId="5" fillId="2" borderId="3" xfId="3" applyFont="1" applyFill="1" applyBorder="1" applyAlignment="1" applyProtection="1"/>
    <xf numFmtId="3" fontId="0" fillId="0" borderId="3" xfId="0" applyNumberFormat="1" applyFont="1" applyBorder="1"/>
    <xf numFmtId="1" fontId="0" fillId="0" borderId="3" xfId="0" applyNumberFormat="1" applyBorder="1"/>
    <xf numFmtId="164" fontId="0" fillId="0" borderId="3" xfId="0" applyNumberFormat="1" applyBorder="1"/>
    <xf numFmtId="3" fontId="0" fillId="0" borderId="0" xfId="0" applyNumberFormat="1" applyFont="1" applyBorder="1"/>
    <xf numFmtId="1" fontId="0" fillId="0" borderId="0" xfId="0" applyNumberFormat="1" applyBorder="1"/>
    <xf numFmtId="164" fontId="0" fillId="0" borderId="0" xfId="0" applyNumberFormat="1" applyBorder="1"/>
    <xf numFmtId="2" fontId="0" fillId="0" borderId="0" xfId="0" applyNumberFormat="1" applyBorder="1"/>
    <xf numFmtId="2" fontId="0" fillId="0" borderId="3" xfId="0" applyNumberFormat="1" applyBorder="1"/>
    <xf numFmtId="0" fontId="6" fillId="4" borderId="3" xfId="3" applyFont="1" applyFill="1" applyBorder="1" applyAlignment="1" applyProtection="1"/>
    <xf numFmtId="0" fontId="0" fillId="0" borderId="3" xfId="0" applyFont="1" applyBorder="1"/>
    <xf numFmtId="0" fontId="8" fillId="0" borderId="0" xfId="0" applyFont="1"/>
    <xf numFmtId="0" fontId="1" fillId="0" borderId="0" xfId="3" applyFont="1" applyFill="1"/>
    <xf numFmtId="0" fontId="8" fillId="0" borderId="0" xfId="3" applyFont="1" applyFill="1"/>
    <xf numFmtId="165" fontId="9" fillId="0" borderId="0" xfId="0" applyNumberFormat="1" applyFont="1"/>
    <xf numFmtId="165" fontId="9" fillId="6" borderId="0" xfId="0" applyNumberFormat="1" applyFont="1" applyFill="1"/>
    <xf numFmtId="1" fontId="9" fillId="6" borderId="0" xfId="0" applyNumberFormat="1" applyFont="1" applyFill="1"/>
    <xf numFmtId="0" fontId="9" fillId="6" borderId="0" xfId="3" applyFont="1" applyFill="1"/>
    <xf numFmtId="0" fontId="9" fillId="0" borderId="0" xfId="3" applyFont="1" applyFill="1"/>
  </cellXfs>
  <cellStyles count="4">
    <cellStyle name="Explanatory Text" xfId="3" builtinId="53" customBuiltin="1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0504D"/>
      <rgbColor rgb="FFFDEADA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446040</xdr:colOff>
      <xdr:row>23</xdr:row>
      <xdr:rowOff>124560</xdr:rowOff>
    </xdr:from>
    <xdr:to>
      <xdr:col>4</xdr:col>
      <xdr:colOff>159840</xdr:colOff>
      <xdr:row>34</xdr:row>
      <xdr:rowOff>133200</xdr:rowOff>
    </xdr:to>
    <xdr:pic>
      <xdr:nvPicPr>
        <xdr:cNvPr id="2" name="Grafik 1"/>
        <xdr:cNvPicPr/>
      </xdr:nvPicPr>
      <xdr:blipFill>
        <a:blip xmlns:r="http://schemas.openxmlformats.org/officeDocument/2006/relationships" r:embed="rId1"/>
        <a:srcRect t="16349" b="26835"/>
        <a:stretch/>
      </xdr:blipFill>
      <xdr:spPr>
        <a:xfrm>
          <a:off x="446040" y="4296240"/>
          <a:ext cx="3389760" cy="199944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\Datenbl&#228;tter\D121341D.PDF" TargetMode="External"/><Relationship Id="rId7" Type="http://schemas.openxmlformats.org/officeDocument/2006/relationships/hyperlink" Target="http://www.ebay.de/itm/10-25-50-100-SMD-LED-PLCC2-PLCC6-0603-0805-1206-Warmweis-Blau-Weis-Rot-Grun-Gelb-/171008984329?var=470239933520&amp;hash=item27d0ee0509:m:mMgCrQ73LjZFMOcDLGEbtkA" TargetMode="External"/><Relationship Id="rId2" Type="http://schemas.openxmlformats.org/officeDocument/2006/relationships/hyperlink" Target="\Datenbl&#228;tter\D121336D.PDF" TargetMode="External"/><Relationship Id="rId1" Type="http://schemas.openxmlformats.org/officeDocument/2006/relationships/hyperlink" Target="\Datenbl&#228;tter\D121338D.PDF" TargetMode="External"/><Relationship Id="rId6" Type="http://schemas.openxmlformats.org/officeDocument/2006/relationships/hyperlink" Target="http://www.ebay.de/itm/10-25-50-100-SMD-LED-PLCC2-PLCC6-0603-0805-1206-Warmweis-Blau-Weis-Rot-Grun-Gelb-/171008984329?var=470239933520&amp;hash=item27d0ee0509:m:mMgCrQ73LjZFMOcDLGEbtkA" TargetMode="External"/><Relationship Id="rId5" Type="http://schemas.openxmlformats.org/officeDocument/2006/relationships/hyperlink" Target="http://www.ebay.de/itm/10-25-50-100-SMD-LED-PLCC2-PLCC6-0603-0805-1206-Warmweis-Blau-Weis-Rot-Grun-Gelb-/171008984329?var=470239933520&amp;hash=item27d0ee0509:m:mMgCrQ73LjZFMOcDLGEbtkA" TargetMode="External"/><Relationship Id="rId4" Type="http://schemas.openxmlformats.org/officeDocument/2006/relationships/hyperlink" Target="http://www.ebay.de/itm/10-25-50-100-SMD-LED-PLCC2-PLCC6-0603-0805-1206-Warmweis-Blau-Weis-Rot-Grun-Gelb-/171008984329?var=470239933520&amp;hash=item27d0ee0509:m:mMgCrQ73LjZFMOcDLGEbtk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9"/>
  <sheetViews>
    <sheetView tabSelected="1" zoomScaleNormal="100" workbookViewId="0">
      <selection activeCell="M21" sqref="M21"/>
    </sheetView>
  </sheetViews>
  <sheetFormatPr defaultRowHeight="14.25" x14ac:dyDescent="0.2"/>
  <cols>
    <col min="1" max="1" width="12.875"/>
    <col min="2" max="2" width="14.625"/>
    <col min="3" max="3" width="7.75"/>
    <col min="4" max="4" width="12.25"/>
    <col min="5" max="5" width="11.875"/>
    <col min="6" max="6" width="7.75"/>
    <col min="7" max="7" width="6.375"/>
    <col min="8" max="8" width="8.125"/>
    <col min="9" max="1025" width="10.625"/>
  </cols>
  <sheetData>
    <row r="2" spans="1:13" x14ac:dyDescent="0.2">
      <c r="A2" t="s">
        <v>0</v>
      </c>
      <c r="B2">
        <v>100</v>
      </c>
    </row>
    <row r="3" spans="1:13" x14ac:dyDescent="0.2">
      <c r="A3" t="s">
        <v>1</v>
      </c>
      <c r="B3">
        <v>20</v>
      </c>
    </row>
    <row r="4" spans="1:13" x14ac:dyDescent="0.2">
      <c r="A4" t="s">
        <v>2</v>
      </c>
      <c r="B4">
        <f>B3*B2</f>
        <v>2000</v>
      </c>
    </row>
    <row r="10" spans="1:13" ht="15.75" x14ac:dyDescent="0.25">
      <c r="A10" s="3" t="s">
        <v>3</v>
      </c>
      <c r="F10" s="4" t="s">
        <v>4</v>
      </c>
      <c r="G10" s="5"/>
      <c r="H10" s="5"/>
    </row>
    <row r="11" spans="1:13" x14ac:dyDescent="0.2">
      <c r="A11" s="6" t="s">
        <v>5</v>
      </c>
      <c r="B11" s="6" t="s">
        <v>6</v>
      </c>
      <c r="C11" s="6" t="s">
        <v>7</v>
      </c>
      <c r="D11" s="6" t="s">
        <v>8</v>
      </c>
      <c r="E11" s="6" t="s">
        <v>9</v>
      </c>
      <c r="F11" s="7" t="s">
        <v>7</v>
      </c>
      <c r="G11" s="8" t="s">
        <v>10</v>
      </c>
      <c r="H11" s="8" t="s">
        <v>11</v>
      </c>
      <c r="I11" s="9" t="s">
        <v>8</v>
      </c>
      <c r="J11" s="9" t="s">
        <v>12</v>
      </c>
      <c r="K11" t="s">
        <v>13</v>
      </c>
      <c r="L11" t="s">
        <v>14</v>
      </c>
      <c r="M11" t="s">
        <v>15</v>
      </c>
    </row>
    <row r="12" spans="1:13" x14ac:dyDescent="0.2">
      <c r="A12" t="s">
        <v>16</v>
      </c>
      <c r="B12" t="s">
        <v>17</v>
      </c>
      <c r="C12">
        <v>140</v>
      </c>
      <c r="D12" s="10">
        <f>C12/$C$19</f>
        <v>0.27777777777777779</v>
      </c>
      <c r="E12" s="10">
        <f>C12/SUM($C$12:$C$14)</f>
        <v>0.35714285714285715</v>
      </c>
      <c r="F12" s="4">
        <v>12</v>
      </c>
      <c r="G12" s="5">
        <v>55</v>
      </c>
      <c r="H12" s="5">
        <f>F12*G12</f>
        <v>660</v>
      </c>
      <c r="I12" s="10">
        <f>F12/$F$20</f>
        <v>0.2608695652173913</v>
      </c>
      <c r="J12" s="10">
        <f>F12/SUM(F$12:F$14)</f>
        <v>0.33333333333333331</v>
      </c>
      <c r="K12">
        <v>3.5</v>
      </c>
      <c r="L12">
        <v>0.15</v>
      </c>
      <c r="M12">
        <f>(12-3*K12)/L12</f>
        <v>10</v>
      </c>
    </row>
    <row r="13" spans="1:13" x14ac:dyDescent="0.2">
      <c r="A13" t="s">
        <v>18</v>
      </c>
      <c r="B13" t="s">
        <v>19</v>
      </c>
      <c r="C13">
        <v>204</v>
      </c>
      <c r="D13" s="10">
        <f>C13/$C$19</f>
        <v>0.40476190476190477</v>
      </c>
      <c r="E13" s="10">
        <f>C13/SUM($C$12:$C$14)</f>
        <v>0.52040816326530615</v>
      </c>
      <c r="F13" s="4">
        <v>18</v>
      </c>
      <c r="G13" s="5">
        <v>55</v>
      </c>
      <c r="H13" s="5">
        <f>F13*G13</f>
        <v>990</v>
      </c>
      <c r="I13" s="10">
        <f>F13/$F$20</f>
        <v>0.39130434782608697</v>
      </c>
      <c r="J13" s="10">
        <f>F13/SUM(F$12:F$14)</f>
        <v>0.5</v>
      </c>
      <c r="K13">
        <v>3.5</v>
      </c>
      <c r="L13">
        <v>0.15</v>
      </c>
      <c r="M13">
        <f>(12-3*K13)/L13</f>
        <v>10</v>
      </c>
    </row>
    <row r="14" spans="1:13" x14ac:dyDescent="0.2">
      <c r="A14" t="s">
        <v>20</v>
      </c>
      <c r="B14" t="s">
        <v>21</v>
      </c>
      <c r="C14">
        <v>48</v>
      </c>
      <c r="D14" s="10">
        <f>C14/$C$19</f>
        <v>9.5238095238095233E-2</v>
      </c>
      <c r="E14" s="10">
        <f>C14/SUM($C$12:$C$14)</f>
        <v>0.12244897959183673</v>
      </c>
      <c r="F14" s="4">
        <v>6</v>
      </c>
      <c r="G14" s="5">
        <v>55</v>
      </c>
      <c r="H14" s="5">
        <f>F14*G14</f>
        <v>330</v>
      </c>
      <c r="I14" s="10">
        <f>F14/$F$20</f>
        <v>0.13043478260869565</v>
      </c>
      <c r="J14" s="10">
        <f>F14/SUM(F$12:F$14)</f>
        <v>0.16666666666666666</v>
      </c>
      <c r="K14">
        <v>3.5</v>
      </c>
      <c r="L14">
        <v>0.15</v>
      </c>
      <c r="M14">
        <f>(12-3*K14)/L14</f>
        <v>10</v>
      </c>
    </row>
    <row r="15" spans="1:13" x14ac:dyDescent="0.2">
      <c r="D15" s="10"/>
      <c r="E15" s="10"/>
      <c r="F15" s="4">
        <f>SUM(F12:F14)</f>
        <v>36</v>
      </c>
      <c r="G15" s="5"/>
      <c r="H15" s="5"/>
      <c r="I15" s="10"/>
      <c r="J15" s="10"/>
    </row>
    <row r="16" spans="1:13" x14ac:dyDescent="0.2">
      <c r="D16" s="10"/>
      <c r="E16" s="10"/>
      <c r="F16" s="4"/>
      <c r="G16" s="5"/>
      <c r="H16" s="5"/>
      <c r="I16" s="10"/>
      <c r="J16" s="10"/>
    </row>
    <row r="17" spans="1:13" x14ac:dyDescent="0.2">
      <c r="A17" t="s">
        <v>22</v>
      </c>
      <c r="B17" t="s">
        <v>23</v>
      </c>
      <c r="C17">
        <v>48</v>
      </c>
      <c r="D17" s="10">
        <f>C17/$C$19</f>
        <v>9.5238095238095233E-2</v>
      </c>
      <c r="E17" t="s">
        <v>24</v>
      </c>
      <c r="F17" s="4">
        <v>4</v>
      </c>
      <c r="G17" s="11">
        <v>4</v>
      </c>
      <c r="H17" s="5">
        <f>F17*G17</f>
        <v>16</v>
      </c>
      <c r="I17" s="10">
        <f>F17/$F$20</f>
        <v>8.6956521739130432E-2</v>
      </c>
      <c r="K17">
        <v>3.5</v>
      </c>
      <c r="L17">
        <v>0.15</v>
      </c>
      <c r="M17">
        <f>(12-3*K17)/L17</f>
        <v>10</v>
      </c>
    </row>
    <row r="18" spans="1:13" x14ac:dyDescent="0.2">
      <c r="A18" t="s">
        <v>25</v>
      </c>
      <c r="B18" t="s">
        <v>26</v>
      </c>
      <c r="C18">
        <v>64</v>
      </c>
      <c r="D18" s="10">
        <f>C18/$C$19</f>
        <v>0.12698412698412698</v>
      </c>
      <c r="E18" t="s">
        <v>24</v>
      </c>
      <c r="F18" s="4">
        <v>6</v>
      </c>
      <c r="G18" s="11">
        <v>11</v>
      </c>
      <c r="H18" s="5">
        <f>F18*G18</f>
        <v>66</v>
      </c>
      <c r="I18" s="10">
        <f>F18/$F$20</f>
        <v>0.13043478260869565</v>
      </c>
      <c r="K18">
        <v>2.9</v>
      </c>
      <c r="L18">
        <v>0.15</v>
      </c>
      <c r="M18">
        <f>(12-3*K18)/L18</f>
        <v>22.000000000000007</v>
      </c>
    </row>
    <row r="19" spans="1:13" ht="15" x14ac:dyDescent="0.25">
      <c r="B19" s="12" t="s">
        <v>27</v>
      </c>
      <c r="C19" s="12">
        <f>SUM(C12:C18)</f>
        <v>504</v>
      </c>
      <c r="D19" s="13"/>
      <c r="F19" s="14">
        <f>SUM(F17:F18)</f>
        <v>10</v>
      </c>
      <c r="G19" s="5"/>
      <c r="H19" s="5"/>
    </row>
    <row r="20" spans="1:13" ht="15" x14ac:dyDescent="0.25">
      <c r="B20" s="12" t="s">
        <v>28</v>
      </c>
      <c r="C20" s="12"/>
      <c r="D20" s="13"/>
      <c r="F20" s="15">
        <f>F19+F15</f>
        <v>46</v>
      </c>
      <c r="G20" s="5"/>
      <c r="H20" s="5"/>
    </row>
    <row r="21" spans="1:13" ht="15" x14ac:dyDescent="0.25">
      <c r="B21" t="s">
        <v>29</v>
      </c>
      <c r="C21">
        <v>35</v>
      </c>
      <c r="F21" s="12">
        <f>0.5*F19</f>
        <v>5</v>
      </c>
    </row>
    <row r="22" spans="1:13" ht="15" x14ac:dyDescent="0.25">
      <c r="B22" t="s">
        <v>30</v>
      </c>
      <c r="C22">
        <v>2580</v>
      </c>
      <c r="H22" s="12">
        <f>SUM(H12:H18)</f>
        <v>2062</v>
      </c>
    </row>
    <row r="38" spans="1:1" x14ac:dyDescent="0.2">
      <c r="A38" t="s">
        <v>31</v>
      </c>
    </row>
    <row r="39" spans="1:1" x14ac:dyDescent="0.2">
      <c r="A39" t="s">
        <v>32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zoomScaleNormal="100" workbookViewId="0">
      <selection activeCell="J17" sqref="J17"/>
    </sheetView>
  </sheetViews>
  <sheetFormatPr defaultRowHeight="14.25" x14ac:dyDescent="0.2"/>
  <cols>
    <col min="1" max="1" width="10.625"/>
    <col min="2" max="2" width="12.5"/>
    <col min="3" max="3" width="15.75"/>
    <col min="4" max="4" width="24.5"/>
    <col min="5" max="5" width="23.625"/>
    <col min="7" max="7" width="8.375" style="16"/>
    <col min="8" max="8" width="7.25" style="16"/>
    <col min="9" max="9" width="6.625"/>
    <col min="10" max="12" width="6.75"/>
    <col min="13" max="13" width="10.25" style="17"/>
    <col min="14" max="14" width="10.625" style="17"/>
    <col min="15" max="1025" width="10.625"/>
  </cols>
  <sheetData>
    <row r="1" spans="1:14" x14ac:dyDescent="0.2">
      <c r="G1"/>
      <c r="H1"/>
      <c r="M1"/>
      <c r="N1"/>
    </row>
    <row r="2" spans="1:14" x14ac:dyDescent="0.2">
      <c r="A2" t="s">
        <v>33</v>
      </c>
      <c r="B2" t="s">
        <v>34</v>
      </c>
      <c r="C2" t="s">
        <v>35</v>
      </c>
      <c r="D2" t="s">
        <v>36</v>
      </c>
      <c r="E2" t="s">
        <v>37</v>
      </c>
      <c r="F2" t="s">
        <v>5</v>
      </c>
      <c r="G2" s="16" t="s">
        <v>5</v>
      </c>
      <c r="H2" s="16" t="s">
        <v>38</v>
      </c>
      <c r="I2" t="s">
        <v>39</v>
      </c>
      <c r="J2" t="s">
        <v>40</v>
      </c>
      <c r="K2" t="s">
        <v>41</v>
      </c>
      <c r="L2" t="s">
        <v>42</v>
      </c>
      <c r="M2" s="17" t="s">
        <v>43</v>
      </c>
      <c r="N2" s="17" t="s">
        <v>44</v>
      </c>
    </row>
    <row r="3" spans="1:14" x14ac:dyDescent="0.2">
      <c r="A3" t="s">
        <v>45</v>
      </c>
      <c r="B3" t="s">
        <v>46</v>
      </c>
      <c r="E3" t="s">
        <v>47</v>
      </c>
      <c r="F3" t="s">
        <v>18</v>
      </c>
      <c r="G3" s="16" t="s">
        <v>48</v>
      </c>
      <c r="H3" s="16">
        <v>18000</v>
      </c>
      <c r="I3">
        <v>20</v>
      </c>
      <c r="J3" s="18">
        <v>1.7182026550212799</v>
      </c>
      <c r="K3" s="18"/>
      <c r="L3" s="18"/>
      <c r="M3" s="17">
        <v>0.16</v>
      </c>
      <c r="N3"/>
    </row>
    <row r="4" spans="1:14" ht="15" x14ac:dyDescent="0.25">
      <c r="A4" t="s">
        <v>45</v>
      </c>
      <c r="B4" t="s">
        <v>46</v>
      </c>
      <c r="E4" t="s">
        <v>49</v>
      </c>
      <c r="F4" s="19" t="s">
        <v>20</v>
      </c>
      <c r="G4" s="16" t="s">
        <v>50</v>
      </c>
      <c r="H4" s="16">
        <v>18000</v>
      </c>
      <c r="I4">
        <v>20</v>
      </c>
      <c r="J4" s="18">
        <v>1.7182026550212799</v>
      </c>
      <c r="K4" s="18"/>
      <c r="L4" s="18"/>
      <c r="M4" s="17">
        <v>0.16</v>
      </c>
      <c r="N4"/>
    </row>
    <row r="5" spans="1:14" ht="15" x14ac:dyDescent="0.25">
      <c r="A5" t="s">
        <v>45</v>
      </c>
      <c r="B5" t="s">
        <v>46</v>
      </c>
      <c r="E5" t="s">
        <v>51</v>
      </c>
      <c r="F5" s="20" t="s">
        <v>16</v>
      </c>
      <c r="G5" s="16" t="s">
        <v>52</v>
      </c>
      <c r="H5" s="16">
        <v>38000</v>
      </c>
      <c r="I5">
        <v>20</v>
      </c>
      <c r="J5" s="18">
        <v>3.6273167161560398</v>
      </c>
      <c r="K5" s="18"/>
      <c r="L5" s="18"/>
      <c r="M5" s="17">
        <v>0.52</v>
      </c>
      <c r="N5"/>
    </row>
    <row r="6" spans="1:14" ht="15" x14ac:dyDescent="0.25">
      <c r="A6" t="s">
        <v>45</v>
      </c>
      <c r="B6" t="s">
        <v>53</v>
      </c>
      <c r="E6" t="s">
        <v>54</v>
      </c>
      <c r="F6" s="20" t="s">
        <v>16</v>
      </c>
      <c r="G6" s="16" t="s">
        <v>55</v>
      </c>
      <c r="H6" s="16">
        <v>38000</v>
      </c>
      <c r="I6">
        <v>20</v>
      </c>
      <c r="J6" s="18">
        <v>3.6273167161560398</v>
      </c>
      <c r="K6" s="18"/>
      <c r="L6" s="18"/>
      <c r="M6" s="17">
        <v>0.59</v>
      </c>
      <c r="N6" s="17">
        <v>0.49</v>
      </c>
    </row>
    <row r="7" spans="1:14" ht="15" x14ac:dyDescent="0.25">
      <c r="A7" t="s">
        <v>45</v>
      </c>
      <c r="B7" t="s">
        <v>53</v>
      </c>
      <c r="E7" t="s">
        <v>56</v>
      </c>
      <c r="F7" s="21" t="s">
        <v>22</v>
      </c>
      <c r="G7" s="22" t="s">
        <v>57</v>
      </c>
      <c r="H7" s="16">
        <v>13950</v>
      </c>
      <c r="I7">
        <v>20</v>
      </c>
      <c r="J7" s="18">
        <v>1.33160705764149</v>
      </c>
      <c r="K7" s="18"/>
      <c r="L7" s="18"/>
      <c r="M7" s="17">
        <v>0.59</v>
      </c>
      <c r="N7" s="17">
        <v>0.49</v>
      </c>
    </row>
    <row r="8" spans="1:14" ht="15" x14ac:dyDescent="0.25">
      <c r="A8" t="s">
        <v>45</v>
      </c>
      <c r="B8" t="s">
        <v>46</v>
      </c>
      <c r="E8" t="s">
        <v>58</v>
      </c>
      <c r="F8" s="23" t="s">
        <v>25</v>
      </c>
      <c r="G8" s="16" t="s">
        <v>59</v>
      </c>
      <c r="H8" s="16">
        <v>14000</v>
      </c>
      <c r="I8">
        <v>20</v>
      </c>
      <c r="J8" s="18">
        <v>1.3363798427943301</v>
      </c>
      <c r="K8" s="18"/>
      <c r="L8" s="18"/>
      <c r="M8" s="17">
        <v>0.52</v>
      </c>
      <c r="N8"/>
    </row>
    <row r="9" spans="1:14" ht="15" x14ac:dyDescent="0.25">
      <c r="A9" t="s">
        <v>45</v>
      </c>
      <c r="B9" t="s">
        <v>53</v>
      </c>
      <c r="E9" t="s">
        <v>60</v>
      </c>
      <c r="F9" s="23" t="s">
        <v>25</v>
      </c>
      <c r="G9" s="16" t="s">
        <v>61</v>
      </c>
      <c r="H9" s="16">
        <v>9600</v>
      </c>
      <c r="I9">
        <v>30</v>
      </c>
      <c r="J9" s="18">
        <v>2.0553057371021799</v>
      </c>
      <c r="K9" s="18"/>
      <c r="L9" s="18"/>
      <c r="M9" s="17">
        <v>0.59</v>
      </c>
      <c r="N9" s="17">
        <v>0.49</v>
      </c>
    </row>
    <row r="10" spans="1:14" ht="15" x14ac:dyDescent="0.25">
      <c r="A10" t="s">
        <v>62</v>
      </c>
      <c r="B10" t="s">
        <v>63</v>
      </c>
      <c r="E10" t="s">
        <v>63</v>
      </c>
      <c r="F10" s="20" t="s">
        <v>16</v>
      </c>
      <c r="G10" s="16" t="s">
        <v>55</v>
      </c>
      <c r="H10" s="16">
        <v>18000</v>
      </c>
      <c r="I10">
        <v>20</v>
      </c>
      <c r="J10" s="18">
        <v>1.7182026550212799</v>
      </c>
      <c r="K10" s="18"/>
      <c r="L10" s="18"/>
      <c r="M10" s="17">
        <v>0.12</v>
      </c>
    </row>
    <row r="11" spans="1:14" x14ac:dyDescent="0.2">
      <c r="A11" t="s">
        <v>62</v>
      </c>
      <c r="B11" t="s">
        <v>63</v>
      </c>
      <c r="E11" t="s">
        <v>63</v>
      </c>
      <c r="F11" t="s">
        <v>64</v>
      </c>
      <c r="G11" s="16" t="s">
        <v>65</v>
      </c>
      <c r="H11" s="16">
        <v>24000</v>
      </c>
      <c r="I11">
        <v>20</v>
      </c>
      <c r="J11" s="18">
        <v>2.2909368733617099</v>
      </c>
      <c r="K11" s="18"/>
      <c r="L11" s="18"/>
      <c r="M11" s="17">
        <v>0.12</v>
      </c>
    </row>
    <row r="12" spans="1:14" ht="15" x14ac:dyDescent="0.25">
      <c r="A12" t="s">
        <v>62</v>
      </c>
      <c r="B12" t="s">
        <v>63</v>
      </c>
      <c r="E12" t="s">
        <v>63</v>
      </c>
      <c r="F12" s="24" t="s">
        <v>22</v>
      </c>
      <c r="G12" s="16" t="s">
        <v>66</v>
      </c>
      <c r="H12" s="16">
        <v>16500</v>
      </c>
      <c r="I12">
        <v>24</v>
      </c>
      <c r="J12" s="18">
        <v>2.2654941209335702</v>
      </c>
      <c r="K12" s="18"/>
      <c r="L12" s="18"/>
      <c r="M12" s="17">
        <v>0.12</v>
      </c>
    </row>
    <row r="13" spans="1:14" ht="15" x14ac:dyDescent="0.25">
      <c r="A13" t="s">
        <v>62</v>
      </c>
      <c r="B13" t="s">
        <v>63</v>
      </c>
      <c r="E13" t="s">
        <v>63</v>
      </c>
      <c r="F13" s="23" t="s">
        <v>25</v>
      </c>
      <c r="G13" s="16" t="s">
        <v>67</v>
      </c>
      <c r="H13" s="16">
        <v>18000</v>
      </c>
      <c r="I13">
        <v>20</v>
      </c>
      <c r="J13" s="18">
        <v>1.7182026550212799</v>
      </c>
      <c r="K13" s="18"/>
      <c r="L13" s="18"/>
      <c r="M13" s="17">
        <v>0.12</v>
      </c>
    </row>
    <row r="14" spans="1:14" ht="15" x14ac:dyDescent="0.25">
      <c r="A14" t="s">
        <v>68</v>
      </c>
      <c r="B14" t="s">
        <v>69</v>
      </c>
      <c r="C14" t="s">
        <v>70</v>
      </c>
      <c r="E14" t="s">
        <v>71</v>
      </c>
      <c r="F14" s="20" t="s">
        <v>16</v>
      </c>
      <c r="G14" s="16" t="s">
        <v>72</v>
      </c>
      <c r="H14" s="16">
        <v>11000</v>
      </c>
      <c r="I14">
        <v>30</v>
      </c>
      <c r="J14" s="18">
        <v>2.3550378237629199</v>
      </c>
      <c r="K14" s="18"/>
      <c r="L14" s="18"/>
      <c r="M14" s="17">
        <v>0.3</v>
      </c>
    </row>
    <row r="15" spans="1:14" ht="15" x14ac:dyDescent="0.25">
      <c r="A15" t="s">
        <v>68</v>
      </c>
      <c r="B15" t="s">
        <v>73</v>
      </c>
      <c r="C15" t="s">
        <v>74</v>
      </c>
      <c r="E15" t="s">
        <v>75</v>
      </c>
      <c r="F15" s="20" t="s">
        <v>16</v>
      </c>
      <c r="G15" s="16" t="s">
        <v>76</v>
      </c>
      <c r="H15" s="16">
        <v>14250</v>
      </c>
      <c r="I15">
        <v>30</v>
      </c>
      <c r="J15" s="18">
        <v>3.0508444535110502</v>
      </c>
      <c r="K15" s="18"/>
      <c r="L15" s="18"/>
      <c r="M15" s="17">
        <v>0.38</v>
      </c>
    </row>
    <row r="16" spans="1:14" ht="15" x14ac:dyDescent="0.25">
      <c r="A16" t="s">
        <v>77</v>
      </c>
      <c r="B16" t="s">
        <v>53</v>
      </c>
      <c r="D16" s="25"/>
      <c r="E16" t="s">
        <v>78</v>
      </c>
      <c r="F16" s="20"/>
      <c r="G16" s="16" t="s">
        <v>57</v>
      </c>
      <c r="H16" s="16">
        <v>4700</v>
      </c>
      <c r="I16">
        <v>30</v>
      </c>
      <c r="J16" s="18">
        <v>1</v>
      </c>
    </row>
    <row r="22" spans="10:10" x14ac:dyDescent="0.2">
      <c r="J22" t="s">
        <v>79</v>
      </c>
    </row>
  </sheetData>
  <pageMargins left="0" right="0" top="0.39374999999999999" bottom="0.39374999999999999" header="0" footer="0"/>
  <pageSetup paperSize="0" scale="0" firstPageNumber="0" orientation="portrait" usePrinterDefaults="0" horizontalDpi="0" verticalDpi="0" copies="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zoomScaleNormal="100" workbookViewId="0">
      <selection activeCell="H13" sqref="H13"/>
    </sheetView>
  </sheetViews>
  <sheetFormatPr defaultRowHeight="14.25" x14ac:dyDescent="0.2"/>
  <cols>
    <col min="1" max="1" width="10.625"/>
    <col min="2" max="2" width="12.5"/>
    <col min="3" max="3" width="17.125"/>
    <col min="4" max="4" width="24.5"/>
    <col min="5" max="5" width="23.625"/>
    <col min="7" max="7" width="11.125" style="16"/>
    <col min="8" max="8" width="7.25" style="16"/>
    <col min="9" max="9" width="6.625"/>
    <col min="10" max="10" width="6.75" style="26"/>
    <col min="11" max="12" width="6.75"/>
    <col min="13" max="13" width="10.25" style="17"/>
    <col min="14" max="14" width="10.625" style="17"/>
    <col min="15" max="15" width="12.375"/>
    <col min="16" max="16" width="9.625"/>
    <col min="17" max="1025" width="10.625"/>
  </cols>
  <sheetData>
    <row r="1" spans="1:16" x14ac:dyDescent="0.2">
      <c r="G1"/>
      <c r="H1"/>
      <c r="J1"/>
      <c r="M1"/>
      <c r="N1"/>
      <c r="O1" t="s">
        <v>80</v>
      </c>
    </row>
    <row r="2" spans="1:16" x14ac:dyDescent="0.2">
      <c r="A2" t="s">
        <v>33</v>
      </c>
      <c r="B2" t="s">
        <v>34</v>
      </c>
      <c r="C2" t="s">
        <v>35</v>
      </c>
      <c r="D2" t="s">
        <v>36</v>
      </c>
      <c r="E2" t="s">
        <v>37</v>
      </c>
      <c r="F2" t="s">
        <v>5</v>
      </c>
      <c r="G2" s="16" t="s">
        <v>5</v>
      </c>
      <c r="H2" s="16" t="s">
        <v>38</v>
      </c>
      <c r="I2" t="s">
        <v>39</v>
      </c>
      <c r="J2" s="26" t="s">
        <v>40</v>
      </c>
      <c r="K2" t="s">
        <v>41</v>
      </c>
      <c r="L2" t="s">
        <v>42</v>
      </c>
      <c r="M2" s="17" t="s">
        <v>43</v>
      </c>
      <c r="N2" s="17" t="s">
        <v>44</v>
      </c>
      <c r="O2" t="s">
        <v>81</v>
      </c>
      <c r="P2" t="s">
        <v>82</v>
      </c>
    </row>
    <row r="3" spans="1:16" ht="15" x14ac:dyDescent="0.25">
      <c r="A3" t="s">
        <v>77</v>
      </c>
      <c r="B3" t="s">
        <v>83</v>
      </c>
      <c r="C3">
        <v>121338</v>
      </c>
      <c r="D3" s="25" t="s">
        <v>84</v>
      </c>
      <c r="E3" t="s">
        <v>85</v>
      </c>
      <c r="F3" s="20" t="s">
        <v>16</v>
      </c>
      <c r="G3" s="16" t="s">
        <v>86</v>
      </c>
      <c r="H3" s="16">
        <v>7000</v>
      </c>
      <c r="I3">
        <v>120</v>
      </c>
      <c r="J3" s="26">
        <v>22</v>
      </c>
      <c r="K3">
        <v>3.4</v>
      </c>
      <c r="L3">
        <v>60</v>
      </c>
      <c r="M3"/>
      <c r="N3" s="17">
        <v>0.1</v>
      </c>
      <c r="O3" s="2">
        <f>Kenndaten!$B$4/'SMD LEDs'!J3</f>
        <v>90.909090909090907</v>
      </c>
      <c r="P3" s="27">
        <f>ROUNDUP(Kenndaten!E12*'SMD LEDs'!$O$3,0)</f>
        <v>33</v>
      </c>
    </row>
    <row r="4" spans="1:16" x14ac:dyDescent="0.2">
      <c r="A4" t="s">
        <v>77</v>
      </c>
      <c r="B4" t="s">
        <v>83</v>
      </c>
      <c r="C4">
        <v>121336</v>
      </c>
      <c r="D4" s="25" t="s">
        <v>87</v>
      </c>
      <c r="E4" t="s">
        <v>88</v>
      </c>
      <c r="F4" t="s">
        <v>18</v>
      </c>
      <c r="G4" s="16" t="s">
        <v>89</v>
      </c>
      <c r="H4" s="16">
        <v>7000</v>
      </c>
      <c r="I4">
        <v>120</v>
      </c>
      <c r="J4" s="26">
        <v>22</v>
      </c>
      <c r="K4">
        <v>3</v>
      </c>
      <c r="L4">
        <v>60</v>
      </c>
      <c r="M4"/>
      <c r="N4" s="17">
        <v>0.1</v>
      </c>
      <c r="O4" s="2"/>
      <c r="P4" s="27">
        <f>ROUNDUP(Kenndaten!E13*'SMD LEDs'!$O$3,0)</f>
        <v>48</v>
      </c>
    </row>
    <row r="5" spans="1:16" ht="15" x14ac:dyDescent="0.25">
      <c r="A5" s="28" t="s">
        <v>77</v>
      </c>
      <c r="B5" s="28" t="s">
        <v>83</v>
      </c>
      <c r="C5" s="28">
        <v>121337</v>
      </c>
      <c r="D5" s="29"/>
      <c r="E5" s="28" t="s">
        <v>90</v>
      </c>
      <c r="F5" s="30" t="s">
        <v>20</v>
      </c>
      <c r="G5" s="31" t="s">
        <v>91</v>
      </c>
      <c r="H5" s="16">
        <v>7000</v>
      </c>
      <c r="I5" s="28">
        <v>120</v>
      </c>
      <c r="J5" s="32">
        <v>22</v>
      </c>
      <c r="K5" s="28">
        <v>3</v>
      </c>
      <c r="L5" s="28">
        <v>60</v>
      </c>
      <c r="M5" s="33"/>
      <c r="N5" s="33">
        <v>0.1</v>
      </c>
      <c r="O5" s="2"/>
      <c r="P5" s="27">
        <f>ROUNDUP(Kenndaten!E14*'SMD LEDs'!$O$3,0)</f>
        <v>12</v>
      </c>
    </row>
    <row r="6" spans="1:16" ht="15" x14ac:dyDescent="0.25">
      <c r="A6" t="s">
        <v>77</v>
      </c>
      <c r="B6" t="s">
        <v>83</v>
      </c>
      <c r="C6">
        <v>121341</v>
      </c>
      <c r="D6" s="25" t="s">
        <v>92</v>
      </c>
      <c r="E6" s="5" t="s">
        <v>93</v>
      </c>
      <c r="F6" s="20" t="s">
        <v>16</v>
      </c>
      <c r="G6" s="34" t="s">
        <v>94</v>
      </c>
      <c r="H6" s="34">
        <v>17500</v>
      </c>
      <c r="I6" s="5">
        <v>120</v>
      </c>
      <c r="J6" s="35">
        <v>55</v>
      </c>
      <c r="K6" s="5">
        <v>3</v>
      </c>
      <c r="L6" s="5">
        <v>150</v>
      </c>
      <c r="M6" s="36"/>
      <c r="N6" s="36">
        <v>0.18</v>
      </c>
      <c r="O6" s="1">
        <f>Kenndaten!$B$4/'SMD LEDs'!J6</f>
        <v>36.363636363636367</v>
      </c>
      <c r="P6" s="37">
        <f>ROUNDUP(Kenndaten!E12*'SMD LEDs'!$O$6,0)</f>
        <v>13</v>
      </c>
    </row>
    <row r="7" spans="1:16" x14ac:dyDescent="0.2">
      <c r="A7" t="s">
        <v>77</v>
      </c>
      <c r="B7" t="s">
        <v>83</v>
      </c>
      <c r="C7">
        <v>121340</v>
      </c>
      <c r="D7" s="5"/>
      <c r="E7" s="5" t="s">
        <v>95</v>
      </c>
      <c r="F7" s="5" t="s">
        <v>18</v>
      </c>
      <c r="G7" s="34" t="s">
        <v>89</v>
      </c>
      <c r="H7" s="34">
        <v>17500</v>
      </c>
      <c r="I7" s="5">
        <v>120</v>
      </c>
      <c r="J7" s="35">
        <v>55</v>
      </c>
      <c r="K7" s="11">
        <v>3</v>
      </c>
      <c r="L7" s="5">
        <v>150</v>
      </c>
      <c r="M7" s="36"/>
      <c r="N7" s="36">
        <v>0.18</v>
      </c>
      <c r="O7" s="1"/>
      <c r="P7" s="37">
        <f>ROUNDUP(Kenndaten!E13*'SMD LEDs'!$O$6,0)</f>
        <v>19</v>
      </c>
    </row>
    <row r="8" spans="1:16" s="28" customFormat="1" ht="15" x14ac:dyDescent="0.25">
      <c r="A8" s="28" t="s">
        <v>77</v>
      </c>
      <c r="B8" s="28" t="s">
        <v>83</v>
      </c>
      <c r="C8" s="28">
        <v>121341</v>
      </c>
      <c r="E8" s="28" t="s">
        <v>96</v>
      </c>
      <c r="F8" s="30" t="s">
        <v>20</v>
      </c>
      <c r="G8" s="31" t="s">
        <v>91</v>
      </c>
      <c r="H8" s="34">
        <v>17500</v>
      </c>
      <c r="I8" s="28">
        <v>120</v>
      </c>
      <c r="J8" s="32">
        <v>55</v>
      </c>
      <c r="K8" s="28">
        <v>3</v>
      </c>
      <c r="L8" s="28">
        <v>150</v>
      </c>
      <c r="M8" s="33"/>
      <c r="N8" s="33">
        <v>0.18</v>
      </c>
      <c r="O8" s="1"/>
      <c r="P8" s="38">
        <f>ROUNDUP(Kenndaten!E14*'SMD LEDs'!$O$6,0)</f>
        <v>5</v>
      </c>
    </row>
    <row r="9" spans="1:16" ht="15" x14ac:dyDescent="0.25">
      <c r="A9" t="s">
        <v>97</v>
      </c>
      <c r="B9" t="s">
        <v>98</v>
      </c>
      <c r="E9" s="11" t="s">
        <v>99</v>
      </c>
      <c r="F9" s="23" t="s">
        <v>25</v>
      </c>
      <c r="G9" s="16" t="s">
        <v>100</v>
      </c>
      <c r="H9" s="16">
        <v>3500</v>
      </c>
      <c r="I9">
        <v>120</v>
      </c>
      <c r="J9" s="26">
        <v>11</v>
      </c>
      <c r="K9">
        <v>2</v>
      </c>
      <c r="L9" t="s">
        <v>101</v>
      </c>
      <c r="M9" s="17">
        <v>0.2</v>
      </c>
      <c r="N9"/>
    </row>
    <row r="10" spans="1:16" ht="15" x14ac:dyDescent="0.25">
      <c r="A10" t="s">
        <v>97</v>
      </c>
      <c r="B10" t="s">
        <v>98</v>
      </c>
      <c r="E10" s="11" t="s">
        <v>99</v>
      </c>
      <c r="F10" s="21" t="s">
        <v>22</v>
      </c>
      <c r="G10" s="16" t="s">
        <v>66</v>
      </c>
      <c r="H10" s="16">
        <v>7000</v>
      </c>
      <c r="I10">
        <v>120</v>
      </c>
      <c r="J10" s="26">
        <v>22</v>
      </c>
      <c r="K10">
        <v>3.3</v>
      </c>
      <c r="L10" t="s">
        <v>101</v>
      </c>
      <c r="M10" s="17">
        <v>0.2</v>
      </c>
      <c r="N10"/>
    </row>
    <row r="11" spans="1:16" ht="15" x14ac:dyDescent="0.25">
      <c r="A11" t="s">
        <v>97</v>
      </c>
      <c r="B11" t="s">
        <v>98</v>
      </c>
      <c r="E11" s="11" t="s">
        <v>102</v>
      </c>
      <c r="F11" s="23" t="s">
        <v>25</v>
      </c>
      <c r="G11" s="16" t="s">
        <v>100</v>
      </c>
      <c r="H11" s="16">
        <v>600</v>
      </c>
      <c r="I11">
        <v>120</v>
      </c>
      <c r="J11" s="26">
        <v>2</v>
      </c>
      <c r="M11"/>
      <c r="N11"/>
    </row>
    <row r="12" spans="1:16" ht="15" x14ac:dyDescent="0.25">
      <c r="A12" s="28" t="s">
        <v>97</v>
      </c>
      <c r="B12" s="28" t="s">
        <v>98</v>
      </c>
      <c r="C12" s="28"/>
      <c r="D12" s="28"/>
      <c r="E12" s="11" t="s">
        <v>102</v>
      </c>
      <c r="F12" s="39" t="s">
        <v>22</v>
      </c>
      <c r="G12" s="31" t="s">
        <v>66</v>
      </c>
      <c r="H12" s="31">
        <v>900</v>
      </c>
      <c r="I12" s="28">
        <v>120</v>
      </c>
      <c r="J12" s="32">
        <v>3</v>
      </c>
      <c r="K12" s="28"/>
      <c r="L12" s="28"/>
      <c r="M12" s="33"/>
      <c r="N12" s="33"/>
      <c r="O12" s="28"/>
      <c r="P12" s="28"/>
    </row>
    <row r="13" spans="1:16" ht="15" x14ac:dyDescent="0.25">
      <c r="A13" t="s">
        <v>68</v>
      </c>
      <c r="B13" t="s">
        <v>103</v>
      </c>
      <c r="C13" t="s">
        <v>104</v>
      </c>
      <c r="E13" s="11" t="s">
        <v>105</v>
      </c>
      <c r="F13" s="23" t="s">
        <v>25</v>
      </c>
      <c r="G13" s="16" t="s">
        <v>106</v>
      </c>
      <c r="H13" s="16">
        <v>3500</v>
      </c>
      <c r="I13">
        <v>120</v>
      </c>
      <c r="J13" s="26">
        <v>11</v>
      </c>
      <c r="K13">
        <v>3.4</v>
      </c>
      <c r="L13">
        <v>150</v>
      </c>
      <c r="M13" s="17">
        <v>0.41</v>
      </c>
      <c r="N13"/>
    </row>
    <row r="14" spans="1:16" ht="15" x14ac:dyDescent="0.25">
      <c r="A14" t="s">
        <v>68</v>
      </c>
      <c r="B14" t="s">
        <v>103</v>
      </c>
      <c r="C14" t="s">
        <v>107</v>
      </c>
      <c r="E14" s="11" t="s">
        <v>105</v>
      </c>
      <c r="F14" s="21" t="s">
        <v>22</v>
      </c>
      <c r="G14" s="16" t="s">
        <v>108</v>
      </c>
      <c r="H14" s="16">
        <v>1400</v>
      </c>
      <c r="I14">
        <v>120</v>
      </c>
      <c r="J14" s="26">
        <v>4.4000000000000004</v>
      </c>
      <c r="K14">
        <v>3.5</v>
      </c>
      <c r="L14">
        <v>150</v>
      </c>
      <c r="M14" s="17">
        <v>0.57999999999999996</v>
      </c>
      <c r="N14"/>
    </row>
    <row r="15" spans="1:16" ht="15" x14ac:dyDescent="0.25">
      <c r="A15" t="s">
        <v>68</v>
      </c>
      <c r="B15" t="s">
        <v>73</v>
      </c>
      <c r="C15" t="s">
        <v>109</v>
      </c>
      <c r="E15" s="11" t="s">
        <v>110</v>
      </c>
      <c r="F15" s="23" t="s">
        <v>25</v>
      </c>
      <c r="G15" s="16" t="s">
        <v>61</v>
      </c>
      <c r="H15" s="16">
        <v>19100</v>
      </c>
      <c r="I15">
        <v>120</v>
      </c>
      <c r="J15" s="26">
        <v>60</v>
      </c>
      <c r="K15">
        <v>2.95</v>
      </c>
      <c r="L15">
        <v>350</v>
      </c>
      <c r="M15" s="17">
        <v>1.1000000000000001</v>
      </c>
      <c r="N15"/>
    </row>
    <row r="16" spans="1:16" ht="15" x14ac:dyDescent="0.25">
      <c r="A16" s="28" t="s">
        <v>68</v>
      </c>
      <c r="B16" s="28" t="s">
        <v>73</v>
      </c>
      <c r="C16" s="28" t="s">
        <v>111</v>
      </c>
      <c r="D16" s="28"/>
      <c r="E16" s="40" t="s">
        <v>110</v>
      </c>
      <c r="F16" s="39" t="s">
        <v>22</v>
      </c>
      <c r="G16" s="31" t="s">
        <v>23</v>
      </c>
      <c r="H16" s="31">
        <v>6300</v>
      </c>
      <c r="I16" s="28">
        <v>120</v>
      </c>
      <c r="J16" s="32">
        <v>20</v>
      </c>
      <c r="K16" s="28">
        <v>3.5</v>
      </c>
      <c r="L16" s="28">
        <v>350</v>
      </c>
      <c r="M16" s="33">
        <v>1.1000000000000001</v>
      </c>
      <c r="N16" s="33"/>
      <c r="O16" s="28"/>
      <c r="P16" s="28"/>
    </row>
    <row r="17" spans="1:14" ht="15" x14ac:dyDescent="0.25">
      <c r="A17" s="11" t="s">
        <v>112</v>
      </c>
      <c r="C17" s="25" t="s">
        <v>113</v>
      </c>
      <c r="E17" s="11" t="s">
        <v>99</v>
      </c>
      <c r="F17" s="23" t="s">
        <v>25</v>
      </c>
      <c r="G17" s="16" t="s">
        <v>61</v>
      </c>
      <c r="H17" s="16">
        <v>6000</v>
      </c>
      <c r="I17" s="11">
        <v>120</v>
      </c>
      <c r="J17" s="26">
        <v>19</v>
      </c>
      <c r="K17" s="11">
        <v>2.2000000000000002</v>
      </c>
      <c r="L17" t="s">
        <v>101</v>
      </c>
      <c r="N17" s="17">
        <v>0.27</v>
      </c>
    </row>
    <row r="18" spans="1:14" ht="15" x14ac:dyDescent="0.25">
      <c r="A18" s="11" t="s">
        <v>112</v>
      </c>
      <c r="C18" s="25" t="s">
        <v>113</v>
      </c>
      <c r="E18" s="11" t="s">
        <v>99</v>
      </c>
      <c r="F18" s="21" t="s">
        <v>22</v>
      </c>
      <c r="G18" s="16" t="s">
        <v>23</v>
      </c>
      <c r="H18" s="16">
        <v>7000</v>
      </c>
      <c r="I18" s="11">
        <v>120</v>
      </c>
      <c r="J18" s="26">
        <v>22</v>
      </c>
      <c r="K18">
        <v>3.2</v>
      </c>
      <c r="L18" t="s">
        <v>101</v>
      </c>
      <c r="N18" s="17">
        <v>0.33</v>
      </c>
    </row>
    <row r="19" spans="1:14" ht="15" x14ac:dyDescent="0.25">
      <c r="A19" s="11" t="s">
        <v>112</v>
      </c>
      <c r="C19" s="25" t="s">
        <v>113</v>
      </c>
      <c r="E19" s="11" t="s">
        <v>102</v>
      </c>
      <c r="F19" s="23" t="s">
        <v>25</v>
      </c>
      <c r="G19" s="16" t="s">
        <v>61</v>
      </c>
      <c r="H19" s="16">
        <v>1500</v>
      </c>
      <c r="I19" s="11">
        <v>120</v>
      </c>
      <c r="J19" s="26">
        <v>4.7</v>
      </c>
      <c r="K19" s="11">
        <v>2.2000000000000002</v>
      </c>
      <c r="L19" t="s">
        <v>101</v>
      </c>
      <c r="N19" s="17">
        <v>0.28999999999999998</v>
      </c>
    </row>
    <row r="20" spans="1:14" ht="15" x14ac:dyDescent="0.25">
      <c r="A20" s="11" t="s">
        <v>112</v>
      </c>
      <c r="C20" s="25" t="s">
        <v>113</v>
      </c>
      <c r="E20" s="11" t="s">
        <v>102</v>
      </c>
      <c r="F20" s="21" t="s">
        <v>22</v>
      </c>
      <c r="G20" s="16" t="s">
        <v>23</v>
      </c>
      <c r="H20" s="16">
        <v>1000</v>
      </c>
      <c r="I20" s="11">
        <v>120</v>
      </c>
      <c r="J20" s="26">
        <v>3</v>
      </c>
      <c r="K20">
        <v>3.2</v>
      </c>
      <c r="L20" t="s">
        <v>101</v>
      </c>
      <c r="N20" s="17">
        <v>0.33</v>
      </c>
    </row>
  </sheetData>
  <mergeCells count="2">
    <mergeCell ref="O3:O5"/>
    <mergeCell ref="O6:O8"/>
  </mergeCells>
  <hyperlinks>
    <hyperlink ref="D3" r:id="rId1"/>
    <hyperlink ref="D4" r:id="rId2"/>
    <hyperlink ref="D6" r:id="rId3"/>
    <hyperlink ref="C17" r:id="rId4"/>
    <hyperlink ref="C18" r:id="rId5"/>
    <hyperlink ref="C19" r:id="rId6"/>
    <hyperlink ref="C20" r:id="rId7"/>
  </hyperlinks>
  <pageMargins left="0" right="0" top="0.39374999999999999" bottom="0.39374999999999999" header="0" footer="0"/>
  <pageSetup paperSize="0" scale="0" firstPageNumber="0" orientation="portrait" usePrinterDefaults="0" horizontalDpi="0" verticalDpi="0" copies="0"/>
  <headerFooter>
    <oddHeader>&amp;C&amp;A</oddHeader>
    <oddFooter>&amp;CSeite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"/>
  <sheetViews>
    <sheetView zoomScaleNormal="100" workbookViewId="0">
      <selection activeCell="C26" sqref="C26"/>
    </sheetView>
  </sheetViews>
  <sheetFormatPr defaultRowHeight="14.25" x14ac:dyDescent="0.2"/>
  <cols>
    <col min="1" max="1025" width="10.625"/>
  </cols>
  <sheetData>
    <row r="2" spans="1:7" x14ac:dyDescent="0.2">
      <c r="A2" t="s">
        <v>114</v>
      </c>
    </row>
    <row r="4" spans="1:7" ht="15" x14ac:dyDescent="0.25">
      <c r="A4" s="41" t="s">
        <v>115</v>
      </c>
      <c r="B4" s="41" t="s">
        <v>116</v>
      </c>
      <c r="C4" s="41" t="s">
        <v>117</v>
      </c>
      <c r="D4" s="41" t="s">
        <v>118</v>
      </c>
      <c r="E4" s="42"/>
      <c r="F4" s="43" t="s">
        <v>119</v>
      </c>
      <c r="G4" s="42"/>
    </row>
    <row r="5" spans="1:7" x14ac:dyDescent="0.2">
      <c r="A5" s="44">
        <v>0.31</v>
      </c>
      <c r="B5" s="44">
        <v>0.32</v>
      </c>
      <c r="C5" s="45">
        <f>(A5-0.332)/(0.1858-B5)</f>
        <v>0.16393442622950832</v>
      </c>
      <c r="D5" s="46">
        <f>(437*C5^3)+(3601*C5^2)+(6831*C5)+5517</f>
        <v>6735.5363973195999</v>
      </c>
      <c r="E5" s="42"/>
      <c r="F5" s="47"/>
      <c r="G5" s="48" t="s">
        <v>120</v>
      </c>
    </row>
    <row r="7" spans="1:7" x14ac:dyDescent="0.2">
      <c r="A7" t="s">
        <v>121</v>
      </c>
    </row>
    <row r="8" spans="1:7" x14ac:dyDescent="0.2">
      <c r="A8" t="s">
        <v>122</v>
      </c>
      <c r="B8" t="s">
        <v>123</v>
      </c>
      <c r="C8" t="s">
        <v>124</v>
      </c>
      <c r="D8" t="s">
        <v>125</v>
      </c>
    </row>
    <row r="9" spans="1:7" x14ac:dyDescent="0.2">
      <c r="A9">
        <v>10</v>
      </c>
      <c r="B9">
        <v>1</v>
      </c>
      <c r="C9">
        <v>1.33</v>
      </c>
      <c r="D9">
        <v>7.50210052674504</v>
      </c>
    </row>
  </sheetData>
  <pageMargins left="0" right="0" top="0.39374999999999999" bottom="0.39374999999999999" header="0" footer="0"/>
  <pageSetup paperSize="0" scale="0" firstPageNumber="0" orientation="portrait" usePrinterDefaults="0" horizontalDpi="0" verticalDpi="0" copies="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Kenndaten</vt:lpstr>
      <vt:lpstr>5mm LEDs</vt:lpstr>
      <vt:lpstr>SMD LEDs</vt:lpstr>
      <vt:lpstr>Berechnungshilfen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Nottebohm-Knochenhauer, David (VWIF G-TH/E)</dc:creator>
  <cp:lastModifiedBy>DNK (VWIF)</cp:lastModifiedBy>
  <cp:revision>3</cp:revision>
  <dcterms:created xsi:type="dcterms:W3CDTF">2016-06-22T20:01:26Z</dcterms:created>
  <dcterms:modified xsi:type="dcterms:W3CDTF">2017-05-22T14:33:24Z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