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cnco-my.sharepoint.com/personal/endo_rodriguez_externos-co_cencosud_com/Documents/Documentos/Scrip cuadratura/cuadratura/resource/"/>
    </mc:Choice>
  </mc:AlternateContent>
  <xr:revisionPtr revIDLastSave="392" documentId="11_6F474AE45A59140F62355476585DCE3A87CEE3AB" xr6:coauthVersionLast="47" xr6:coauthVersionMax="47" xr10:uidLastSave="{F6FC6F38-E21A-4AB3-8DAE-61DEC6FF106E}"/>
  <bookViews>
    <workbookView xWindow="-120" yWindow="-120" windowWidth="19905" windowHeight="11160" activeTab="1" xr2:uid="{00000000-000D-0000-FFFF-FFFF00000000}"/>
  </bookViews>
  <sheets>
    <sheet name="Ventas" sheetId="1" r:id="rId1"/>
    <sheet name="Calculos" sheetId="3" r:id="rId2"/>
  </sheets>
  <externalReferences>
    <externalReference r:id="rId3"/>
  </externalReferences>
  <definedNames>
    <definedName name="_xlnm._FilterDatabase" localSheetId="0" hidden="1">Ventas!$A$1:$P$41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3" l="1"/>
  <c r="N3" i="3"/>
  <c r="B38" i="3"/>
  <c r="B25" i="3"/>
  <c r="B26" i="3"/>
  <c r="B24" i="3"/>
  <c r="P17" i="1"/>
  <c r="P15" i="1"/>
  <c r="P10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K10" i="3"/>
  <c r="Q10" i="3"/>
  <c r="N10" i="3"/>
  <c r="Q9" i="3"/>
  <c r="Q8" i="3"/>
  <c r="Q6" i="3"/>
  <c r="N6" i="3"/>
  <c r="Q4" i="3"/>
  <c r="N4" i="3"/>
  <c r="K3" i="3"/>
  <c r="K9" i="3"/>
  <c r="K8" i="3"/>
  <c r="K7" i="3"/>
  <c r="K6" i="3"/>
  <c r="K5" i="3"/>
  <c r="K4" i="3"/>
  <c r="Q2" i="3" a="1"/>
  <c r="Q2" i="3" s="1"/>
  <c r="N9" i="3"/>
  <c r="N8" i="3"/>
  <c r="N7" i="3"/>
  <c r="N5" i="3"/>
  <c r="N2" i="3" a="1"/>
  <c r="N2" i="3" s="1"/>
  <c r="Q7" i="3"/>
  <c r="Q5" i="3"/>
  <c r="K2" i="3" a="1"/>
  <c r="K2" i="3" s="1"/>
  <c r="B31" i="3"/>
  <c r="B30" i="3"/>
  <c r="B23" i="3"/>
  <c r="B35" i="3"/>
  <c r="P2" i="1"/>
  <c r="P3" i="1"/>
  <c r="P4" i="1"/>
  <c r="P5" i="1"/>
  <c r="P6" i="1"/>
  <c r="P7" i="1"/>
  <c r="P8" i="1"/>
  <c r="P9" i="1"/>
  <c r="B16" i="3"/>
  <c r="P11" i="1"/>
  <c r="P12" i="1"/>
  <c r="P13" i="1"/>
  <c r="P14" i="1"/>
  <c r="P16" i="1"/>
  <c r="P18" i="1"/>
  <c r="P19" i="1"/>
  <c r="P20" i="1"/>
  <c r="P21" i="1"/>
  <c r="P22" i="1"/>
  <c r="P23" i="1"/>
  <c r="B12" i="3"/>
  <c r="B11" i="3"/>
  <c r="B10" i="3"/>
  <c r="B9" i="3"/>
  <c r="B32" i="3" l="1"/>
  <c r="B18" i="3"/>
  <c r="B19" i="3"/>
  <c r="B27" i="3"/>
  <c r="B17" i="3"/>
  <c r="B5" i="3"/>
  <c r="E6" i="3"/>
  <c r="E5" i="3"/>
  <c r="E9" i="3"/>
  <c r="E10" i="3"/>
  <c r="E11" i="3"/>
  <c r="E12" i="3"/>
  <c r="E23" i="3"/>
  <c r="E24" i="3"/>
  <c r="E25" i="3"/>
  <c r="E26" i="3"/>
  <c r="E30" i="3"/>
  <c r="E31" i="3"/>
  <c r="E35" i="3"/>
  <c r="E38" i="3"/>
  <c r="E27" i="3" l="1"/>
  <c r="H6" i="3"/>
  <c r="H23" i="3"/>
  <c r="H16" i="3"/>
  <c r="T9" i="3"/>
  <c r="T7" i="3"/>
  <c r="H31" i="3"/>
  <c r="T10" i="3"/>
  <c r="H35" i="3"/>
  <c r="H19" i="3"/>
  <c r="H12" i="3"/>
  <c r="H11" i="3"/>
  <c r="H10" i="3"/>
  <c r="T5" i="3"/>
  <c r="H26" i="3"/>
  <c r="H17" i="3"/>
  <c r="E13" i="3"/>
  <c r="T8" i="3"/>
  <c r="T4" i="3"/>
  <c r="H38" i="3"/>
  <c r="H30" i="3"/>
  <c r="H5" i="3"/>
  <c r="T2" i="3"/>
  <c r="H18" i="3"/>
  <c r="H9" i="3"/>
  <c r="T6" i="3"/>
  <c r="H25" i="3"/>
  <c r="T3" i="3"/>
  <c r="B13" i="3"/>
  <c r="H24" i="3"/>
  <c r="B20" i="3"/>
  <c r="H27" i="3" l="1"/>
  <c r="H13" i="3"/>
  <c r="H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tc={5DA13620-534E-41DC-9280-B97E070C468E}</author>
    <author>laa0501</author>
  </authors>
  <commentList>
    <comment ref="J2" authorId="0" shapeId="0" xr:uid="{5DA13620-534E-41DC-9280-B97E070C46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Calculo manual</t>
      </text>
    </comment>
    <comment ref="A5" authorId="1" shapeId="0" xr:uid="{489E174B-057B-4DFA-A545-46010CDE4F93}">
      <text>
        <r>
          <rPr>
            <b/>
            <sz val="9"/>
            <color indexed="81"/>
            <rFont val="Tahoma"/>
            <charset val="1"/>
          </rPr>
          <t>laa0501:</t>
        </r>
        <r>
          <rPr>
            <sz val="9"/>
            <color indexed="81"/>
            <rFont val="Tahoma"/>
            <charset val="1"/>
          </rPr>
          <t xml:space="preserve">
En Zfiscal: Total ventas
</t>
        </r>
      </text>
    </comment>
    <comment ref="D5" authorId="1" shapeId="0" xr:uid="{B2DC2EBD-979F-4744-B740-E9194AB93A68}">
      <text>
        <r>
          <rPr>
            <b/>
            <sz val="9"/>
            <color indexed="81"/>
            <rFont val="Tahoma"/>
            <charset val="1"/>
          </rPr>
          <t>laa0501:</t>
        </r>
        <r>
          <rPr>
            <sz val="9"/>
            <color indexed="81"/>
            <rFont val="Tahoma"/>
            <charset val="1"/>
          </rPr>
          <t xml:space="preserve">
En Zfiscal: Total ventas
</t>
        </r>
      </text>
    </comment>
    <comment ref="G5" authorId="1" shapeId="0" xr:uid="{F8DA993A-10D6-4DBA-91E3-50383DCAA18C}">
      <text>
        <r>
          <rPr>
            <b/>
            <sz val="9"/>
            <color indexed="81"/>
            <rFont val="Tahoma"/>
            <charset val="1"/>
          </rPr>
          <t>laa0501:</t>
        </r>
        <r>
          <rPr>
            <sz val="9"/>
            <color indexed="81"/>
            <rFont val="Tahoma"/>
            <charset val="1"/>
          </rPr>
          <t xml:space="preserve">
En Zfiscal: Total ventas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<sst xmlns="http://schemas.openxmlformats.org/spreadsheetml/2006/main" count="197" uniqueCount="90">
  <si>
    <t>transaccion</t>
  </si>
  <si>
    <t>Subtotal</t>
  </si>
  <si>
    <t>Descuento</t>
  </si>
  <si>
    <t>Redondeo</t>
  </si>
  <si>
    <t>Donacion</t>
  </si>
  <si>
    <t>08410702004565</t>
  </si>
  <si>
    <t>00000050196364</t>
  </si>
  <si>
    <t>07702007205503</t>
  </si>
  <si>
    <t>07702303942201</t>
  </si>
  <si>
    <t>Factura</t>
  </si>
  <si>
    <t>Neto</t>
  </si>
  <si>
    <t>Neto Final</t>
  </si>
  <si>
    <t>Neto Devoluciones</t>
  </si>
  <si>
    <t>Neto Ventas</t>
  </si>
  <si>
    <t>Promociones</t>
  </si>
  <si>
    <t xml:space="preserve">Ajuste al cambio </t>
  </si>
  <si>
    <t>Saludable</t>
  </si>
  <si>
    <t>Salutables</t>
  </si>
  <si>
    <t>Preparados</t>
  </si>
  <si>
    <t>Bolsas</t>
  </si>
  <si>
    <t>Cigarros y bedidas</t>
  </si>
  <si>
    <t>Ipoconsumos</t>
  </si>
  <si>
    <t>EXENTO</t>
  </si>
  <si>
    <t>EXCLUIDO</t>
  </si>
  <si>
    <t>TOTAL IVAS</t>
  </si>
  <si>
    <t>Dsc.Factura</t>
  </si>
  <si>
    <t>Dsc.Boletas</t>
  </si>
  <si>
    <t>F.Imp.Salud</t>
  </si>
  <si>
    <t>B.Imp.Salud</t>
  </si>
  <si>
    <t>F.Imp.Licor</t>
  </si>
  <si>
    <t>B.Imp.Licor</t>
  </si>
  <si>
    <t>IVAS</t>
  </si>
  <si>
    <t>F.Imp.Bolsa</t>
  </si>
  <si>
    <t>B.Imp.Bolsa</t>
  </si>
  <si>
    <t>F.Imp.8%</t>
  </si>
  <si>
    <t>B.Imp.8%</t>
  </si>
  <si>
    <t>Total a pagar</t>
  </si>
  <si>
    <t>F.IVA 5%</t>
  </si>
  <si>
    <t>B.IVA 5%</t>
  </si>
  <si>
    <t>SUBTOTAL</t>
  </si>
  <si>
    <t>F.IVA 19%</t>
  </si>
  <si>
    <t>B.IVA 19%</t>
  </si>
  <si>
    <t>Total F.Produco</t>
  </si>
  <si>
    <t>F.Neto</t>
  </si>
  <si>
    <t>B.Neto</t>
  </si>
  <si>
    <t>Total Productos</t>
  </si>
  <si>
    <t>#Factura</t>
  </si>
  <si>
    <t># Boletas</t>
  </si>
  <si>
    <t>TOTALES</t>
  </si>
  <si>
    <t>Factura Unificada</t>
  </si>
  <si>
    <t>Factura Generica</t>
  </si>
  <si>
    <t>Factura Nominal</t>
  </si>
  <si>
    <t>Boletas</t>
  </si>
  <si>
    <t>CONSOLIDADO</t>
  </si>
  <si>
    <t>DEVOLUCIONES</t>
  </si>
  <si>
    <t>VENTAS</t>
  </si>
  <si>
    <t xml:space="preserve">Valor </t>
  </si>
  <si>
    <t>cajero</t>
  </si>
  <si>
    <t>tienda</t>
  </si>
  <si>
    <t>pos</t>
  </si>
  <si>
    <t>ean</t>
  </si>
  <si>
    <t>base</t>
  </si>
  <si>
    <t>iva</t>
  </si>
  <si>
    <t>valoriva</t>
  </si>
  <si>
    <t>ipo</t>
  </si>
  <si>
    <t>valoripo</t>
  </si>
  <si>
    <t>05000299605004</t>
  </si>
  <si>
    <t>07709998424746</t>
  </si>
  <si>
    <t>07801222004363</t>
  </si>
  <si>
    <t>07702049000449</t>
  </si>
  <si>
    <t>07702168217308</t>
  </si>
  <si>
    <t>00000002503708</t>
  </si>
  <si>
    <t>00000078004498</t>
  </si>
  <si>
    <t>07702450011119</t>
  </si>
  <si>
    <t>00000002500429</t>
  </si>
  <si>
    <t>00000020002602</t>
  </si>
  <si>
    <t>00000020037567</t>
  </si>
  <si>
    <t>07702123006916</t>
  </si>
  <si>
    <t>00799366911944</t>
  </si>
  <si>
    <t>07702136645058</t>
  </si>
  <si>
    <t>07702001158881</t>
  </si>
  <si>
    <t>07702511000038</t>
  </si>
  <si>
    <t>07702020050050</t>
  </si>
  <si>
    <t>07702914554701</t>
  </si>
  <si>
    <t>07702044271684</t>
  </si>
  <si>
    <t>00000002501622</t>
  </si>
  <si>
    <t>00000002500215</t>
  </si>
  <si>
    <t>07703616006918</t>
  </si>
  <si>
    <t>07702085019023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</si>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</sst>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_-&quot;$&quot;\ * #,##0_-;\-&quot;$&quot;\ * #,##0_-;_-&quot;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164" fontId="0" fillId="3" borderId="1" xfId="0" applyNumberFormat="1" applyFill="1" applyBorder="1"/>
    <xf numFmtId="0" fontId="2" fillId="2" borderId="1" xfId="0" applyFont="1" applyFill="1" applyBorder="1"/>
    <xf numFmtId="0" fontId="2" fillId="0" borderId="0" xfId="0" applyFont="1"/>
    <xf numFmtId="0" fontId="0" fillId="4" borderId="0" xfId="0" applyFill="1"/>
    <xf numFmtId="0" fontId="2" fillId="2" borderId="2" xfId="0" applyFont="1" applyFill="1" applyBorder="1" applyAlignment="1">
      <alignment horizontal="left" vertical="top"/>
    </xf>
    <xf numFmtId="164" fontId="0" fillId="0" borderId="1" xfId="0" applyNumberFormat="1" applyBorder="1"/>
    <xf numFmtId="165" fontId="0" fillId="0" borderId="0" xfId="0" applyNumberFormat="1"/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/>
    <xf numFmtId="165" fontId="0" fillId="0" borderId="0" xfId="0" applyNumberFormat="1" applyAlignment="1">
      <alignment horizontal="left"/>
    </xf>
    <xf numFmtId="0" fontId="0" fillId="3" borderId="1" xfId="0" applyFill="1" applyBorder="1"/>
    <xf numFmtId="0" fontId="2" fillId="2" borderId="5" xfId="0" applyFont="1" applyFill="1" applyBorder="1"/>
    <xf numFmtId="0" fontId="0" fillId="0" borderId="1" xfId="0" applyBorder="1"/>
    <xf numFmtId="16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nco-my.sharepoint.com/personal/endo_rodriguez_externos-co_cencosud_com/Documents/Documentos/Cencosud/Supermercados/Cuadratura/Cuadratura%2021%20dicienbre/Cuadratura%2021%20de%20Dic.xlsx" TargetMode="External"/><Relationship Id="rId1" Type="http://schemas.openxmlformats.org/officeDocument/2006/relationships/externalLinkPath" Target="/personal/endo_rodriguez_externos-co_cencosud_com/Documents/Documentos/Cencosud/Supermercados/Cuadratura/Cuadratura%2021%20dicienbre/Cuadratura%2021%20de%20D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os Pagos"/>
      <sheetName val="Ventas"/>
      <sheetName val="Devoluciones"/>
      <sheetName val="Recaudo"/>
    </sheetNames>
    <sheetDataSet>
      <sheetData sheetId="0"/>
      <sheetData sheetId="1"/>
      <sheetData sheetId="2">
        <row r="1">
          <cell r="H1" t="str">
            <v>Promocion</v>
          </cell>
          <cell r="K1" t="str">
            <v>Redondeo</v>
          </cell>
          <cell r="L1" t="str">
            <v>Donacion</v>
          </cell>
          <cell r="M1" t="str">
            <v>Subtotal</v>
          </cell>
          <cell r="N1" t="str">
            <v>Total a pagar</v>
          </cell>
          <cell r="O1" t="str">
            <v>Base</v>
          </cell>
          <cell r="P1" t="str">
            <v>0-Excluido</v>
          </cell>
          <cell r="Q1" t="str">
            <v>1-Excento</v>
          </cell>
          <cell r="R1" t="str">
            <v>2-Iva 5%</v>
          </cell>
          <cell r="S1" t="str">
            <v>4-Iva19%</v>
          </cell>
          <cell r="T1" t="str">
            <v>1-Impuesto alimentos preparados</v>
          </cell>
          <cell r="U1" t="str">
            <v>2-Impuesto bolsas</v>
          </cell>
          <cell r="V1" t="str">
            <v>3-Impuesto cigarrillo / licor</v>
          </cell>
          <cell r="W1" t="str">
            <v>6-Impuesto saludable</v>
          </cell>
        </row>
        <row r="2">
          <cell r="K2"/>
          <cell r="L2"/>
          <cell r="M2"/>
          <cell r="N2"/>
        </row>
        <row r="3">
          <cell r="K3"/>
          <cell r="L3"/>
          <cell r="M3"/>
          <cell r="N3"/>
        </row>
        <row r="4">
          <cell r="K4"/>
          <cell r="L4"/>
          <cell r="M4"/>
          <cell r="N4"/>
        </row>
        <row r="5">
          <cell r="K5"/>
          <cell r="L5"/>
          <cell r="M5"/>
          <cell r="N5"/>
        </row>
        <row r="6">
          <cell r="K6"/>
          <cell r="L6"/>
          <cell r="M6"/>
          <cell r="N6"/>
        </row>
        <row r="7">
          <cell r="K7"/>
          <cell r="L7"/>
          <cell r="M7"/>
          <cell r="N7"/>
        </row>
        <row r="8">
          <cell r="K8"/>
          <cell r="L8"/>
          <cell r="M8"/>
          <cell r="N8"/>
        </row>
        <row r="9">
          <cell r="K9"/>
          <cell r="L9"/>
          <cell r="M9"/>
          <cell r="N9"/>
        </row>
        <row r="10">
          <cell r="K10"/>
          <cell r="L10"/>
          <cell r="M10"/>
          <cell r="N10"/>
        </row>
        <row r="11">
          <cell r="K11"/>
          <cell r="L11"/>
          <cell r="M11"/>
          <cell r="N11"/>
        </row>
        <row r="12">
          <cell r="K12"/>
          <cell r="L12"/>
          <cell r="M12"/>
          <cell r="N12"/>
        </row>
        <row r="13">
          <cell r="K13"/>
          <cell r="L13"/>
          <cell r="M13"/>
          <cell r="N13"/>
        </row>
        <row r="14">
          <cell r="K14"/>
          <cell r="L14"/>
          <cell r="M14"/>
          <cell r="N14"/>
        </row>
        <row r="15">
          <cell r="K15"/>
          <cell r="L15"/>
          <cell r="M15"/>
          <cell r="N15"/>
        </row>
        <row r="16">
          <cell r="H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</row>
        <row r="17">
          <cell r="H17"/>
          <cell r="K17"/>
          <cell r="L17"/>
          <cell r="M17"/>
          <cell r="O17"/>
          <cell r="P17"/>
          <cell r="Q17"/>
          <cell r="R17"/>
          <cell r="S17"/>
          <cell r="T17"/>
          <cell r="U17"/>
          <cell r="V17"/>
          <cell r="W17"/>
        </row>
        <row r="18">
          <cell r="H18"/>
          <cell r="K18"/>
          <cell r="L18"/>
          <cell r="M18"/>
          <cell r="O18"/>
          <cell r="P18"/>
          <cell r="Q18"/>
          <cell r="R18"/>
          <cell r="S18"/>
          <cell r="T18"/>
          <cell r="U18"/>
          <cell r="V18"/>
          <cell r="W18"/>
        </row>
        <row r="19">
          <cell r="H19"/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</row>
        <row r="20">
          <cell r="H20"/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</row>
        <row r="21">
          <cell r="H21"/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</row>
        <row r="22">
          <cell r="H22"/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</row>
        <row r="23">
          <cell r="H23"/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</row>
        <row r="24">
          <cell r="H24"/>
          <cell r="K24"/>
          <cell r="L24"/>
          <cell r="M24"/>
          <cell r="N24"/>
          <cell r="O24"/>
          <cell r="P24"/>
          <cell r="Q24"/>
          <cell r="R24"/>
          <cell r="S24"/>
          <cell r="T24"/>
          <cell r="U24"/>
          <cell r="V24"/>
          <cell r="W24"/>
        </row>
        <row r="25">
          <cell r="H25"/>
          <cell r="K25"/>
          <cell r="L25"/>
          <cell r="M25"/>
          <cell r="N25"/>
          <cell r="O25"/>
          <cell r="P25"/>
          <cell r="Q25"/>
          <cell r="R25"/>
          <cell r="S25"/>
          <cell r="T25"/>
          <cell r="U25"/>
          <cell r="V25"/>
          <cell r="W25"/>
        </row>
        <row r="26">
          <cell r="H26"/>
          <cell r="K26"/>
          <cell r="L26"/>
          <cell r="M26"/>
          <cell r="N26"/>
          <cell r="O26"/>
          <cell r="P26"/>
          <cell r="Q26"/>
          <cell r="R26"/>
          <cell r="S26"/>
          <cell r="T26"/>
          <cell r="U26"/>
          <cell r="V26"/>
          <cell r="W26"/>
        </row>
        <row r="27">
          <cell r="H27"/>
          <cell r="K27"/>
          <cell r="L27"/>
          <cell r="M27"/>
          <cell r="N27"/>
          <cell r="O27"/>
          <cell r="P27"/>
          <cell r="Q27"/>
          <cell r="R27"/>
          <cell r="S27"/>
          <cell r="T27"/>
          <cell r="U27"/>
          <cell r="V27"/>
          <cell r="W27"/>
        </row>
        <row r="28">
          <cell r="H28"/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  <cell r="V28"/>
          <cell r="W28"/>
        </row>
        <row r="29">
          <cell r="H29"/>
          <cell r="K29"/>
          <cell r="L29"/>
          <cell r="M29"/>
          <cell r="N29"/>
          <cell r="O29"/>
          <cell r="P29"/>
          <cell r="Q29"/>
          <cell r="R29"/>
          <cell r="S29"/>
          <cell r="T29"/>
          <cell r="U29"/>
          <cell r="V29"/>
          <cell r="W29"/>
        </row>
        <row r="30">
          <cell r="H30"/>
          <cell r="K30"/>
          <cell r="L30"/>
          <cell r="M30"/>
          <cell r="N30"/>
          <cell r="O30"/>
          <cell r="P30"/>
          <cell r="Q30"/>
          <cell r="R30"/>
          <cell r="S30"/>
          <cell r="T30"/>
          <cell r="U30"/>
          <cell r="V30"/>
          <cell r="W30"/>
        </row>
        <row r="31">
          <cell r="H31"/>
          <cell r="K31"/>
          <cell r="L31"/>
          <cell r="M31"/>
          <cell r="N31"/>
          <cell r="O31"/>
          <cell r="P31"/>
          <cell r="Q31"/>
          <cell r="R31"/>
          <cell r="S31"/>
          <cell r="T31"/>
          <cell r="U31"/>
          <cell r="V31"/>
          <cell r="W31"/>
        </row>
        <row r="32">
          <cell r="H32"/>
          <cell r="K32"/>
          <cell r="L32"/>
          <cell r="M32"/>
          <cell r="N32"/>
          <cell r="O32"/>
          <cell r="P32"/>
          <cell r="Q32"/>
          <cell r="R32"/>
          <cell r="S32"/>
          <cell r="T32"/>
          <cell r="U32"/>
          <cell r="V32"/>
          <cell r="W32"/>
        </row>
        <row r="33">
          <cell r="H33"/>
          <cell r="K33"/>
          <cell r="L33"/>
          <cell r="M33"/>
          <cell r="N33"/>
          <cell r="O33"/>
          <cell r="P33"/>
          <cell r="Q33"/>
          <cell r="R33"/>
          <cell r="S33"/>
          <cell r="T33"/>
          <cell r="U33"/>
          <cell r="V33"/>
          <cell r="W33"/>
        </row>
        <row r="34">
          <cell r="H34"/>
          <cell r="K34"/>
          <cell r="L34"/>
          <cell r="M34"/>
          <cell r="N34"/>
          <cell r="O34"/>
          <cell r="P34"/>
          <cell r="Q34"/>
          <cell r="R34"/>
          <cell r="S34"/>
          <cell r="T34"/>
          <cell r="U34"/>
          <cell r="V34"/>
          <cell r="W34"/>
        </row>
        <row r="35">
          <cell r="H35"/>
          <cell r="K35"/>
          <cell r="L35"/>
          <cell r="M35"/>
          <cell r="N35"/>
          <cell r="O35"/>
          <cell r="P35"/>
          <cell r="Q35"/>
          <cell r="R35"/>
          <cell r="S35"/>
          <cell r="T35"/>
          <cell r="U35"/>
          <cell r="V35"/>
          <cell r="W35"/>
        </row>
        <row r="36">
          <cell r="H36"/>
          <cell r="K36"/>
          <cell r="L36"/>
          <cell r="M36"/>
          <cell r="N36"/>
          <cell r="O36"/>
          <cell r="P36"/>
          <cell r="Q36"/>
          <cell r="R36"/>
          <cell r="S36"/>
          <cell r="T36"/>
          <cell r="U36"/>
          <cell r="V36"/>
          <cell r="W36"/>
        </row>
        <row r="37">
          <cell r="H37"/>
          <cell r="K37"/>
          <cell r="L37"/>
          <cell r="M37"/>
          <cell r="N37"/>
          <cell r="O37"/>
          <cell r="P37"/>
          <cell r="Q37"/>
          <cell r="R37"/>
          <cell r="S37"/>
          <cell r="T37"/>
          <cell r="U37"/>
          <cell r="V37"/>
          <cell r="W37"/>
        </row>
        <row r="38">
          <cell r="H38"/>
          <cell r="K38"/>
          <cell r="L38"/>
          <cell r="M38"/>
          <cell r="N38"/>
          <cell r="O38"/>
          <cell r="P38"/>
          <cell r="Q38"/>
          <cell r="R38"/>
          <cell r="S38"/>
          <cell r="T38"/>
          <cell r="U38"/>
          <cell r="V38"/>
          <cell r="W38"/>
        </row>
        <row r="39">
          <cell r="H39"/>
          <cell r="K39"/>
          <cell r="L39"/>
          <cell r="M39"/>
          <cell r="N39"/>
          <cell r="O39"/>
          <cell r="P39"/>
          <cell r="Q39"/>
          <cell r="R39"/>
          <cell r="S39"/>
          <cell r="T39"/>
          <cell r="U39"/>
          <cell r="V39"/>
          <cell r="W39"/>
        </row>
        <row r="40">
          <cell r="H40"/>
          <cell r="K40"/>
          <cell r="L40"/>
          <cell r="M40"/>
          <cell r="N40"/>
          <cell r="O40"/>
          <cell r="P40"/>
          <cell r="Q40"/>
          <cell r="R40"/>
          <cell r="S40"/>
          <cell r="T40"/>
          <cell r="U40"/>
          <cell r="V40"/>
          <cell r="W40"/>
        </row>
        <row r="41">
          <cell r="H41"/>
          <cell r="K41"/>
          <cell r="L41"/>
          <cell r="M41"/>
          <cell r="N41"/>
          <cell r="O41"/>
          <cell r="P41"/>
          <cell r="Q41"/>
          <cell r="R41"/>
          <cell r="S41"/>
          <cell r="T41"/>
          <cell r="U41"/>
          <cell r="V41"/>
          <cell r="W41"/>
        </row>
        <row r="42">
          <cell r="H42"/>
          <cell r="K42"/>
          <cell r="L42"/>
          <cell r="M42"/>
          <cell r="N42"/>
          <cell r="O42"/>
          <cell r="P42"/>
          <cell r="Q42"/>
          <cell r="R42"/>
          <cell r="S42"/>
          <cell r="T42"/>
          <cell r="U42"/>
          <cell r="V42"/>
          <cell r="W42"/>
        </row>
        <row r="43">
          <cell r="H43"/>
          <cell r="K43"/>
          <cell r="L43"/>
          <cell r="M43"/>
          <cell r="N43"/>
          <cell r="O43"/>
          <cell r="P43"/>
          <cell r="Q43"/>
          <cell r="R43"/>
          <cell r="S43"/>
          <cell r="T43"/>
          <cell r="U43"/>
          <cell r="V43"/>
          <cell r="W43"/>
        </row>
        <row r="44">
          <cell r="H44"/>
          <cell r="K44"/>
          <cell r="L44"/>
          <cell r="M44"/>
          <cell r="N44"/>
          <cell r="O44"/>
          <cell r="P44"/>
          <cell r="Q44"/>
          <cell r="R44"/>
          <cell r="S44"/>
          <cell r="T44"/>
          <cell r="U44"/>
          <cell r="V44"/>
          <cell r="W44"/>
        </row>
        <row r="45">
          <cell r="H45"/>
          <cell r="K45"/>
          <cell r="L45"/>
          <cell r="M45"/>
          <cell r="N45"/>
          <cell r="O45"/>
          <cell r="P45"/>
          <cell r="Q45"/>
          <cell r="R45"/>
          <cell r="S45"/>
          <cell r="T45"/>
          <cell r="U45"/>
          <cell r="V45"/>
          <cell r="W45"/>
        </row>
        <row r="46">
          <cell r="H46"/>
          <cell r="K46"/>
          <cell r="L46"/>
          <cell r="M46"/>
          <cell r="N46"/>
          <cell r="O46"/>
          <cell r="P46"/>
          <cell r="Q46"/>
          <cell r="R46"/>
          <cell r="S46"/>
          <cell r="T46"/>
          <cell r="U46"/>
          <cell r="V46"/>
          <cell r="W46"/>
        </row>
        <row r="47">
          <cell r="H47"/>
          <cell r="K47"/>
          <cell r="L47"/>
          <cell r="M47"/>
          <cell r="N47"/>
          <cell r="O47"/>
          <cell r="P47"/>
          <cell r="Q47"/>
          <cell r="R47"/>
          <cell r="S47"/>
          <cell r="T47"/>
          <cell r="U47"/>
          <cell r="V47"/>
          <cell r="W47"/>
        </row>
        <row r="48">
          <cell r="H48"/>
          <cell r="K48"/>
          <cell r="L48"/>
          <cell r="M48"/>
          <cell r="N48"/>
          <cell r="O48"/>
          <cell r="P48"/>
          <cell r="Q48"/>
          <cell r="R48"/>
          <cell r="S48"/>
          <cell r="T48"/>
          <cell r="U48"/>
          <cell r="V48"/>
          <cell r="W48"/>
        </row>
        <row r="49">
          <cell r="H49"/>
          <cell r="K49"/>
          <cell r="L49"/>
          <cell r="M49"/>
          <cell r="N49"/>
          <cell r="O49"/>
          <cell r="P49"/>
          <cell r="Q49"/>
          <cell r="R49"/>
          <cell r="S49"/>
          <cell r="T49"/>
          <cell r="U49"/>
          <cell r="V49"/>
          <cell r="W49"/>
        </row>
        <row r="50">
          <cell r="H50"/>
          <cell r="K50"/>
          <cell r="L50"/>
          <cell r="M50"/>
          <cell r="N50"/>
          <cell r="O50"/>
          <cell r="P50"/>
          <cell r="Q50"/>
          <cell r="R50"/>
          <cell r="S50"/>
          <cell r="T50"/>
          <cell r="U50"/>
          <cell r="V50"/>
          <cell r="W50"/>
        </row>
        <row r="51">
          <cell r="H51"/>
          <cell r="K51"/>
          <cell r="L51"/>
          <cell r="M51"/>
          <cell r="N51"/>
          <cell r="O51"/>
          <cell r="P51"/>
          <cell r="Q51"/>
          <cell r="R51"/>
          <cell r="S51"/>
          <cell r="T51"/>
          <cell r="U51"/>
          <cell r="V51"/>
          <cell r="W51"/>
        </row>
        <row r="52">
          <cell r="H52"/>
          <cell r="K52"/>
          <cell r="L52"/>
          <cell r="M52"/>
          <cell r="N52"/>
          <cell r="O52"/>
          <cell r="P52"/>
          <cell r="Q52"/>
          <cell r="R52"/>
          <cell r="S52"/>
          <cell r="T52"/>
          <cell r="U52"/>
          <cell r="V52"/>
          <cell r="W52"/>
        </row>
        <row r="53">
          <cell r="H53"/>
          <cell r="K53"/>
          <cell r="L53"/>
          <cell r="M53"/>
          <cell r="N53"/>
          <cell r="O53"/>
          <cell r="P53"/>
          <cell r="Q53"/>
          <cell r="R53"/>
          <cell r="S53"/>
          <cell r="T53"/>
          <cell r="U53"/>
          <cell r="V53"/>
          <cell r="W53"/>
        </row>
        <row r="54">
          <cell r="H54"/>
          <cell r="K54"/>
          <cell r="L54"/>
          <cell r="M54"/>
          <cell r="N54"/>
          <cell r="O54"/>
          <cell r="P54"/>
          <cell r="Q54"/>
          <cell r="R54"/>
          <cell r="S54"/>
          <cell r="T54"/>
          <cell r="U54"/>
          <cell r="V54"/>
          <cell r="W54"/>
        </row>
        <row r="55">
          <cell r="H55"/>
          <cell r="K55"/>
          <cell r="L55"/>
          <cell r="M55"/>
          <cell r="N55"/>
          <cell r="O55"/>
          <cell r="P55"/>
          <cell r="Q55"/>
          <cell r="R55"/>
          <cell r="S55"/>
          <cell r="T55"/>
          <cell r="U55"/>
          <cell r="V55"/>
          <cell r="W55"/>
        </row>
        <row r="56">
          <cell r="H56"/>
          <cell r="K56"/>
          <cell r="L56"/>
          <cell r="M56"/>
          <cell r="N56"/>
          <cell r="O56"/>
          <cell r="P56"/>
          <cell r="Q56"/>
          <cell r="R56"/>
          <cell r="S56"/>
          <cell r="T56"/>
          <cell r="U56"/>
          <cell r="V56"/>
        </row>
        <row r="57">
          <cell r="H57"/>
          <cell r="K57"/>
          <cell r="L57"/>
          <cell r="M57"/>
          <cell r="N57"/>
          <cell r="O57"/>
          <cell r="P57"/>
          <cell r="Q57"/>
          <cell r="R57"/>
          <cell r="S57"/>
          <cell r="T57"/>
          <cell r="U57"/>
          <cell r="V57"/>
        </row>
        <row r="58">
          <cell r="H58"/>
          <cell r="K58"/>
          <cell r="L58"/>
          <cell r="M58"/>
          <cell r="N58"/>
          <cell r="O58"/>
          <cell r="P58"/>
          <cell r="Q58"/>
          <cell r="R58"/>
          <cell r="S58"/>
          <cell r="T58"/>
          <cell r="U58"/>
          <cell r="V58"/>
          <cell r="W58"/>
        </row>
        <row r="59">
          <cell r="H59"/>
          <cell r="K59"/>
          <cell r="L59"/>
          <cell r="M59"/>
          <cell r="N59"/>
          <cell r="O59"/>
          <cell r="P59"/>
          <cell r="Q59"/>
          <cell r="R59"/>
          <cell r="S59"/>
          <cell r="T59"/>
          <cell r="U59"/>
          <cell r="V59"/>
          <cell r="W59"/>
        </row>
        <row r="60">
          <cell r="H60"/>
          <cell r="K60"/>
          <cell r="L60"/>
          <cell r="M60"/>
          <cell r="N60"/>
          <cell r="O60"/>
          <cell r="P60"/>
          <cell r="Q60"/>
          <cell r="R60"/>
          <cell r="S60"/>
          <cell r="T60"/>
          <cell r="U60"/>
          <cell r="V60"/>
          <cell r="W60"/>
        </row>
        <row r="61">
          <cell r="H61"/>
          <cell r="K61"/>
          <cell r="L61"/>
          <cell r="M61"/>
          <cell r="N61"/>
          <cell r="O61"/>
          <cell r="P61"/>
          <cell r="Q61"/>
          <cell r="R61"/>
          <cell r="S61"/>
          <cell r="T61"/>
          <cell r="U61"/>
          <cell r="V61"/>
          <cell r="W61"/>
        </row>
        <row r="62">
          <cell r="H62"/>
          <cell r="K62"/>
          <cell r="L62"/>
          <cell r="M62"/>
          <cell r="N62"/>
          <cell r="O62"/>
          <cell r="P62"/>
          <cell r="Q62"/>
          <cell r="R62"/>
          <cell r="S62"/>
          <cell r="T62"/>
          <cell r="U62"/>
          <cell r="V62"/>
          <cell r="W62"/>
        </row>
        <row r="63">
          <cell r="H63"/>
          <cell r="K63"/>
          <cell r="L63"/>
          <cell r="M63"/>
          <cell r="N63"/>
          <cell r="O63"/>
          <cell r="P63"/>
          <cell r="Q63"/>
          <cell r="R63"/>
          <cell r="S63"/>
          <cell r="T63"/>
          <cell r="U63"/>
          <cell r="V63"/>
          <cell r="W63"/>
        </row>
        <row r="64">
          <cell r="H64"/>
          <cell r="K64"/>
          <cell r="L64"/>
          <cell r="M64"/>
          <cell r="N64"/>
          <cell r="O64"/>
          <cell r="P64"/>
          <cell r="Q64"/>
          <cell r="R64"/>
          <cell r="S64"/>
          <cell r="T64"/>
          <cell r="U64"/>
          <cell r="V64"/>
          <cell r="W64"/>
        </row>
        <row r="65">
          <cell r="H65"/>
          <cell r="K65"/>
          <cell r="L65"/>
          <cell r="M65"/>
          <cell r="N65"/>
          <cell r="O65"/>
          <cell r="P65"/>
          <cell r="Q65"/>
          <cell r="R65"/>
          <cell r="S65"/>
          <cell r="T65"/>
          <cell r="U65"/>
          <cell r="V65"/>
          <cell r="W65"/>
        </row>
        <row r="66">
          <cell r="H66"/>
          <cell r="K66"/>
          <cell r="L66"/>
          <cell r="M66"/>
          <cell r="N66"/>
          <cell r="O66"/>
          <cell r="P66"/>
          <cell r="Q66"/>
          <cell r="R66"/>
          <cell r="S66"/>
          <cell r="T66"/>
          <cell r="U66"/>
          <cell r="V66"/>
          <cell r="W66"/>
        </row>
        <row r="67">
          <cell r="H67"/>
          <cell r="K67"/>
          <cell r="L67"/>
          <cell r="M67"/>
          <cell r="N67"/>
          <cell r="O67"/>
          <cell r="P67"/>
          <cell r="Q67"/>
          <cell r="R67"/>
          <cell r="S67"/>
          <cell r="T67"/>
          <cell r="U67"/>
          <cell r="V67"/>
          <cell r="W67"/>
        </row>
        <row r="68">
          <cell r="H68"/>
          <cell r="K68"/>
          <cell r="L68"/>
          <cell r="M68"/>
          <cell r="N68"/>
          <cell r="O68"/>
          <cell r="P68"/>
          <cell r="Q68"/>
          <cell r="R68"/>
          <cell r="S68"/>
          <cell r="T68"/>
          <cell r="U68"/>
          <cell r="V68"/>
          <cell r="W68"/>
        </row>
        <row r="69">
          <cell r="H69"/>
          <cell r="K69"/>
          <cell r="L69"/>
          <cell r="M69"/>
          <cell r="N69"/>
          <cell r="O69"/>
          <cell r="P69"/>
          <cell r="Q69"/>
          <cell r="R69"/>
          <cell r="S69"/>
          <cell r="T69"/>
          <cell r="U69"/>
          <cell r="V69"/>
          <cell r="W69"/>
        </row>
        <row r="70">
          <cell r="H70"/>
          <cell r="K70"/>
          <cell r="L70"/>
          <cell r="M70"/>
          <cell r="N70"/>
          <cell r="O70"/>
          <cell r="P70"/>
          <cell r="Q70"/>
          <cell r="R70"/>
          <cell r="S70"/>
          <cell r="T70"/>
          <cell r="U70"/>
          <cell r="V70"/>
          <cell r="W70"/>
        </row>
        <row r="71">
          <cell r="H71"/>
          <cell r="K71"/>
          <cell r="L71"/>
          <cell r="M71"/>
          <cell r="N71"/>
          <cell r="O71"/>
          <cell r="P71"/>
          <cell r="Q71"/>
          <cell r="R71"/>
          <cell r="S71"/>
          <cell r="T71"/>
          <cell r="U71"/>
          <cell r="V71"/>
          <cell r="W71"/>
        </row>
        <row r="72">
          <cell r="H72"/>
          <cell r="K72"/>
          <cell r="L72"/>
          <cell r="M72"/>
          <cell r="N72"/>
          <cell r="O72"/>
          <cell r="P72"/>
          <cell r="Q72"/>
          <cell r="R72"/>
          <cell r="S72"/>
          <cell r="T72"/>
          <cell r="U72"/>
          <cell r="V72"/>
          <cell r="W72"/>
        </row>
        <row r="73">
          <cell r="H73"/>
          <cell r="K73"/>
          <cell r="L73"/>
          <cell r="M73"/>
          <cell r="N73"/>
          <cell r="O73"/>
          <cell r="P73"/>
          <cell r="Q73"/>
          <cell r="R73"/>
          <cell r="S73"/>
          <cell r="T73"/>
          <cell r="U73"/>
          <cell r="V73"/>
          <cell r="W73"/>
        </row>
        <row r="74">
          <cell r="H74"/>
          <cell r="K74"/>
          <cell r="L74"/>
          <cell r="M74"/>
          <cell r="N74"/>
          <cell r="O74"/>
          <cell r="P74"/>
          <cell r="Q74"/>
          <cell r="R74"/>
          <cell r="S74"/>
          <cell r="T74"/>
          <cell r="U74"/>
          <cell r="V74"/>
          <cell r="W74"/>
        </row>
        <row r="75">
          <cell r="H75"/>
          <cell r="K75"/>
          <cell r="L75"/>
          <cell r="M75"/>
          <cell r="N75"/>
          <cell r="O75"/>
          <cell r="P75"/>
          <cell r="Q75"/>
          <cell r="R75"/>
          <cell r="S75"/>
          <cell r="T75"/>
          <cell r="U75"/>
          <cell r="V75"/>
          <cell r="W75"/>
        </row>
        <row r="76">
          <cell r="H76"/>
          <cell r="K76"/>
          <cell r="L76"/>
          <cell r="M76"/>
          <cell r="N76"/>
          <cell r="O76"/>
          <cell r="P76"/>
          <cell r="Q76"/>
          <cell r="R76"/>
          <cell r="S76"/>
          <cell r="T76"/>
          <cell r="U76"/>
          <cell r="V76"/>
          <cell r="W76"/>
        </row>
        <row r="77">
          <cell r="H77"/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  <cell r="V77"/>
          <cell r="W77"/>
        </row>
        <row r="78">
          <cell r="H78"/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  <cell r="V78"/>
          <cell r="W78"/>
        </row>
        <row r="79">
          <cell r="K79"/>
          <cell r="M79"/>
          <cell r="N79"/>
          <cell r="O79"/>
        </row>
        <row r="80">
          <cell r="K80"/>
          <cell r="M80"/>
          <cell r="N80"/>
          <cell r="O80"/>
        </row>
        <row r="81">
          <cell r="K81"/>
          <cell r="M81"/>
          <cell r="N81"/>
          <cell r="O81"/>
        </row>
        <row r="82">
          <cell r="K82"/>
          <cell r="M82"/>
          <cell r="N82"/>
          <cell r="O82"/>
        </row>
        <row r="83">
          <cell r="K83"/>
          <cell r="M83"/>
          <cell r="N83"/>
          <cell r="O83"/>
        </row>
        <row r="84">
          <cell r="K84"/>
          <cell r="M84"/>
          <cell r="N84"/>
          <cell r="O84"/>
        </row>
        <row r="85">
          <cell r="K85"/>
          <cell r="M85"/>
          <cell r="N85"/>
          <cell r="O85"/>
        </row>
        <row r="86">
          <cell r="K86"/>
          <cell r="M86"/>
          <cell r="N86"/>
          <cell r="O86"/>
        </row>
        <row r="87">
          <cell r="K87"/>
          <cell r="M87"/>
          <cell r="N87"/>
          <cell r="O87"/>
        </row>
        <row r="88">
          <cell r="K88"/>
          <cell r="L88"/>
          <cell r="M88"/>
          <cell r="N88"/>
          <cell r="O88"/>
        </row>
        <row r="89">
          <cell r="M89"/>
        </row>
        <row r="90">
          <cell r="N90"/>
          <cell r="O90"/>
        </row>
        <row r="91">
          <cell r="N91"/>
          <cell r="O91"/>
        </row>
        <row r="92">
          <cell r="N92"/>
          <cell r="O92"/>
        </row>
        <row r="93">
          <cell r="N93"/>
          <cell r="O93"/>
        </row>
        <row r="94">
          <cell r="N94"/>
          <cell r="O94"/>
        </row>
        <row r="95">
          <cell r="N95"/>
          <cell r="O95"/>
        </row>
        <row r="96">
          <cell r="N96"/>
          <cell r="O96"/>
        </row>
        <row r="97">
          <cell r="N97"/>
          <cell r="O97"/>
        </row>
        <row r="98">
          <cell r="M98"/>
        </row>
        <row r="99">
          <cell r="M99"/>
        </row>
        <row r="100">
          <cell r="N100"/>
          <cell r="O100"/>
          <cell r="V100"/>
        </row>
        <row r="101">
          <cell r="N101"/>
          <cell r="O101"/>
        </row>
        <row r="103">
          <cell r="M103"/>
        </row>
        <row r="104">
          <cell r="N104"/>
          <cell r="O104"/>
        </row>
        <row r="105">
          <cell r="N105"/>
          <cell r="O105"/>
        </row>
        <row r="106">
          <cell r="N106"/>
          <cell r="O106"/>
        </row>
        <row r="107">
          <cell r="N107"/>
          <cell r="O107"/>
        </row>
        <row r="108">
          <cell r="N108"/>
          <cell r="O108"/>
        </row>
        <row r="109">
          <cell r="N109"/>
          <cell r="O109"/>
        </row>
        <row r="110">
          <cell r="N110"/>
          <cell r="O110"/>
        </row>
      </sheetData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odriguez Ariza, Endo Rodrigo (Externo - Q-VISION QUALITY VISION TECHNOLOGIES SA)" id="{7F29770C-135C-47C7-AE59-0A03564F6CE9}" userId="S::endo.rodriguez@externos-co.cencosud.com::e379a102-b174-4153-a503-5a5985d3947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3-10-31T01:14:54.62" personId="{7F29770C-135C-47C7-AE59-0A03564F6CE9}" id="{5DA13620-534E-41DC-9280-B97E070C468E}">
    <text>Calculo manual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opLeftCell="A15" zoomScale="68" zoomScaleNormal="68" workbookViewId="0">
      <selection activeCell="O27" sqref="O27:O41"/>
    </sheetView>
  </sheetViews>
  <sheetFormatPr baseColWidth="10" defaultColWidth="9.140625" defaultRowHeight="15" x14ac:dyDescent="0.25"/>
  <cols>
    <col min="1" max="1" width="13.5703125" style="1" bestFit="1" customWidth="1"/>
    <col min="4" max="4" width="12.7109375" customWidth="1"/>
    <col min="5" max="5" width="19" customWidth="1"/>
    <col min="6" max="6" width="15.140625" style="3" customWidth="1"/>
    <col min="7" max="7" width="11.7109375" customWidth="1"/>
    <col min="8" max="8" width="13.5703125" customWidth="1"/>
    <col min="9" max="9" width="11.5703125" customWidth="1"/>
    <col min="10" max="10" width="11.7109375" customWidth="1"/>
    <col min="11" max="11" width="12.42578125" customWidth="1"/>
    <col min="12" max="12" width="13.85546875" customWidth="1"/>
    <col min="13" max="13" width="13.5703125" customWidth="1"/>
    <col min="14" max="14" width="13.7109375" customWidth="1"/>
    <col min="15" max="15" width="10.85546875" customWidth="1"/>
    <col min="16" max="16" width="11.7109375" style="3" customWidth="1"/>
  </cols>
  <sheetData>
    <row r="1" spans="1:16" ht="30" customHeight="1" x14ac:dyDescent="0.25">
      <c r="A1" s="2" t="s">
        <v>57</v>
      </c>
      <c r="B1" s="2" t="s">
        <v>58</v>
      </c>
      <c r="C1" s="2" t="s">
        <v>59</v>
      </c>
      <c r="D1" s="2" t="s">
        <v>0</v>
      </c>
      <c r="E1" s="2" t="s">
        <v>60</v>
      </c>
      <c r="F1" s="17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9</v>
      </c>
      <c r="P1" s="17" t="s">
        <v>56</v>
      </c>
    </row>
    <row r="2" spans="1:16" x14ac:dyDescent="0.25">
      <c r="A2" s="16">
        <v>52416044</v>
      </c>
      <c r="B2" s="16">
        <v>2340</v>
      </c>
      <c r="C2" s="16">
        <v>2</v>
      </c>
      <c r="D2" s="18">
        <v>6035</v>
      </c>
      <c r="E2" s="16" t="s">
        <v>66</v>
      </c>
      <c r="F2" s="9">
        <v>23856912</v>
      </c>
      <c r="G2" s="16">
        <v>2</v>
      </c>
      <c r="H2" s="16">
        <v>1192846</v>
      </c>
      <c r="I2" s="16">
        <v>3</v>
      </c>
      <c r="J2" s="16">
        <v>4860905</v>
      </c>
      <c r="K2" s="16">
        <v>30049623</v>
      </c>
      <c r="L2" s="16">
        <v>3338847</v>
      </c>
      <c r="M2" s="16"/>
      <c r="N2" s="16"/>
      <c r="O2" s="16">
        <v>2</v>
      </c>
      <c r="P2" s="16">
        <f>F2+H2+J2</f>
        <v>29910663</v>
      </c>
    </row>
    <row r="3" spans="1:16" x14ac:dyDescent="0.25">
      <c r="A3" s="16"/>
      <c r="B3" s="16"/>
      <c r="C3" s="16"/>
      <c r="D3" s="18"/>
      <c r="E3" s="16" t="s">
        <v>8</v>
      </c>
      <c r="F3" s="9">
        <v>2018</v>
      </c>
      <c r="G3" s="16">
        <v>4</v>
      </c>
      <c r="H3" s="16">
        <v>383</v>
      </c>
      <c r="I3" s="16">
        <v>3</v>
      </c>
      <c r="J3" s="16">
        <v>1469</v>
      </c>
      <c r="K3" s="16"/>
      <c r="L3" s="16"/>
      <c r="M3" s="16"/>
      <c r="N3" s="16"/>
      <c r="O3" s="16">
        <v>2</v>
      </c>
      <c r="P3" s="16">
        <f t="shared" ref="P3:P41" si="0">F3+H3+J3</f>
        <v>3870</v>
      </c>
    </row>
    <row r="4" spans="1:16" x14ac:dyDescent="0.25">
      <c r="A4" s="16"/>
      <c r="B4" s="16"/>
      <c r="C4" s="16"/>
      <c r="D4" s="18"/>
      <c r="E4" s="16" t="s">
        <v>67</v>
      </c>
      <c r="F4" s="9">
        <v>2396</v>
      </c>
      <c r="G4" s="16">
        <v>4</v>
      </c>
      <c r="H4" s="16">
        <v>455</v>
      </c>
      <c r="I4" s="16">
        <v>3</v>
      </c>
      <c r="J4" s="16">
        <v>1469</v>
      </c>
      <c r="K4" s="16"/>
      <c r="L4" s="16"/>
      <c r="M4" s="16"/>
      <c r="N4" s="16"/>
      <c r="O4" s="16">
        <v>2</v>
      </c>
      <c r="P4" s="16">
        <f t="shared" si="0"/>
        <v>4320</v>
      </c>
    </row>
    <row r="5" spans="1:16" x14ac:dyDescent="0.25">
      <c r="A5" s="16"/>
      <c r="B5" s="16"/>
      <c r="C5" s="16"/>
      <c r="D5" s="18"/>
      <c r="E5" s="16" t="s">
        <v>68</v>
      </c>
      <c r="F5" s="9">
        <v>28892</v>
      </c>
      <c r="G5" s="16">
        <v>2</v>
      </c>
      <c r="H5" s="16">
        <v>1445</v>
      </c>
      <c r="I5" s="16">
        <v>3</v>
      </c>
      <c r="J5" s="16">
        <v>5654</v>
      </c>
      <c r="K5" s="16"/>
      <c r="L5" s="16"/>
      <c r="M5" s="16"/>
      <c r="N5" s="16"/>
      <c r="O5" s="16">
        <v>2</v>
      </c>
      <c r="P5" s="16">
        <f t="shared" si="0"/>
        <v>35991</v>
      </c>
    </row>
    <row r="6" spans="1:16" x14ac:dyDescent="0.25">
      <c r="A6" s="16"/>
      <c r="B6" s="16"/>
      <c r="C6" s="16"/>
      <c r="D6" s="18"/>
      <c r="E6" s="16" t="s">
        <v>69</v>
      </c>
      <c r="F6" s="9">
        <v>11746</v>
      </c>
      <c r="G6" s="16">
        <v>2</v>
      </c>
      <c r="H6" s="16">
        <v>587</v>
      </c>
      <c r="I6" s="16">
        <v>3</v>
      </c>
      <c r="J6" s="16">
        <v>6198</v>
      </c>
      <c r="K6" s="16"/>
      <c r="L6" s="16"/>
      <c r="M6" s="16"/>
      <c r="N6" s="16"/>
      <c r="O6" s="16">
        <v>2</v>
      </c>
      <c r="P6" s="16">
        <f t="shared" si="0"/>
        <v>18531</v>
      </c>
    </row>
    <row r="7" spans="1:16" x14ac:dyDescent="0.25">
      <c r="A7" s="16"/>
      <c r="B7" s="16"/>
      <c r="C7" s="16"/>
      <c r="D7" s="18"/>
      <c r="E7" s="16" t="s">
        <v>70</v>
      </c>
      <c r="F7" s="9">
        <v>28235</v>
      </c>
      <c r="G7" s="16">
        <v>2</v>
      </c>
      <c r="H7" s="16">
        <v>1412</v>
      </c>
      <c r="I7" s="16">
        <v>3</v>
      </c>
      <c r="J7" s="16">
        <v>16019</v>
      </c>
      <c r="K7" s="16"/>
      <c r="L7" s="16"/>
      <c r="M7" s="16"/>
      <c r="N7" s="16"/>
      <c r="O7" s="16">
        <v>2</v>
      </c>
      <c r="P7" s="16">
        <f t="shared" si="0"/>
        <v>45666</v>
      </c>
    </row>
    <row r="8" spans="1:16" x14ac:dyDescent="0.25">
      <c r="A8" s="16"/>
      <c r="B8" s="16"/>
      <c r="C8" s="16"/>
      <c r="D8" s="18"/>
      <c r="E8" s="16" t="s">
        <v>5</v>
      </c>
      <c r="F8" s="9">
        <v>22581</v>
      </c>
      <c r="G8" s="16">
        <v>2</v>
      </c>
      <c r="H8" s="16">
        <v>1129</v>
      </c>
      <c r="I8" s="16">
        <v>3</v>
      </c>
      <c r="J8" s="16">
        <v>6872</v>
      </c>
      <c r="K8" s="16"/>
      <c r="L8" s="16"/>
      <c r="M8" s="16"/>
      <c r="N8" s="16"/>
      <c r="O8" s="16">
        <v>2</v>
      </c>
      <c r="P8" s="16">
        <f t="shared" si="0"/>
        <v>30582</v>
      </c>
    </row>
    <row r="9" spans="1:16" x14ac:dyDescent="0.25">
      <c r="A9" s="16">
        <v>52416044</v>
      </c>
      <c r="B9" s="16">
        <v>2340</v>
      </c>
      <c r="C9" s="16">
        <v>2</v>
      </c>
      <c r="D9" s="16">
        <v>6038</v>
      </c>
      <c r="E9" s="16" t="s">
        <v>66</v>
      </c>
      <c r="F9" s="9">
        <v>146361</v>
      </c>
      <c r="G9" s="16">
        <v>2</v>
      </c>
      <c r="H9" s="16">
        <v>7318</v>
      </c>
      <c r="I9" s="16">
        <v>3</v>
      </c>
      <c r="J9" s="16">
        <v>29822</v>
      </c>
      <c r="K9" s="16">
        <v>183501</v>
      </c>
      <c r="L9" s="16">
        <v>20389</v>
      </c>
      <c r="M9" s="16"/>
      <c r="N9" s="16"/>
      <c r="O9" s="16">
        <v>2</v>
      </c>
      <c r="P9" s="16">
        <f t="shared" si="0"/>
        <v>183501</v>
      </c>
    </row>
    <row r="10" spans="1:16" x14ac:dyDescent="0.25">
      <c r="A10" s="16">
        <v>52416044</v>
      </c>
      <c r="B10" s="16">
        <v>2340</v>
      </c>
      <c r="C10" s="16">
        <v>2</v>
      </c>
      <c r="D10" s="16">
        <v>6039</v>
      </c>
      <c r="E10" s="16" t="s">
        <v>71</v>
      </c>
      <c r="F10" s="9">
        <v>1750</v>
      </c>
      <c r="G10" s="16">
        <v>0</v>
      </c>
      <c r="H10" s="16">
        <v>0</v>
      </c>
      <c r="I10" s="16">
        <v>1</v>
      </c>
      <c r="J10" s="16">
        <v>140</v>
      </c>
      <c r="K10" s="16">
        <v>472241</v>
      </c>
      <c r="L10" s="16">
        <v>89</v>
      </c>
      <c r="M10" s="16">
        <v>-41</v>
      </c>
      <c r="N10" s="16"/>
      <c r="O10" s="16">
        <v>3</v>
      </c>
      <c r="P10" s="9">
        <f>F10+H10+J10</f>
        <v>1890</v>
      </c>
    </row>
    <row r="11" spans="1:16" x14ac:dyDescent="0.25">
      <c r="A11" s="16"/>
      <c r="B11" s="16"/>
      <c r="C11" s="16"/>
      <c r="D11" s="16"/>
      <c r="E11" s="16" t="s">
        <v>72</v>
      </c>
      <c r="F11" s="9">
        <v>18983</v>
      </c>
      <c r="G11" s="16">
        <v>4</v>
      </c>
      <c r="H11" s="16">
        <v>3607</v>
      </c>
      <c r="I11" s="16"/>
      <c r="J11" s="16"/>
      <c r="K11" s="16"/>
      <c r="L11" s="16"/>
      <c r="M11" s="16"/>
      <c r="N11" s="16"/>
      <c r="O11" s="16">
        <v>3</v>
      </c>
      <c r="P11" s="16">
        <f t="shared" si="0"/>
        <v>22590</v>
      </c>
    </row>
    <row r="12" spans="1:16" x14ac:dyDescent="0.25">
      <c r="A12" s="16"/>
      <c r="B12" s="16"/>
      <c r="C12" s="16"/>
      <c r="D12" s="16"/>
      <c r="E12" s="16" t="s">
        <v>8</v>
      </c>
      <c r="F12" s="9">
        <v>2242</v>
      </c>
      <c r="G12" s="16">
        <v>4</v>
      </c>
      <c r="H12" s="16">
        <v>426</v>
      </c>
      <c r="I12" s="16">
        <v>3</v>
      </c>
      <c r="J12" s="16">
        <v>1632</v>
      </c>
      <c r="K12" s="16"/>
      <c r="L12" s="16"/>
      <c r="M12" s="16"/>
      <c r="N12" s="16"/>
      <c r="O12" s="16">
        <v>3</v>
      </c>
      <c r="P12" s="16">
        <f t="shared" si="0"/>
        <v>4300</v>
      </c>
    </row>
    <row r="13" spans="1:16" x14ac:dyDescent="0.25">
      <c r="A13" s="16"/>
      <c r="B13" s="16"/>
      <c r="C13" s="16"/>
      <c r="D13" s="16"/>
      <c r="E13" s="16" t="s">
        <v>73</v>
      </c>
      <c r="F13" s="9">
        <v>27839</v>
      </c>
      <c r="G13" s="16">
        <v>2</v>
      </c>
      <c r="H13" s="16">
        <v>1392</v>
      </c>
      <c r="I13" s="16">
        <v>3</v>
      </c>
      <c r="J13" s="16">
        <v>8759</v>
      </c>
      <c r="K13" s="16"/>
      <c r="L13" s="16"/>
      <c r="M13" s="16"/>
      <c r="N13" s="16"/>
      <c r="O13" s="16">
        <v>3</v>
      </c>
      <c r="P13" s="16">
        <f t="shared" si="0"/>
        <v>37990</v>
      </c>
    </row>
    <row r="14" spans="1:16" x14ac:dyDescent="0.25">
      <c r="A14" s="16"/>
      <c r="B14" s="16"/>
      <c r="C14" s="16"/>
      <c r="D14" s="16"/>
      <c r="E14" s="16" t="s">
        <v>74</v>
      </c>
      <c r="F14" s="9">
        <v>10202</v>
      </c>
      <c r="G14" s="16">
        <v>4</v>
      </c>
      <c r="H14" s="16">
        <v>1938</v>
      </c>
      <c r="I14" s="16">
        <v>6</v>
      </c>
      <c r="J14" s="16">
        <v>1020</v>
      </c>
      <c r="K14" s="16"/>
      <c r="L14" s="16"/>
      <c r="M14" s="16"/>
      <c r="N14" s="16"/>
      <c r="O14" s="16">
        <v>3</v>
      </c>
      <c r="P14" s="16">
        <f t="shared" si="0"/>
        <v>13160</v>
      </c>
    </row>
    <row r="15" spans="1:16" x14ac:dyDescent="0.25">
      <c r="A15" s="16"/>
      <c r="B15" s="16"/>
      <c r="C15" s="16"/>
      <c r="D15" s="16"/>
      <c r="E15" s="16" t="s">
        <v>75</v>
      </c>
      <c r="F15" s="9">
        <v>728</v>
      </c>
      <c r="G15" s="16">
        <v>0</v>
      </c>
      <c r="H15" s="16">
        <v>0</v>
      </c>
      <c r="I15" s="16">
        <v>6</v>
      </c>
      <c r="J15" s="16">
        <v>73</v>
      </c>
      <c r="K15" s="16"/>
      <c r="L15" s="16"/>
      <c r="M15" s="16"/>
      <c r="N15" s="16"/>
      <c r="O15" s="16">
        <v>3</v>
      </c>
      <c r="P15" s="9">
        <f>F15+H15+J15</f>
        <v>801</v>
      </c>
    </row>
    <row r="16" spans="1:16" x14ac:dyDescent="0.25">
      <c r="A16" s="16"/>
      <c r="B16" s="16"/>
      <c r="C16" s="16"/>
      <c r="D16" s="16"/>
      <c r="E16" s="16" t="s">
        <v>76</v>
      </c>
      <c r="F16" s="9">
        <v>2062</v>
      </c>
      <c r="G16" s="16">
        <v>4</v>
      </c>
      <c r="H16" s="16">
        <v>392</v>
      </c>
      <c r="I16" s="16">
        <v>6</v>
      </c>
      <c r="J16" s="16">
        <v>206</v>
      </c>
      <c r="K16" s="16"/>
      <c r="L16" s="16"/>
      <c r="M16" s="16"/>
      <c r="N16" s="16"/>
      <c r="O16" s="16">
        <v>3</v>
      </c>
      <c r="P16" s="16">
        <f t="shared" si="0"/>
        <v>2660</v>
      </c>
    </row>
    <row r="17" spans="1:16" x14ac:dyDescent="0.25">
      <c r="A17" s="16"/>
      <c r="B17" s="16"/>
      <c r="C17" s="16"/>
      <c r="D17" s="16"/>
      <c r="E17" s="16" t="s">
        <v>77</v>
      </c>
      <c r="F17" s="9">
        <v>17990</v>
      </c>
      <c r="G17" s="16">
        <v>0</v>
      </c>
      <c r="H17" s="16">
        <v>0</v>
      </c>
      <c r="I17" s="16"/>
      <c r="J17" s="16"/>
      <c r="K17" s="16"/>
      <c r="L17" s="16"/>
      <c r="M17" s="16"/>
      <c r="N17" s="16"/>
      <c r="O17" s="16">
        <v>3</v>
      </c>
      <c r="P17" s="9">
        <f>F17+H17+J17</f>
        <v>17990</v>
      </c>
    </row>
    <row r="18" spans="1:16" x14ac:dyDescent="0.25">
      <c r="A18" s="16"/>
      <c r="B18" s="16"/>
      <c r="C18" s="16"/>
      <c r="D18" s="16"/>
      <c r="E18" s="16" t="s">
        <v>78</v>
      </c>
      <c r="F18" s="9">
        <v>159900</v>
      </c>
      <c r="G18" s="16">
        <v>0</v>
      </c>
      <c r="H18" s="16">
        <v>0</v>
      </c>
      <c r="I18" s="16"/>
      <c r="J18" s="16"/>
      <c r="K18" s="16"/>
      <c r="L18" s="16"/>
      <c r="M18" s="16"/>
      <c r="N18" s="16"/>
      <c r="O18" s="16">
        <v>3</v>
      </c>
      <c r="P18" s="9">
        <f t="shared" si="0"/>
        <v>159900</v>
      </c>
    </row>
    <row r="19" spans="1:16" x14ac:dyDescent="0.25">
      <c r="A19" s="16"/>
      <c r="B19" s="16"/>
      <c r="C19" s="16"/>
      <c r="D19" s="16"/>
      <c r="E19" s="16" t="s">
        <v>7</v>
      </c>
      <c r="F19" s="9">
        <v>8371</v>
      </c>
      <c r="G19" s="16">
        <v>2</v>
      </c>
      <c r="H19" s="16">
        <v>419</v>
      </c>
      <c r="I19" s="16"/>
      <c r="J19" s="16"/>
      <c r="K19" s="16"/>
      <c r="L19" s="16"/>
      <c r="M19" s="16"/>
      <c r="N19" s="16"/>
      <c r="O19" s="16">
        <v>3</v>
      </c>
      <c r="P19" s="16">
        <f t="shared" si="0"/>
        <v>8790</v>
      </c>
    </row>
    <row r="20" spans="1:16" x14ac:dyDescent="0.25">
      <c r="A20" s="16"/>
      <c r="B20" s="16"/>
      <c r="C20" s="16"/>
      <c r="D20" s="16"/>
      <c r="E20" s="16" t="s">
        <v>6</v>
      </c>
      <c r="F20" s="9">
        <v>140770</v>
      </c>
      <c r="G20" s="16">
        <v>2</v>
      </c>
      <c r="H20" s="16">
        <v>7038</v>
      </c>
      <c r="I20" s="16">
        <v>3</v>
      </c>
      <c r="J20" s="16">
        <v>47182</v>
      </c>
      <c r="K20" s="16"/>
      <c r="L20" s="16"/>
      <c r="M20" s="16"/>
      <c r="N20" s="16"/>
      <c r="O20" s="16">
        <v>3</v>
      </c>
      <c r="P20" s="16">
        <f t="shared" si="0"/>
        <v>194990</v>
      </c>
    </row>
    <row r="21" spans="1:16" x14ac:dyDescent="0.25">
      <c r="A21" s="16"/>
      <c r="B21" s="16"/>
      <c r="C21" s="16"/>
      <c r="D21" s="16"/>
      <c r="E21" s="16" t="s">
        <v>79</v>
      </c>
      <c r="F21" s="9">
        <v>3990</v>
      </c>
      <c r="G21" s="16">
        <v>0</v>
      </c>
      <c r="H21" s="16">
        <v>0</v>
      </c>
      <c r="I21" s="16"/>
      <c r="J21" s="16"/>
      <c r="K21" s="16"/>
      <c r="L21" s="16"/>
      <c r="M21" s="16"/>
      <c r="N21" s="16"/>
      <c r="O21" s="16">
        <v>3</v>
      </c>
      <c r="P21" s="9">
        <f t="shared" si="0"/>
        <v>3990</v>
      </c>
    </row>
    <row r="22" spans="1:16" x14ac:dyDescent="0.25">
      <c r="A22" s="16"/>
      <c r="B22" s="16"/>
      <c r="C22" s="16"/>
      <c r="D22" s="16"/>
      <c r="E22" s="16">
        <v>7702001158881</v>
      </c>
      <c r="F22" s="9">
        <v>3190</v>
      </c>
      <c r="G22" s="16">
        <v>1</v>
      </c>
      <c r="H22" s="16">
        <v>0</v>
      </c>
      <c r="I22" s="16"/>
      <c r="J22" s="16"/>
      <c r="K22" s="16"/>
      <c r="L22" s="16"/>
      <c r="M22" s="16"/>
      <c r="N22" s="16"/>
      <c r="O22" s="16">
        <v>3</v>
      </c>
      <c r="P22" s="9">
        <f t="shared" si="0"/>
        <v>3190</v>
      </c>
    </row>
    <row r="23" spans="1:16" x14ac:dyDescent="0.25">
      <c r="A23" s="16">
        <v>52416044</v>
      </c>
      <c r="B23" s="16">
        <v>2340</v>
      </c>
      <c r="C23" s="16">
        <v>2</v>
      </c>
      <c r="D23" s="16">
        <v>6040</v>
      </c>
      <c r="E23" s="16" t="s">
        <v>81</v>
      </c>
      <c r="F23" s="9">
        <v>8636</v>
      </c>
      <c r="G23" s="16">
        <v>0</v>
      </c>
      <c r="H23" s="16">
        <v>0</v>
      </c>
      <c r="I23" s="16"/>
      <c r="J23" s="16"/>
      <c r="K23" s="16">
        <v>19990</v>
      </c>
      <c r="L23" s="16">
        <v>10450</v>
      </c>
      <c r="M23" s="16"/>
      <c r="N23" s="16"/>
      <c r="O23" s="16">
        <v>2</v>
      </c>
      <c r="P23" s="9">
        <f t="shared" si="0"/>
        <v>8636</v>
      </c>
    </row>
    <row r="24" spans="1:16" x14ac:dyDescent="0.25">
      <c r="A24" s="16"/>
      <c r="B24" s="16"/>
      <c r="C24" s="16"/>
      <c r="D24" s="16"/>
      <c r="E24" s="16" t="s">
        <v>82</v>
      </c>
      <c r="F24" s="9">
        <v>9541</v>
      </c>
      <c r="G24" s="16">
        <v>4</v>
      </c>
      <c r="H24" s="16">
        <v>1813</v>
      </c>
      <c r="I24" s="16"/>
      <c r="J24" s="16"/>
      <c r="K24" s="16"/>
      <c r="L24" s="16"/>
      <c r="M24" s="16"/>
      <c r="N24" s="16">
        <v>10</v>
      </c>
      <c r="O24" s="16">
        <v>2</v>
      </c>
      <c r="P24" s="16">
        <f t="shared" si="0"/>
        <v>11354</v>
      </c>
    </row>
    <row r="25" spans="1:16" x14ac:dyDescent="0.25">
      <c r="A25" s="16">
        <v>52416044</v>
      </c>
      <c r="B25" s="16">
        <v>2340</v>
      </c>
      <c r="C25" s="16">
        <v>2</v>
      </c>
      <c r="D25" s="16">
        <v>6041</v>
      </c>
      <c r="E25" s="16" t="s">
        <v>83</v>
      </c>
      <c r="F25" s="9">
        <v>7555</v>
      </c>
      <c r="G25" s="16">
        <v>4</v>
      </c>
      <c r="H25" s="16">
        <v>1435</v>
      </c>
      <c r="I25" s="16"/>
      <c r="J25" s="16"/>
      <c r="K25" s="16">
        <v>8990</v>
      </c>
      <c r="L25" s="16">
        <v>5000</v>
      </c>
      <c r="M25" s="16"/>
      <c r="N25" s="16"/>
      <c r="O25" s="16">
        <v>2</v>
      </c>
      <c r="P25" s="16">
        <f t="shared" si="0"/>
        <v>8990</v>
      </c>
    </row>
    <row r="26" spans="1:16" x14ac:dyDescent="0.25">
      <c r="A26" s="16"/>
      <c r="B26" s="16"/>
      <c r="C26" s="16"/>
      <c r="D26" s="16"/>
      <c r="E26" s="16"/>
      <c r="F26" s="9"/>
      <c r="G26" s="16"/>
      <c r="H26" s="16"/>
      <c r="I26" s="16"/>
      <c r="J26" s="16"/>
      <c r="K26" s="16"/>
      <c r="L26" s="16"/>
      <c r="M26" s="16">
        <v>-40</v>
      </c>
      <c r="N26" s="16"/>
      <c r="O26" s="16">
        <v>2</v>
      </c>
      <c r="P26" s="16">
        <f t="shared" si="0"/>
        <v>0</v>
      </c>
    </row>
    <row r="27" spans="1:16" x14ac:dyDescent="0.25">
      <c r="A27" s="16">
        <v>52416044</v>
      </c>
      <c r="B27" s="16">
        <v>2340</v>
      </c>
      <c r="C27" s="16">
        <v>2</v>
      </c>
      <c r="D27" s="16">
        <v>6042</v>
      </c>
      <c r="E27" s="16" t="s">
        <v>71</v>
      </c>
      <c r="F27" s="9">
        <v>1750</v>
      </c>
      <c r="G27" s="16">
        <v>1</v>
      </c>
      <c r="H27" s="16">
        <v>0</v>
      </c>
      <c r="I27" s="16">
        <v>1</v>
      </c>
      <c r="J27" s="16">
        <v>140</v>
      </c>
      <c r="K27" s="16">
        <v>465504</v>
      </c>
      <c r="L27" s="16">
        <v>89</v>
      </c>
      <c r="M27" s="16"/>
      <c r="N27" s="16">
        <v>46</v>
      </c>
      <c r="O27" s="16">
        <v>2</v>
      </c>
      <c r="P27" s="9">
        <f t="shared" si="0"/>
        <v>1890</v>
      </c>
    </row>
    <row r="28" spans="1:16" x14ac:dyDescent="0.25">
      <c r="A28" s="16"/>
      <c r="B28" s="16"/>
      <c r="C28" s="16"/>
      <c r="D28" s="16"/>
      <c r="E28" s="16" t="s">
        <v>84</v>
      </c>
      <c r="F28" s="9">
        <v>9235</v>
      </c>
      <c r="G28" s="16">
        <v>1</v>
      </c>
      <c r="H28" s="16">
        <v>0</v>
      </c>
      <c r="I28" s="16"/>
      <c r="J28" s="16"/>
      <c r="K28" s="16"/>
      <c r="L28" s="16"/>
      <c r="M28" s="16"/>
      <c r="N28" s="16"/>
      <c r="O28" s="16">
        <v>2</v>
      </c>
      <c r="P28" s="9">
        <f t="shared" si="0"/>
        <v>9235</v>
      </c>
    </row>
    <row r="29" spans="1:16" x14ac:dyDescent="0.25">
      <c r="A29" s="16"/>
      <c r="B29" s="16"/>
      <c r="C29" s="16"/>
      <c r="D29" s="16"/>
      <c r="E29" s="16" t="s">
        <v>70</v>
      </c>
      <c r="F29" s="9">
        <v>30525</v>
      </c>
      <c r="G29" s="16">
        <v>1</v>
      </c>
      <c r="H29" s="16">
        <v>0</v>
      </c>
      <c r="I29" s="16">
        <v>3</v>
      </c>
      <c r="J29" s="16">
        <v>17799</v>
      </c>
      <c r="K29" s="16"/>
      <c r="L29" s="16"/>
      <c r="M29" s="16"/>
      <c r="N29" s="16"/>
      <c r="O29" s="16">
        <v>2</v>
      </c>
      <c r="P29" s="9">
        <f t="shared" si="0"/>
        <v>48324</v>
      </c>
    </row>
    <row r="30" spans="1:16" x14ac:dyDescent="0.25">
      <c r="A30" s="16"/>
      <c r="B30" s="16"/>
      <c r="C30" s="16"/>
      <c r="D30" s="16"/>
      <c r="E30" s="16" t="s">
        <v>69</v>
      </c>
      <c r="F30" s="9">
        <v>12723</v>
      </c>
      <c r="G30" s="16">
        <v>1</v>
      </c>
      <c r="H30" s="16">
        <v>0</v>
      </c>
      <c r="I30" s="16">
        <v>3</v>
      </c>
      <c r="J30" s="16">
        <v>6887</v>
      </c>
      <c r="K30" s="16"/>
      <c r="L30" s="16"/>
      <c r="M30" s="16"/>
      <c r="N30" s="16"/>
      <c r="O30" s="16">
        <v>2</v>
      </c>
      <c r="P30" s="9">
        <f t="shared" si="0"/>
        <v>19610</v>
      </c>
    </row>
    <row r="31" spans="1:16" x14ac:dyDescent="0.25">
      <c r="A31" s="16"/>
      <c r="B31" s="16"/>
      <c r="C31" s="16"/>
      <c r="D31" s="16"/>
      <c r="E31" s="16" t="s">
        <v>67</v>
      </c>
      <c r="F31" s="9">
        <v>2402</v>
      </c>
      <c r="G31" s="16">
        <v>1</v>
      </c>
      <c r="H31" s="16">
        <v>0</v>
      </c>
      <c r="I31" s="16">
        <v>3</v>
      </c>
      <c r="J31" s="16">
        <v>1632</v>
      </c>
      <c r="K31" s="16"/>
      <c r="L31" s="16"/>
      <c r="M31" s="16"/>
      <c r="N31" s="16"/>
      <c r="O31" s="16">
        <v>2</v>
      </c>
      <c r="P31" s="9">
        <f t="shared" si="0"/>
        <v>4034</v>
      </c>
    </row>
    <row r="32" spans="1:16" x14ac:dyDescent="0.25">
      <c r="A32" s="16"/>
      <c r="B32" s="16"/>
      <c r="C32" s="16"/>
      <c r="D32" s="16"/>
      <c r="E32" s="16" t="s">
        <v>85</v>
      </c>
      <c r="F32" s="9">
        <v>1364</v>
      </c>
      <c r="G32" s="16">
        <v>1</v>
      </c>
      <c r="H32" s="16">
        <v>0</v>
      </c>
      <c r="I32" s="16">
        <v>6</v>
      </c>
      <c r="J32" s="16">
        <v>136</v>
      </c>
      <c r="K32" s="16"/>
      <c r="L32" s="16"/>
      <c r="M32" s="16"/>
      <c r="N32" s="16"/>
      <c r="O32" s="16">
        <v>2</v>
      </c>
      <c r="P32" s="9">
        <f t="shared" si="0"/>
        <v>1500</v>
      </c>
    </row>
    <row r="33" spans="1:16" x14ac:dyDescent="0.25">
      <c r="A33" s="16"/>
      <c r="B33" s="16"/>
      <c r="C33" s="16"/>
      <c r="D33" s="16"/>
      <c r="E33" s="16" t="s">
        <v>75</v>
      </c>
      <c r="F33" s="9">
        <v>728</v>
      </c>
      <c r="G33" s="16">
        <v>1</v>
      </c>
      <c r="H33" s="16">
        <v>0</v>
      </c>
      <c r="I33" s="16">
        <v>6</v>
      </c>
      <c r="J33" s="16">
        <v>73</v>
      </c>
      <c r="K33" s="16"/>
      <c r="L33" s="16"/>
      <c r="M33" s="16"/>
      <c r="N33" s="16"/>
      <c r="O33" s="16">
        <v>2</v>
      </c>
      <c r="P33" s="9">
        <f t="shared" si="0"/>
        <v>801</v>
      </c>
    </row>
    <row r="34" spans="1:16" x14ac:dyDescent="0.25">
      <c r="A34" s="16"/>
      <c r="B34" s="16"/>
      <c r="C34" s="16"/>
      <c r="D34" s="16"/>
      <c r="E34" s="16" t="s">
        <v>86</v>
      </c>
      <c r="F34" s="9">
        <v>591</v>
      </c>
      <c r="G34" s="16">
        <v>1</v>
      </c>
      <c r="H34" s="16">
        <v>0</v>
      </c>
      <c r="I34" s="16">
        <v>6</v>
      </c>
      <c r="J34" s="16">
        <v>59</v>
      </c>
      <c r="K34" s="16"/>
      <c r="L34" s="16"/>
      <c r="M34" s="16"/>
      <c r="N34" s="16"/>
      <c r="O34" s="16">
        <v>2</v>
      </c>
      <c r="P34" s="9">
        <f t="shared" si="0"/>
        <v>650</v>
      </c>
    </row>
    <row r="35" spans="1:16" x14ac:dyDescent="0.25">
      <c r="A35" s="16"/>
      <c r="B35" s="16"/>
      <c r="C35" s="16"/>
      <c r="D35" s="16"/>
      <c r="E35" s="16" t="s">
        <v>78</v>
      </c>
      <c r="F35" s="9">
        <v>159900</v>
      </c>
      <c r="G35" s="16">
        <v>1</v>
      </c>
      <c r="H35" s="16">
        <v>0</v>
      </c>
      <c r="I35" s="16"/>
      <c r="J35" s="16"/>
      <c r="K35" s="16"/>
      <c r="L35" s="16"/>
      <c r="M35" s="16"/>
      <c r="N35" s="16"/>
      <c r="O35" s="16">
        <v>2</v>
      </c>
      <c r="P35" s="9">
        <f t="shared" si="0"/>
        <v>159900</v>
      </c>
    </row>
    <row r="36" spans="1:16" x14ac:dyDescent="0.25">
      <c r="A36" s="16"/>
      <c r="B36" s="16"/>
      <c r="C36" s="16"/>
      <c r="D36" s="16"/>
      <c r="E36" s="16" t="s">
        <v>87</v>
      </c>
      <c r="F36" s="9">
        <v>2790</v>
      </c>
      <c r="G36" s="16">
        <v>1</v>
      </c>
      <c r="H36" s="16">
        <v>0</v>
      </c>
      <c r="I36" s="16"/>
      <c r="J36" s="16"/>
      <c r="K36" s="16"/>
      <c r="L36" s="16"/>
      <c r="M36" s="16"/>
      <c r="N36" s="16"/>
      <c r="O36" s="16">
        <v>2</v>
      </c>
      <c r="P36" s="9">
        <f t="shared" si="0"/>
        <v>2790</v>
      </c>
    </row>
    <row r="37" spans="1:16" x14ac:dyDescent="0.25">
      <c r="A37" s="16"/>
      <c r="B37" s="16"/>
      <c r="C37" s="16"/>
      <c r="D37" s="16"/>
      <c r="E37" s="16" t="s">
        <v>77</v>
      </c>
      <c r="F37" s="9">
        <v>17990</v>
      </c>
      <c r="G37" s="16">
        <v>1</v>
      </c>
      <c r="H37" s="16">
        <v>0</v>
      </c>
      <c r="I37" s="16"/>
      <c r="J37" s="16"/>
      <c r="K37" s="16"/>
      <c r="L37" s="16"/>
      <c r="M37" s="16"/>
      <c r="N37" s="16"/>
      <c r="O37" s="16">
        <v>2</v>
      </c>
      <c r="P37" s="9">
        <f t="shared" si="0"/>
        <v>17990</v>
      </c>
    </row>
    <row r="38" spans="1:16" x14ac:dyDescent="0.25">
      <c r="A38" s="16"/>
      <c r="B38" s="16"/>
      <c r="C38" s="16"/>
      <c r="D38" s="16"/>
      <c r="E38" s="16" t="s">
        <v>6</v>
      </c>
      <c r="F38" s="9">
        <v>138523</v>
      </c>
      <c r="G38" s="16">
        <v>1</v>
      </c>
      <c r="H38" s="16">
        <v>0</v>
      </c>
      <c r="I38" s="16">
        <v>3</v>
      </c>
      <c r="J38" s="16">
        <v>47182</v>
      </c>
      <c r="K38" s="16"/>
      <c r="L38" s="16"/>
      <c r="M38" s="16"/>
      <c r="N38" s="16"/>
      <c r="O38" s="16">
        <v>2</v>
      </c>
      <c r="P38" s="9">
        <f t="shared" si="0"/>
        <v>185705</v>
      </c>
    </row>
    <row r="39" spans="1:16" x14ac:dyDescent="0.25">
      <c r="A39" s="16"/>
      <c r="B39" s="16"/>
      <c r="C39" s="16"/>
      <c r="D39" s="16"/>
      <c r="E39" s="16" t="s">
        <v>88</v>
      </c>
      <c r="F39" s="9">
        <v>5895</v>
      </c>
      <c r="G39" s="16">
        <v>1</v>
      </c>
      <c r="H39" s="16">
        <v>0</v>
      </c>
      <c r="I39" s="16"/>
      <c r="J39" s="16"/>
      <c r="K39" s="16"/>
      <c r="L39" s="16"/>
      <c r="M39" s="16"/>
      <c r="N39" s="16"/>
      <c r="O39" s="16">
        <v>2</v>
      </c>
      <c r="P39" s="9">
        <f t="shared" si="0"/>
        <v>5895</v>
      </c>
    </row>
    <row r="40" spans="1:16" x14ac:dyDescent="0.25">
      <c r="A40" s="16"/>
      <c r="B40" s="16"/>
      <c r="C40" s="16"/>
      <c r="D40" s="16"/>
      <c r="E40" s="16" t="s">
        <v>79</v>
      </c>
      <c r="F40" s="9">
        <v>3990</v>
      </c>
      <c r="G40" s="16">
        <v>1</v>
      </c>
      <c r="H40" s="16">
        <v>0</v>
      </c>
      <c r="I40" s="16"/>
      <c r="J40" s="16"/>
      <c r="K40" s="16"/>
      <c r="L40" s="16"/>
      <c r="M40" s="16"/>
      <c r="N40" s="16"/>
      <c r="O40" s="16">
        <v>2</v>
      </c>
      <c r="P40" s="9">
        <f t="shared" si="0"/>
        <v>3990</v>
      </c>
    </row>
    <row r="41" spans="1:16" x14ac:dyDescent="0.25">
      <c r="A41" s="16"/>
      <c r="B41" s="16"/>
      <c r="C41" s="16"/>
      <c r="D41" s="16"/>
      <c r="E41" s="16" t="s">
        <v>80</v>
      </c>
      <c r="F41" s="9">
        <v>3190</v>
      </c>
      <c r="G41" s="16">
        <v>1</v>
      </c>
      <c r="H41" s="16">
        <v>0</v>
      </c>
      <c r="I41" s="16"/>
      <c r="J41" s="16"/>
      <c r="K41" s="16"/>
      <c r="L41" s="16"/>
      <c r="M41" s="16"/>
      <c r="N41" s="16"/>
      <c r="O41" s="16">
        <v>2</v>
      </c>
      <c r="P41" s="9">
        <f t="shared" si="0"/>
        <v>3190</v>
      </c>
    </row>
  </sheetData>
  <autoFilter ref="A1:P4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1A7A-C264-4A48-9BBC-5B41ACB8D5CF}">
  <dimension ref="A1:BF38"/>
  <sheetViews>
    <sheetView tabSelected="1" zoomScale="78" zoomScaleNormal="78" workbookViewId="0">
      <selection activeCell="O15" sqref="O15"/>
    </sheetView>
  </sheetViews>
  <sheetFormatPr baseColWidth="10" defaultColWidth="11.42578125" defaultRowHeight="15" x14ac:dyDescent="0.25"/>
  <cols>
    <col min="1" max="1" width="17.28515625" customWidth="1"/>
    <col min="2" max="2" width="19.42578125" style="3" customWidth="1"/>
    <col min="4" max="4" width="16.140625" customWidth="1"/>
    <col min="5" max="5" width="14.140625" customWidth="1"/>
    <col min="6" max="6" width="12.42578125" bestFit="1" customWidth="1"/>
    <col min="7" max="8" width="17" customWidth="1"/>
    <col min="11" max="11" width="16.42578125" customWidth="1"/>
    <col min="12" max="12" width="11.140625" customWidth="1"/>
    <col min="13" max="13" width="13" customWidth="1"/>
    <col min="14" max="14" width="13.5703125" customWidth="1"/>
    <col min="15" max="15" width="10.140625" customWidth="1"/>
    <col min="17" max="17" width="16" customWidth="1"/>
    <col min="20" max="20" width="14.85546875" customWidth="1"/>
  </cols>
  <sheetData>
    <row r="1" spans="1:22" x14ac:dyDescent="0.25">
      <c r="A1" s="21" t="s">
        <v>55</v>
      </c>
      <c r="B1" s="21"/>
      <c r="D1" s="21" t="s">
        <v>54</v>
      </c>
      <c r="E1" s="21"/>
      <c r="G1" s="21" t="s">
        <v>53</v>
      </c>
      <c r="H1" s="21"/>
      <c r="J1" s="22" t="s">
        <v>52</v>
      </c>
      <c r="K1" s="23"/>
      <c r="M1" s="22" t="s">
        <v>51</v>
      </c>
      <c r="N1" s="23"/>
      <c r="P1" s="22" t="s">
        <v>50</v>
      </c>
      <c r="Q1" s="23"/>
      <c r="S1" s="22" t="s">
        <v>49</v>
      </c>
      <c r="T1" s="23"/>
    </row>
    <row r="2" spans="1:22" x14ac:dyDescent="0.25">
      <c r="A2" s="19" t="s">
        <v>48</v>
      </c>
      <c r="B2" s="19"/>
      <c r="D2" s="19" t="s">
        <v>48</v>
      </c>
      <c r="E2" s="19"/>
      <c r="G2" s="19" t="s">
        <v>48</v>
      </c>
      <c r="H2" s="19"/>
      <c r="J2" s="5" t="s">
        <v>47</v>
      </c>
      <c r="K2" s="14" cm="1">
        <f t="array" ref="K2">COUNT(_xlfn._xlws.FILTER(Ventas!$D:$D,Ventas!$O:$O=1))</f>
        <v>0</v>
      </c>
      <c r="M2" s="5" t="s">
        <v>46</v>
      </c>
      <c r="N2" s="14" cm="1">
        <f t="array" ref="N2">COUNT(_xlfn._xlws.FILTER(Ventas!$D:$D,Ventas!$O:$O=2))</f>
        <v>5</v>
      </c>
      <c r="P2" s="5" t="s">
        <v>46</v>
      </c>
      <c r="Q2" s="14" cm="1">
        <f t="array" ref="Q2">COUNT(_xlfn._xlws.FILTER(Ventas!$D:$D,Ventas!$O:$O=3))</f>
        <v>1</v>
      </c>
      <c r="S2" s="5" t="s">
        <v>46</v>
      </c>
      <c r="T2" s="4">
        <f>N2+Q2</f>
        <v>6</v>
      </c>
    </row>
    <row r="3" spans="1:22" x14ac:dyDescent="0.25">
      <c r="A3" s="5" t="s">
        <v>45</v>
      </c>
      <c r="B3" s="4">
        <v>0</v>
      </c>
      <c r="C3" s="3"/>
      <c r="D3" s="5" t="s">
        <v>45</v>
      </c>
      <c r="E3" s="4">
        <v>0</v>
      </c>
      <c r="G3" s="5" t="s">
        <v>45</v>
      </c>
      <c r="H3" s="4">
        <v>0</v>
      </c>
      <c r="J3" s="5" t="s">
        <v>44</v>
      </c>
      <c r="K3" s="4">
        <f>SUMIF(Ventas!$O:$O,1,Ventas!$F:$F)</f>
        <v>0</v>
      </c>
      <c r="M3" s="5" t="s">
        <v>43</v>
      </c>
      <c r="N3" s="4">
        <f>SUMIF(Ventas!O:O,2,Ventas!F:F)</f>
        <v>24516469</v>
      </c>
      <c r="O3" t="s">
        <v>89</v>
      </c>
      <c r="P3" s="5" t="s">
        <v>43</v>
      </c>
      <c r="Q3" s="4">
        <f>SUMIF(Ventas!O:O,3,Ventas!F:F)</f>
        <v>398017</v>
      </c>
      <c r="R3" t="s">
        <v>89</v>
      </c>
      <c r="S3" s="5" t="s">
        <v>43</v>
      </c>
      <c r="T3" s="4">
        <f t="shared" ref="T3:T10" si="0">(N3+Q3)</f>
        <v>24914486</v>
      </c>
    </row>
    <row r="4" spans="1:22" x14ac:dyDescent="0.25">
      <c r="A4" s="5" t="s">
        <v>42</v>
      </c>
      <c r="B4" s="4">
        <v>0</v>
      </c>
      <c r="C4" s="9"/>
      <c r="D4" s="5" t="s">
        <v>42</v>
      </c>
      <c r="E4" s="4">
        <v>0</v>
      </c>
      <c r="F4" s="13"/>
      <c r="G4" s="5" t="s">
        <v>42</v>
      </c>
      <c r="H4" s="4">
        <v>0</v>
      </c>
      <c r="I4" s="3"/>
      <c r="J4" s="5" t="s">
        <v>41</v>
      </c>
      <c r="K4" s="4">
        <f>SUMIFS(Ventas!H:H, Ventas!O:O, 1,Ventas!G:G, 4)</f>
        <v>0</v>
      </c>
      <c r="L4" s="3"/>
      <c r="M4" s="5" t="s">
        <v>40</v>
      </c>
      <c r="N4" s="4">
        <f>SUMIFS(Ventas!H:H, Ventas!O:O, 2,Ventas!G:G, 4)</f>
        <v>4086</v>
      </c>
      <c r="O4" t="s">
        <v>89</v>
      </c>
      <c r="P4" s="5" t="s">
        <v>40</v>
      </c>
      <c r="Q4" s="4">
        <f>SUMIFS(Ventas!H:H, Ventas!O:O, 3,Ventas!G:G, 4)</f>
        <v>6363</v>
      </c>
      <c r="R4" t="s">
        <v>89</v>
      </c>
      <c r="S4" s="5" t="s">
        <v>40</v>
      </c>
      <c r="T4" s="4">
        <f t="shared" si="0"/>
        <v>10449</v>
      </c>
      <c r="V4" s="3"/>
    </row>
    <row r="5" spans="1:22" x14ac:dyDescent="0.25">
      <c r="A5" s="5" t="s">
        <v>39</v>
      </c>
      <c r="B5" s="4">
        <f>SUM(Ventas!K:K)</f>
        <v>31199849</v>
      </c>
      <c r="C5" t="s">
        <v>89</v>
      </c>
      <c r="D5" s="5" t="s">
        <v>39</v>
      </c>
      <c r="E5" s="4">
        <f>SUM([1]Devoluciones!$M:$M)</f>
        <v>0</v>
      </c>
      <c r="G5" s="5" t="s">
        <v>39</v>
      </c>
      <c r="H5" s="4">
        <f>$B$5-$E$5</f>
        <v>31199849</v>
      </c>
      <c r="I5" s="3"/>
      <c r="J5" s="5" t="s">
        <v>38</v>
      </c>
      <c r="K5" s="4">
        <f>SUMIFS(Ventas!$H:$H, Ventas!$O:$O, 1,Ventas!$G:$G, 2)</f>
        <v>0</v>
      </c>
      <c r="M5" s="5" t="s">
        <v>37</v>
      </c>
      <c r="N5" s="4">
        <f>SUMIFS(Ventas!$H:$H, Ventas!$O:$O, 2,Ventas!$G:$G, 2)</f>
        <v>1204737</v>
      </c>
      <c r="O5" t="s">
        <v>89</v>
      </c>
      <c r="P5" s="5" t="s">
        <v>37</v>
      </c>
      <c r="Q5" s="4">
        <f>SUMIFS(Ventas!$H:$H, Ventas!$O:$O, 3,Ventas!$G:$G, 2)</f>
        <v>8849</v>
      </c>
      <c r="R5" t="s">
        <v>89</v>
      </c>
      <c r="S5" s="5" t="s">
        <v>37</v>
      </c>
      <c r="T5" s="4">
        <f t="shared" si="0"/>
        <v>1213586</v>
      </c>
      <c r="V5" s="3"/>
    </row>
    <row r="6" spans="1:22" x14ac:dyDescent="0.25">
      <c r="A6" s="5" t="s">
        <v>36</v>
      </c>
      <c r="B6" s="4">
        <v>0</v>
      </c>
      <c r="D6" s="5" t="s">
        <v>36</v>
      </c>
      <c r="E6" s="4">
        <f>SUM([1]Devoluciones!$N:$N)</f>
        <v>0</v>
      </c>
      <c r="G6" s="5" t="s">
        <v>36</v>
      </c>
      <c r="H6" s="4">
        <f>$B$6-$E$6</f>
        <v>0</v>
      </c>
      <c r="J6" s="5" t="s">
        <v>35</v>
      </c>
      <c r="K6" s="4">
        <f>SUMIFS(Ventas!$J:$J, Ventas!$O:$O, 1,Ventas!$I:$I, 1)</f>
        <v>0</v>
      </c>
      <c r="M6" s="5" t="s">
        <v>34</v>
      </c>
      <c r="N6" s="4">
        <f>SUMIFS(Ventas!$J:$J, Ventas!$O:$O, 2,Ventas!$I:$I, 1)</f>
        <v>140</v>
      </c>
      <c r="O6" t="s">
        <v>89</v>
      </c>
      <c r="P6" s="5" t="s">
        <v>34</v>
      </c>
      <c r="Q6" s="4">
        <f>SUMIFS(Ventas!$J:$J, Ventas!$O:$O, 3,Ventas!$I:$I, 1)</f>
        <v>140</v>
      </c>
      <c r="R6" t="s">
        <v>89</v>
      </c>
      <c r="S6" s="5" t="s">
        <v>34</v>
      </c>
      <c r="T6" s="4">
        <f t="shared" si="0"/>
        <v>280</v>
      </c>
    </row>
    <row r="7" spans="1:22" x14ac:dyDescent="0.25">
      <c r="E7" s="3"/>
      <c r="H7" s="3"/>
      <c r="J7" s="5" t="s">
        <v>33</v>
      </c>
      <c r="K7" s="4">
        <f>SUMIFS(Ventas!$J:$J, Ventas!$O:$O, 1,Ventas!$I:$I, 2)</f>
        <v>0</v>
      </c>
      <c r="M7" s="5" t="s">
        <v>32</v>
      </c>
      <c r="N7" s="4">
        <f>SUMIFS(Ventas!$J:$J, Ventas!$O:$O, 2,Ventas!$I:$I, 2)</f>
        <v>0</v>
      </c>
      <c r="P7" s="5" t="s">
        <v>32</v>
      </c>
      <c r="Q7" s="4">
        <f>SUMIFS(Ventas!$J:$J, Ventas!$O:$O, 3,Ventas!$I:$I, 2)</f>
        <v>0</v>
      </c>
      <c r="S7" s="5" t="s">
        <v>32</v>
      </c>
      <c r="T7" s="4">
        <f t="shared" si="0"/>
        <v>0</v>
      </c>
    </row>
    <row r="8" spans="1:22" x14ac:dyDescent="0.25">
      <c r="A8" s="20" t="s">
        <v>31</v>
      </c>
      <c r="B8" s="20"/>
      <c r="D8" s="20" t="s">
        <v>31</v>
      </c>
      <c r="E8" s="20"/>
      <c r="G8" s="20" t="s">
        <v>31</v>
      </c>
      <c r="H8" s="20"/>
      <c r="J8" s="5" t="s">
        <v>30</v>
      </c>
      <c r="K8" s="4">
        <f>SUMIFS(Ventas!$J:$J, Ventas!$O:$O, 1,Ventas!$I:$I, 3)</f>
        <v>0</v>
      </c>
      <c r="M8" s="5" t="s">
        <v>29</v>
      </c>
      <c r="N8" s="4">
        <f>SUMIFS(Ventas!$J:$J, Ventas!$O:$O, 2,Ventas!$I:$I, 3)</f>
        <v>5001908</v>
      </c>
      <c r="O8" t="s">
        <v>89</v>
      </c>
      <c r="P8" s="5" t="s">
        <v>29</v>
      </c>
      <c r="Q8" s="4">
        <f>SUMIFS(Ventas!$J:$J, Ventas!$O:$O, 3,Ventas!$I:$I, 3)</f>
        <v>57573</v>
      </c>
      <c r="R8" t="s">
        <v>89</v>
      </c>
      <c r="S8" s="5" t="s">
        <v>29</v>
      </c>
      <c r="T8" s="4">
        <f t="shared" si="0"/>
        <v>5059481</v>
      </c>
    </row>
    <row r="9" spans="1:22" x14ac:dyDescent="0.25">
      <c r="A9" s="11" t="s">
        <v>23</v>
      </c>
      <c r="B9" s="4">
        <f>SUMIF(Ventas!$G:$G,0,Ventas!$H:$H)</f>
        <v>0</v>
      </c>
      <c r="D9" s="11" t="s">
        <v>23</v>
      </c>
      <c r="E9" s="4">
        <f>SUM([1]Devoluciones!$P:$P)</f>
        <v>0</v>
      </c>
      <c r="G9" s="11" t="s">
        <v>23</v>
      </c>
      <c r="H9" s="4">
        <f>B9-E9</f>
        <v>0</v>
      </c>
      <c r="J9" s="5" t="s">
        <v>28</v>
      </c>
      <c r="K9" s="4">
        <f>SUMIFS(Ventas!$J:$J, Ventas!$O:$O, 1,Ventas!$I:$I, 6)</f>
        <v>0</v>
      </c>
      <c r="M9" s="5" t="s">
        <v>27</v>
      </c>
      <c r="N9" s="4">
        <f>SUMIFS(Ventas!$J:$J, Ventas!$O:$O, 2,Ventas!$I:$I, 6)</f>
        <v>268</v>
      </c>
      <c r="O9" t="s">
        <v>89</v>
      </c>
      <c r="P9" s="5" t="s">
        <v>27</v>
      </c>
      <c r="Q9" s="4">
        <f>SUMIFS(Ventas!$J:$J, Ventas!$O:$O, 3,Ventas!$I:$I, 6)</f>
        <v>1299</v>
      </c>
      <c r="R9" t="s">
        <v>89</v>
      </c>
      <c r="S9" s="5" t="s">
        <v>27</v>
      </c>
      <c r="T9" s="4">
        <f t="shared" si="0"/>
        <v>1567</v>
      </c>
    </row>
    <row r="10" spans="1:22" x14ac:dyDescent="0.25">
      <c r="A10" s="11" t="s">
        <v>22</v>
      </c>
      <c r="B10" s="4">
        <f>SUMIF(Ventas!$G:$G,1,Ventas!$H:$H)</f>
        <v>0</v>
      </c>
      <c r="D10" s="11" t="s">
        <v>22</v>
      </c>
      <c r="E10" s="4">
        <f>SUM([1]Devoluciones!$Q:$Q)</f>
        <v>0</v>
      </c>
      <c r="G10" s="11" t="s">
        <v>22</v>
      </c>
      <c r="H10" s="4">
        <f>B10-E10</f>
        <v>0</v>
      </c>
      <c r="J10" s="12" t="s">
        <v>26</v>
      </c>
      <c r="K10" s="4">
        <f>SUMIF(Ventas!O:O,1,Ventas!L:L)</f>
        <v>0</v>
      </c>
      <c r="M10" s="12" t="s">
        <v>25</v>
      </c>
      <c r="N10" s="4">
        <f>SUMIF(Ventas!O:O,2,Ventas!L:L)</f>
        <v>3374775</v>
      </c>
      <c r="O10" t="s">
        <v>89</v>
      </c>
      <c r="P10" s="12" t="s">
        <v>25</v>
      </c>
      <c r="Q10" s="4">
        <f>SUMIF(Ventas!O:O,3,Ventas!L:L)</f>
        <v>89</v>
      </c>
      <c r="R10" t="s">
        <v>89</v>
      </c>
      <c r="S10" s="12" t="s">
        <v>25</v>
      </c>
      <c r="T10" s="4">
        <f t="shared" si="0"/>
        <v>3374864</v>
      </c>
    </row>
    <row r="11" spans="1:22" x14ac:dyDescent="0.25">
      <c r="A11" s="11">
        <v>5</v>
      </c>
      <c r="B11" s="4">
        <f>SUMIF(Ventas!$G:$G,2,Ventas!$H:$H)</f>
        <v>1213586</v>
      </c>
      <c r="C11" s="9" t="s">
        <v>89</v>
      </c>
      <c r="D11" s="11">
        <v>5</v>
      </c>
      <c r="E11" s="4">
        <f>SUM([1]Devoluciones!$R:$R)</f>
        <v>0</v>
      </c>
      <c r="G11" s="11">
        <v>5</v>
      </c>
      <c r="H11" s="4">
        <f>B11-E11</f>
        <v>1213586</v>
      </c>
    </row>
    <row r="12" spans="1:22" x14ac:dyDescent="0.25">
      <c r="A12" s="11">
        <v>19</v>
      </c>
      <c r="B12" s="4">
        <f>SUMIF(Ventas!$G:$G,4,Ventas!$H:$H)</f>
        <v>10449</v>
      </c>
      <c r="C12" s="9" t="s">
        <v>89</v>
      </c>
      <c r="D12" s="11">
        <v>19</v>
      </c>
      <c r="E12" s="4">
        <f>SUM([1]Devoluciones!$S:$S)</f>
        <v>0</v>
      </c>
      <c r="G12" s="11">
        <v>19</v>
      </c>
      <c r="H12" s="4">
        <f>B12-E12</f>
        <v>10449</v>
      </c>
      <c r="J12" s="3"/>
    </row>
    <row r="13" spans="1:22" x14ac:dyDescent="0.25">
      <c r="B13" s="4">
        <f>SUM($B$9:$B$12)</f>
        <v>1224035</v>
      </c>
      <c r="C13" s="3" t="s">
        <v>89</v>
      </c>
      <c r="E13" s="4">
        <f>SUM($E$9:$E$12)</f>
        <v>0</v>
      </c>
      <c r="F13" s="10"/>
      <c r="H13" s="4">
        <f>B13-E13</f>
        <v>1224035</v>
      </c>
      <c r="J13" s="3"/>
      <c r="K13" s="3"/>
    </row>
    <row r="14" spans="1:22" x14ac:dyDescent="0.25">
      <c r="E14" s="3"/>
      <c r="H14" s="3"/>
      <c r="L14" s="3"/>
    </row>
    <row r="15" spans="1:22" x14ac:dyDescent="0.25">
      <c r="A15" s="20" t="s">
        <v>24</v>
      </c>
      <c r="B15" s="20"/>
      <c r="D15" s="20" t="s">
        <v>24</v>
      </c>
      <c r="E15" s="20"/>
      <c r="G15" s="20" t="s">
        <v>24</v>
      </c>
      <c r="H15" s="20"/>
      <c r="J15" s="3"/>
    </row>
    <row r="16" spans="1:22" x14ac:dyDescent="0.25">
      <c r="A16" s="8" t="s">
        <v>23</v>
      </c>
      <c r="B16" s="4">
        <f>SUMIF(Ventas!$G:$G,0,Ventas!$P:$P)</f>
        <v>193207</v>
      </c>
      <c r="C16" s="9" t="s">
        <v>89</v>
      </c>
      <c r="D16" s="8" t="s">
        <v>23</v>
      </c>
      <c r="E16" s="4">
        <v>0</v>
      </c>
      <c r="G16" s="8" t="s">
        <v>23</v>
      </c>
      <c r="H16" s="4">
        <f>B16-E16</f>
        <v>193207</v>
      </c>
    </row>
    <row r="17" spans="1:58" x14ac:dyDescent="0.25">
      <c r="A17" s="8" t="s">
        <v>22</v>
      </c>
      <c r="B17" s="4">
        <f>SUMIF(Ventas!$G:$G,1,Ventas!$P:$P)</f>
        <v>468694</v>
      </c>
      <c r="C17" s="9" t="s">
        <v>89</v>
      </c>
      <c r="D17" s="8" t="s">
        <v>22</v>
      </c>
      <c r="E17" s="4">
        <v>0</v>
      </c>
      <c r="G17" s="8" t="s">
        <v>22</v>
      </c>
      <c r="H17" s="4">
        <f>B17-E17</f>
        <v>468694</v>
      </c>
    </row>
    <row r="18" spans="1:58" x14ac:dyDescent="0.25">
      <c r="A18" s="8">
        <v>5</v>
      </c>
      <c r="B18" s="4">
        <f>SUMIF(Ventas!$G:$G,2,Ventas!$P:$P)</f>
        <v>30466704</v>
      </c>
      <c r="C18" s="9" t="s">
        <v>89</v>
      </c>
      <c r="D18" s="8">
        <v>5</v>
      </c>
      <c r="E18" s="4">
        <v>0</v>
      </c>
      <c r="G18" s="8">
        <v>5</v>
      </c>
      <c r="H18" s="4">
        <f>B18-E18</f>
        <v>30466704</v>
      </c>
    </row>
    <row r="19" spans="1:58" x14ac:dyDescent="0.25">
      <c r="A19" s="8">
        <v>19</v>
      </c>
      <c r="B19" s="4">
        <f>SUMIF(Ventas!$G:$G,4,Ventas!$P:$P)</f>
        <v>71244</v>
      </c>
      <c r="C19" s="9" t="s">
        <v>89</v>
      </c>
      <c r="D19" s="8">
        <v>19</v>
      </c>
      <c r="E19" s="4">
        <v>0</v>
      </c>
      <c r="G19" s="8">
        <v>19</v>
      </c>
      <c r="H19" s="4">
        <f>B19-E19</f>
        <v>71244</v>
      </c>
      <c r="I19" s="3"/>
      <c r="J19" s="3"/>
    </row>
    <row r="20" spans="1:58" x14ac:dyDescent="0.25">
      <c r="B20" s="4">
        <f>SUM(B16:B19)</f>
        <v>31199849</v>
      </c>
      <c r="E20" s="4">
        <v>0</v>
      </c>
      <c r="H20" s="4">
        <f>B20-E20</f>
        <v>31199849</v>
      </c>
    </row>
    <row r="21" spans="1:58" x14ac:dyDescent="0.25">
      <c r="E21" s="3"/>
      <c r="H21" s="3"/>
    </row>
    <row r="22" spans="1:58" x14ac:dyDescent="0.25">
      <c r="A22" s="19" t="s">
        <v>21</v>
      </c>
      <c r="B22" s="19"/>
      <c r="D22" s="19" t="s">
        <v>21</v>
      </c>
      <c r="E22" s="19"/>
      <c r="G22" s="19" t="s">
        <v>21</v>
      </c>
      <c r="H22" s="19"/>
    </row>
    <row r="23" spans="1:58" s="7" customFormat="1" x14ac:dyDescent="0.25">
      <c r="A23" s="5" t="s">
        <v>20</v>
      </c>
      <c r="B23" s="4">
        <f>SUMIF(Ventas!$I:$I,3,Ventas!$J:$J)</f>
        <v>5059481</v>
      </c>
      <c r="C23" s="3" t="s">
        <v>89</v>
      </c>
      <c r="D23" s="5" t="s">
        <v>20</v>
      </c>
      <c r="E23" s="4">
        <f>SUM([1]Devoluciones!$V:$V)</f>
        <v>0</v>
      </c>
      <c r="F23"/>
      <c r="G23" s="5" t="s">
        <v>20</v>
      </c>
      <c r="H23" s="4">
        <f>B23-E23</f>
        <v>5059481</v>
      </c>
      <c r="I23"/>
      <c r="J23" s="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</row>
    <row r="24" spans="1:58" x14ac:dyDescent="0.25">
      <c r="A24" s="5" t="s">
        <v>19</v>
      </c>
      <c r="B24" s="4">
        <f>SUMIF(Ventas!$I:$I,2,Ventas!$J:$J)</f>
        <v>0</v>
      </c>
      <c r="C24" t="s">
        <v>89</v>
      </c>
      <c r="D24" s="5" t="s">
        <v>19</v>
      </c>
      <c r="E24" s="4">
        <f>SUM([1]Devoluciones!U:U)</f>
        <v>0</v>
      </c>
      <c r="G24" s="5" t="s">
        <v>19</v>
      </c>
      <c r="H24" s="4">
        <f>B24-E24</f>
        <v>0</v>
      </c>
      <c r="I24" s="3"/>
    </row>
    <row r="25" spans="1:58" x14ac:dyDescent="0.25">
      <c r="A25" s="5" t="s">
        <v>18</v>
      </c>
      <c r="B25" s="4">
        <f>SUMIF(Ventas!$I:$I,1,Ventas!$J:$J)</f>
        <v>280</v>
      </c>
      <c r="C25" t="s">
        <v>89</v>
      </c>
      <c r="D25" s="5" t="s">
        <v>18</v>
      </c>
      <c r="E25" s="4">
        <f>SUM([1]Devoluciones!T:T)</f>
        <v>0</v>
      </c>
      <c r="G25" s="5" t="s">
        <v>18</v>
      </c>
      <c r="H25" s="4">
        <f>B25-E25</f>
        <v>280</v>
      </c>
    </row>
    <row r="26" spans="1:58" x14ac:dyDescent="0.25">
      <c r="A26" s="15" t="s">
        <v>16</v>
      </c>
      <c r="B26" s="4">
        <f>SUMIF(Ventas!$I:$I,6,Ventas!$J:$J)</f>
        <v>1567</v>
      </c>
      <c r="C26" t="s">
        <v>89</v>
      </c>
      <c r="D26" s="5" t="s">
        <v>17</v>
      </c>
      <c r="E26" s="4">
        <f>SUM([1]Devoluciones!W:W)</f>
        <v>0</v>
      </c>
      <c r="G26" s="5" t="s">
        <v>16</v>
      </c>
      <c r="H26" s="4">
        <f>B26-E26</f>
        <v>1567</v>
      </c>
      <c r="J26" s="3"/>
    </row>
    <row r="27" spans="1:58" x14ac:dyDescent="0.25">
      <c r="A27" s="6"/>
      <c r="B27" s="4">
        <f>SUM(B23:B26)</f>
        <v>5061328</v>
      </c>
      <c r="C27" t="s">
        <v>89</v>
      </c>
      <c r="D27" s="6"/>
      <c r="E27" s="4">
        <f>SUM(E23:E26)</f>
        <v>0</v>
      </c>
      <c r="G27" s="6"/>
      <c r="H27" s="4">
        <f>SUM(H23:H26)</f>
        <v>5061328</v>
      </c>
      <c r="J27" s="3"/>
    </row>
    <row r="28" spans="1:58" x14ac:dyDescent="0.25">
      <c r="E28" s="3"/>
      <c r="H28" s="3"/>
    </row>
    <row r="29" spans="1:58" x14ac:dyDescent="0.25">
      <c r="A29" s="19" t="s">
        <v>15</v>
      </c>
      <c r="B29" s="19"/>
      <c r="D29" s="19" t="s">
        <v>15</v>
      </c>
      <c r="E29" s="19"/>
      <c r="G29" s="19" t="s">
        <v>15</v>
      </c>
      <c r="H29" s="19"/>
    </row>
    <row r="30" spans="1:58" x14ac:dyDescent="0.25">
      <c r="A30" s="5" t="s">
        <v>3</v>
      </c>
      <c r="B30" s="4">
        <f>SUM(Ventas!M:M)</f>
        <v>-81</v>
      </c>
      <c r="C30" t="s">
        <v>89</v>
      </c>
      <c r="D30" s="5" t="s">
        <v>3</v>
      </c>
      <c r="E30" s="4">
        <f>SUM([1]Devoluciones!$K:$K)</f>
        <v>0</v>
      </c>
      <c r="G30" s="5" t="s">
        <v>3</v>
      </c>
      <c r="H30" s="4">
        <f>B30-E30</f>
        <v>-81</v>
      </c>
    </row>
    <row r="31" spans="1:58" x14ac:dyDescent="0.25">
      <c r="A31" s="5" t="s">
        <v>4</v>
      </c>
      <c r="B31" s="4">
        <f>SUM(Ventas!N:N)</f>
        <v>56</v>
      </c>
      <c r="C31" t="s">
        <v>89</v>
      </c>
      <c r="D31" s="5" t="s">
        <v>4</v>
      </c>
      <c r="E31" s="4">
        <f>SUM([1]Devoluciones!$L:$L)</f>
        <v>0</v>
      </c>
      <c r="G31" s="5" t="s">
        <v>4</v>
      </c>
      <c r="H31" s="4">
        <f>B31-E31</f>
        <v>56</v>
      </c>
    </row>
    <row r="32" spans="1:58" x14ac:dyDescent="0.25">
      <c r="B32" s="4">
        <f>B31-B30</f>
        <v>137</v>
      </c>
      <c r="E32" s="4"/>
      <c r="H32" s="4"/>
    </row>
    <row r="33" spans="1:8" x14ac:dyDescent="0.25">
      <c r="E33" s="3"/>
      <c r="H33" s="3"/>
    </row>
    <row r="34" spans="1:8" x14ac:dyDescent="0.25">
      <c r="A34" s="19" t="s">
        <v>15</v>
      </c>
      <c r="B34" s="19"/>
      <c r="D34" s="19" t="s">
        <v>15</v>
      </c>
      <c r="E34" s="19"/>
      <c r="G34" s="19" t="s">
        <v>15</v>
      </c>
      <c r="H34" s="19"/>
    </row>
    <row r="35" spans="1:8" x14ac:dyDescent="0.25">
      <c r="A35" s="5" t="s">
        <v>14</v>
      </c>
      <c r="B35" s="4">
        <f>SUM(Ventas!L:L)</f>
        <v>3374864</v>
      </c>
      <c r="C35" t="s">
        <v>89</v>
      </c>
      <c r="D35" s="5" t="s">
        <v>14</v>
      </c>
      <c r="E35" s="4">
        <f>SUM([1]Devoluciones!$H:$H)</f>
        <v>0</v>
      </c>
      <c r="G35" s="5" t="s">
        <v>14</v>
      </c>
      <c r="H35" s="4">
        <f>B35-E35</f>
        <v>3374864</v>
      </c>
    </row>
    <row r="36" spans="1:8" x14ac:dyDescent="0.25">
      <c r="A36" s="6"/>
      <c r="B36" s="6"/>
    </row>
    <row r="37" spans="1:8" x14ac:dyDescent="0.25">
      <c r="A37" s="19" t="s">
        <v>13</v>
      </c>
      <c r="B37" s="19"/>
      <c r="D37" s="19" t="s">
        <v>12</v>
      </c>
      <c r="E37" s="19"/>
      <c r="G37" s="19" t="s">
        <v>11</v>
      </c>
      <c r="H37" s="19"/>
    </row>
    <row r="38" spans="1:8" x14ac:dyDescent="0.25">
      <c r="A38" s="5" t="s">
        <v>10</v>
      </c>
      <c r="B38" s="4">
        <f>SUM(Ventas!F:F)</f>
        <v>24914486</v>
      </c>
      <c r="C38" t="s">
        <v>89</v>
      </c>
      <c r="D38" s="5" t="s">
        <v>10</v>
      </c>
      <c r="E38" s="4">
        <f>SUM([1]Devoluciones!$O:$O)</f>
        <v>0</v>
      </c>
      <c r="G38" s="5" t="s">
        <v>10</v>
      </c>
      <c r="H38" s="4">
        <f>+B38-E38</f>
        <v>24914486</v>
      </c>
    </row>
  </sheetData>
  <mergeCells count="28">
    <mergeCell ref="A1:B1"/>
    <mergeCell ref="D1:E1"/>
    <mergeCell ref="D8:E8"/>
    <mergeCell ref="S1:T1"/>
    <mergeCell ref="M1:N1"/>
    <mergeCell ref="P1:Q1"/>
    <mergeCell ref="J1:K1"/>
    <mergeCell ref="G1:H1"/>
    <mergeCell ref="A37:B37"/>
    <mergeCell ref="G37:H37"/>
    <mergeCell ref="D29:E29"/>
    <mergeCell ref="A29:B29"/>
    <mergeCell ref="D34:E34"/>
    <mergeCell ref="G34:H34"/>
    <mergeCell ref="A34:B34"/>
    <mergeCell ref="G29:H29"/>
    <mergeCell ref="D37:E37"/>
    <mergeCell ref="A22:B22"/>
    <mergeCell ref="G2:H2"/>
    <mergeCell ref="A2:B2"/>
    <mergeCell ref="D2:E2"/>
    <mergeCell ref="A8:B8"/>
    <mergeCell ref="A15:B15"/>
    <mergeCell ref="G8:H8"/>
    <mergeCell ref="G15:H15"/>
    <mergeCell ref="G22:H22"/>
    <mergeCell ref="D15:E15"/>
    <mergeCell ref="D22:E2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Calculos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 Ariza, Endo Rodrigo (Externo - Q-VISION QUAL</cp:lastModifiedBy>
  <dcterms:created xsi:type="dcterms:W3CDTF">2023-12-28T15:58:07Z</dcterms:created>
  <dcterms:modified xsi:type="dcterms:W3CDTF">2024-01-03T20:54:54Z</dcterms:modified>
</cp:coreProperties>
</file>